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0\"/>
    </mc:Choice>
  </mc:AlternateContent>
  <xr:revisionPtr revIDLastSave="0" documentId="13_ncr:1_{782FE2BE-FC0A-4425-BE4D-97F9817490FF}" xr6:coauthVersionLast="47" xr6:coauthVersionMax="47" xr10:uidLastSave="{00000000-0000-0000-0000-000000000000}"/>
  <bookViews>
    <workbookView xWindow="-120" yWindow="-120" windowWidth="20730" windowHeight="11160" tabRatio="73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1" r:id="rId7"/>
    <sheet name="5. METAS PDD" sheetId="72"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 r:id="rId16"/>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PRESUPUESTAL'!$A$26:$H$94</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 localSheetId="7">#REF!,#REF!,#REF!,#REF!,#REF!,#REF!,#REF!,#REF!,#REF!,#REF!,#REF!,#REF!,#REF!</definedName>
    <definedName name="B">#REF!,#REF!,#REF!,#REF!,#REF!,#REF!,#REF!,#REF!,#REF!,#REF!,#REF!,#REF!,#REF!</definedName>
    <definedName name="Buscar" localSheetId="6">#REF!</definedName>
    <definedName name="Buscar" localSheetId="7">#REF!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 localSheetId="7">#REF!,#REF!,#REF!,#REF!,#REF!,#REF!,#REF!,#REF!,#REF!,#REF!,#REF!,#REF!,#REF!</definedName>
    <definedName name="INDICADORES2">#REF!,#REF!,#REF!,#REF!,#REF!,#REF!,#REF!,#REF!,#REF!,#REF!,#REF!,#REF!,#REF!</definedName>
    <definedName name="inf" localSheetId="6">#REF!</definedName>
    <definedName name="inf" localSheetId="7">#REF!</definedName>
    <definedName name="inf">#REF!</definedName>
    <definedName name="localidad" localSheetId="6">[1]Hoja6!$A$192:$A$212</definedName>
    <definedName name="localidad" localSheetId="7">[1]Hoja6!$A$192:$A$212</definedName>
    <definedName name="localidad">[2]Hoja6!$A$192:$A$212</definedName>
    <definedName name="medida" localSheetId="6">[1]Hoja6!$A$132:$A$135</definedName>
    <definedName name="medida" localSheetId="7">[1]Hoja6!$A$132:$A$135</definedName>
    <definedName name="medida">[2]Hoja6!$A$132:$A$135</definedName>
    <definedName name="metas">[3]Hoja1!$M$2:$M$19</definedName>
    <definedName name="Objetivosestratégicos">[4]Hoja1!$C$1:$C$5</definedName>
    <definedName name="OG_01_12" localSheetId="4">#REF!</definedName>
    <definedName name="OG_01_12" localSheetId="6">#REF!</definedName>
    <definedName name="OG_01_12" localSheetId="7">#REF!</definedName>
    <definedName name="OG_01_12">#REF!</definedName>
    <definedName name="Periodicidadindicador">[4]Hoja1!$D$1:$D$4</definedName>
    <definedName name="Proy_Estrat" localSheetId="8">[5]Tablas_Maestras!$A$9:$A$20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[3]Hoja1!$A:$A</definedName>
    <definedName name="Tipo">[4]Hoja1!$B$1:$B$3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72" l="1"/>
  <c r="I22" i="72" s="1"/>
  <c r="EX35" i="71"/>
  <c r="EP35" i="71"/>
  <c r="ES35" i="71" s="1"/>
  <c r="EO35" i="71"/>
  <c r="ER35" i="71" s="1"/>
  <c r="EI35" i="71"/>
  <c r="EG35" i="71"/>
  <c r="EH35" i="71" s="1"/>
  <c r="EF35" i="71"/>
  <c r="DZ35" i="71"/>
  <c r="DX35" i="71"/>
  <c r="DW35" i="71"/>
  <c r="DQ35" i="71"/>
  <c r="DS35" i="71" s="1"/>
  <c r="DO35" i="71"/>
  <c r="DP35" i="71" s="1"/>
  <c r="DN35" i="71"/>
  <c r="DM35" i="71"/>
  <c r="DH35" i="71"/>
  <c r="DG35" i="71"/>
  <c r="CZ35" i="71"/>
  <c r="CY35" i="71"/>
  <c r="CR35" i="71"/>
  <c r="CQ35" i="71"/>
  <c r="CJ35" i="71"/>
  <c r="CI35" i="71"/>
  <c r="CB35" i="71"/>
  <c r="CA35" i="71"/>
  <c r="BT35" i="71"/>
  <c r="BS35" i="71"/>
  <c r="BL35" i="71"/>
  <c r="BK35" i="71"/>
  <c r="BD35" i="71"/>
  <c r="BC35" i="71"/>
  <c r="AV35" i="71"/>
  <c r="AU35" i="71"/>
  <c r="AN35" i="71"/>
  <c r="AM35" i="71"/>
  <c r="AF35" i="71"/>
  <c r="AE35" i="71"/>
  <c r="X35" i="71"/>
  <c r="DR35" i="71" s="1"/>
  <c r="W35" i="71"/>
  <c r="ES34" i="71"/>
  <c r="EQ34" i="71"/>
  <c r="EP34" i="71"/>
  <c r="EO34" i="71"/>
  <c r="EI34" i="71"/>
  <c r="EG34" i="71"/>
  <c r="EF34" i="71"/>
  <c r="ED34" i="71"/>
  <c r="EA34" i="71"/>
  <c r="DY34" i="71"/>
  <c r="DX34" i="71"/>
  <c r="DW34" i="71"/>
  <c r="DZ34" i="71" s="1"/>
  <c r="DQ34" i="71"/>
  <c r="DS34" i="71" s="1"/>
  <c r="DO34" i="71"/>
  <c r="DP34" i="71" s="1"/>
  <c r="DN34" i="71"/>
  <c r="DM34" i="71"/>
  <c r="DI34" i="71"/>
  <c r="DH34" i="71"/>
  <c r="DJ34" i="71" s="1"/>
  <c r="DG34" i="71"/>
  <c r="DA34" i="71"/>
  <c r="CZ34" i="71"/>
  <c r="DB34" i="71" s="1"/>
  <c r="CY34" i="71"/>
  <c r="CR34" i="71"/>
  <c r="CT34" i="71" s="1"/>
  <c r="CQ34" i="71"/>
  <c r="CS34" i="71" s="1"/>
  <c r="CJ34" i="71"/>
  <c r="CL34" i="71" s="1"/>
  <c r="CI34" i="71"/>
  <c r="CK34" i="71" s="1"/>
  <c r="CC34" i="71"/>
  <c r="CB34" i="71"/>
  <c r="CD34" i="71" s="1"/>
  <c r="CA34" i="71"/>
  <c r="BU34" i="71"/>
  <c r="BT34" i="71"/>
  <c r="BV34" i="71" s="1"/>
  <c r="BS34" i="71"/>
  <c r="BL34" i="71"/>
  <c r="BN34" i="71" s="1"/>
  <c r="BK34" i="71"/>
  <c r="BM34" i="71" s="1"/>
  <c r="BD34" i="71"/>
  <c r="BF34" i="71" s="1"/>
  <c r="BC34" i="71"/>
  <c r="BE34" i="71" s="1"/>
  <c r="AW34" i="71"/>
  <c r="AV34" i="71"/>
  <c r="AX34" i="71" s="1"/>
  <c r="AU34" i="71"/>
  <c r="AO34" i="71"/>
  <c r="AN34" i="71"/>
  <c r="AP34" i="71" s="1"/>
  <c r="AM34" i="71"/>
  <c r="AF34" i="71"/>
  <c r="AH34" i="71" s="1"/>
  <c r="AE34" i="71"/>
  <c r="AG34" i="71" s="1"/>
  <c r="X34" i="71"/>
  <c r="DR34" i="71" s="1"/>
  <c r="W34" i="71"/>
  <c r="Y34" i="71" s="1"/>
  <c r="ER33" i="71"/>
  <c r="EP33" i="71"/>
  <c r="EO33" i="71"/>
  <c r="EX33" i="71" s="1"/>
  <c r="EI33" i="71"/>
  <c r="EG33" i="71"/>
  <c r="EF33" i="71"/>
  <c r="DZ33" i="71"/>
  <c r="DX33" i="71"/>
  <c r="DW33" i="71"/>
  <c r="DO33" i="71"/>
  <c r="DP33" i="71" s="1"/>
  <c r="DN33" i="71"/>
  <c r="DM33" i="71"/>
  <c r="DH33" i="71"/>
  <c r="DG33" i="71"/>
  <c r="CZ33" i="71"/>
  <c r="CY33" i="71"/>
  <c r="DA31" i="71" s="1"/>
  <c r="CR33" i="71"/>
  <c r="CQ33" i="71"/>
  <c r="CJ33" i="71"/>
  <c r="CI33" i="71"/>
  <c r="CB33" i="71"/>
  <c r="CA33" i="71"/>
  <c r="BT33" i="71"/>
  <c r="BS33" i="71"/>
  <c r="BU31" i="71" s="1"/>
  <c r="BL33" i="71"/>
  <c r="BK33" i="71"/>
  <c r="BD33" i="71"/>
  <c r="BC33" i="71"/>
  <c r="AV33" i="71"/>
  <c r="AU33" i="71"/>
  <c r="AN33" i="71"/>
  <c r="AM33" i="71"/>
  <c r="AF33" i="71"/>
  <c r="AE33" i="71"/>
  <c r="X33" i="71"/>
  <c r="DR33" i="71" s="1"/>
  <c r="W33" i="71"/>
  <c r="DQ33" i="71" s="1"/>
  <c r="DS33" i="71" s="1"/>
  <c r="ER32" i="71"/>
  <c r="EP32" i="71"/>
  <c r="EO32" i="71"/>
  <c r="EX32" i="71" s="1"/>
  <c r="EI32" i="71"/>
  <c r="EG32" i="71"/>
  <c r="EF32" i="71"/>
  <c r="DZ32" i="71"/>
  <c r="DX32" i="71"/>
  <c r="DW32" i="71"/>
  <c r="DO32" i="71"/>
  <c r="DP32" i="71" s="1"/>
  <c r="DN32" i="71"/>
  <c r="DM32" i="71"/>
  <c r="DH32" i="71"/>
  <c r="DG32" i="71"/>
  <c r="CZ32" i="71"/>
  <c r="CY32" i="71"/>
  <c r="CR32" i="71"/>
  <c r="CQ32" i="71"/>
  <c r="CJ32" i="71"/>
  <c r="CI32" i="71"/>
  <c r="CB32" i="71"/>
  <c r="CA32" i="71"/>
  <c r="BT32" i="71"/>
  <c r="BS32" i="71"/>
  <c r="BL32" i="71"/>
  <c r="BK32" i="71"/>
  <c r="BD32" i="71"/>
  <c r="BC32" i="71"/>
  <c r="AV32" i="71"/>
  <c r="AU32" i="71"/>
  <c r="AN32" i="71"/>
  <c r="AM32" i="71"/>
  <c r="AF32" i="71"/>
  <c r="AE32" i="71"/>
  <c r="X32" i="71"/>
  <c r="DR32" i="71" s="1"/>
  <c r="W32" i="71"/>
  <c r="DQ32" i="71" s="1"/>
  <c r="EP31" i="71"/>
  <c r="ES31" i="71" s="1"/>
  <c r="EO31" i="71"/>
  <c r="EM31" i="71"/>
  <c r="EI31" i="71"/>
  <c r="EG31" i="71"/>
  <c r="EF31" i="71"/>
  <c r="EA31" i="71"/>
  <c r="EB31" i="71" s="1"/>
  <c r="DY31" i="71"/>
  <c r="DX31" i="71"/>
  <c r="DW31" i="71"/>
  <c r="DZ31" i="71" s="1"/>
  <c r="DU31" i="71"/>
  <c r="DO31" i="71"/>
  <c r="DP31" i="71" s="1"/>
  <c r="DN31" i="71"/>
  <c r="DM31" i="71"/>
  <c r="DH31" i="71"/>
  <c r="DJ31" i="71" s="1"/>
  <c r="DG31" i="71"/>
  <c r="DI31" i="71" s="1"/>
  <c r="CZ31" i="71"/>
  <c r="DB31" i="71" s="1"/>
  <c r="CY31" i="71"/>
  <c r="CS31" i="71"/>
  <c r="CR31" i="71"/>
  <c r="CT31" i="71" s="1"/>
  <c r="CQ31" i="71"/>
  <c r="CJ31" i="71"/>
  <c r="CL31" i="71" s="1"/>
  <c r="CI31" i="71"/>
  <c r="CB31" i="71"/>
  <c r="CD31" i="71" s="1"/>
  <c r="CA31" i="71"/>
  <c r="CC31" i="71" s="1"/>
  <c r="BT31" i="71"/>
  <c r="BV31" i="71" s="1"/>
  <c r="BS31" i="71"/>
  <c r="BM31" i="71"/>
  <c r="BL31" i="71"/>
  <c r="BN31" i="71" s="1"/>
  <c r="BK31" i="71"/>
  <c r="BD31" i="71"/>
  <c r="BF31" i="71" s="1"/>
  <c r="BC31" i="71"/>
  <c r="BE31" i="71" s="1"/>
  <c r="AV31" i="71"/>
  <c r="AX31" i="71" s="1"/>
  <c r="AU31" i="71"/>
  <c r="AW31" i="71" s="1"/>
  <c r="AP31" i="71"/>
  <c r="AN31" i="71"/>
  <c r="AM31" i="71"/>
  <c r="AH31" i="71"/>
  <c r="AF31" i="71"/>
  <c r="AE31" i="71"/>
  <c r="AG31" i="71" s="1"/>
  <c r="Z31" i="71"/>
  <c r="X31" i="71"/>
  <c r="DR31" i="71" s="1"/>
  <c r="W31" i="71"/>
  <c r="DQ31" i="71" s="1"/>
  <c r="DS31" i="71" s="1"/>
  <c r="EX30" i="71"/>
  <c r="ER30" i="71"/>
  <c r="EP30" i="71"/>
  <c r="EO30" i="71"/>
  <c r="EI30" i="71"/>
  <c r="EG30" i="71"/>
  <c r="EF30" i="71"/>
  <c r="DZ30" i="71"/>
  <c r="DX30" i="71"/>
  <c r="DW30" i="71"/>
  <c r="DO30" i="71"/>
  <c r="DP30" i="71" s="1"/>
  <c r="DN30" i="71"/>
  <c r="DM30" i="71"/>
  <c r="DH30" i="71"/>
  <c r="DG30" i="71"/>
  <c r="CZ30" i="71"/>
  <c r="CY30" i="71"/>
  <c r="CR30" i="71"/>
  <c r="CQ30" i="71"/>
  <c r="CJ30" i="71"/>
  <c r="CI30" i="71"/>
  <c r="CB30" i="71"/>
  <c r="CA30" i="71"/>
  <c r="BT30" i="71"/>
  <c r="BS30" i="71"/>
  <c r="BL30" i="71"/>
  <c r="BK30" i="71"/>
  <c r="BD30" i="71"/>
  <c r="BC30" i="71"/>
  <c r="AV30" i="71"/>
  <c r="AU30" i="71"/>
  <c r="AN30" i="71"/>
  <c r="AM30" i="71"/>
  <c r="AF30" i="71"/>
  <c r="AE30" i="71"/>
  <c r="X30" i="71"/>
  <c r="DR30" i="71" s="1"/>
  <c r="W30" i="71"/>
  <c r="DQ30" i="71" s="1"/>
  <c r="ER29" i="71"/>
  <c r="EP29" i="71"/>
  <c r="EO29" i="71"/>
  <c r="EX29" i="71" s="1"/>
  <c r="EI29" i="71"/>
  <c r="EG29" i="71"/>
  <c r="EF29" i="71"/>
  <c r="DZ29" i="71"/>
  <c r="DX29" i="71"/>
  <c r="DW29" i="71"/>
  <c r="DO29" i="71"/>
  <c r="DP29" i="71" s="1"/>
  <c r="DN29" i="71"/>
  <c r="DM29" i="71"/>
  <c r="DH29" i="71"/>
  <c r="DG29" i="71"/>
  <c r="CZ29" i="71"/>
  <c r="CY29" i="71"/>
  <c r="CR29" i="71"/>
  <c r="CQ29" i="71"/>
  <c r="CJ29" i="71"/>
  <c r="CI29" i="71"/>
  <c r="CB29" i="71"/>
  <c r="CA29" i="71"/>
  <c r="BT29" i="71"/>
  <c r="BS29" i="71"/>
  <c r="BL29" i="71"/>
  <c r="BK29" i="71"/>
  <c r="BM28" i="71" s="1"/>
  <c r="BD29" i="71"/>
  <c r="BC29" i="71"/>
  <c r="AV29" i="71"/>
  <c r="AU29" i="71"/>
  <c r="AN29" i="71"/>
  <c r="AM29" i="71"/>
  <c r="AF29" i="71"/>
  <c r="AE29" i="71"/>
  <c r="DQ29" i="71" s="1"/>
  <c r="X29" i="71"/>
  <c r="DR29" i="71" s="1"/>
  <c r="DS29" i="71" s="1"/>
  <c r="W29" i="71"/>
  <c r="EP28" i="71"/>
  <c r="ES28" i="71" s="1"/>
  <c r="EO28" i="71"/>
  <c r="EI28" i="71"/>
  <c r="EG28" i="71"/>
  <c r="EF28" i="71"/>
  <c r="EA28" i="71"/>
  <c r="EB28" i="71" s="1"/>
  <c r="DX28" i="71"/>
  <c r="DW28" i="71"/>
  <c r="DZ28" i="71" s="1"/>
  <c r="DO28" i="71"/>
  <c r="DP28" i="71" s="1"/>
  <c r="DN28" i="71"/>
  <c r="DM28" i="71"/>
  <c r="DH28" i="71"/>
  <c r="DJ28" i="71" s="1"/>
  <c r="DG28" i="71"/>
  <c r="DI28" i="71" s="1"/>
  <c r="CZ28" i="71"/>
  <c r="DB28" i="71" s="1"/>
  <c r="CY28" i="71"/>
  <c r="DA28" i="71" s="1"/>
  <c r="CS28" i="71"/>
  <c r="CR28" i="71"/>
  <c r="CT28" i="71" s="1"/>
  <c r="CQ28" i="71"/>
  <c r="CK28" i="71"/>
  <c r="CJ28" i="71"/>
  <c r="CL28" i="71" s="1"/>
  <c r="CI28" i="71"/>
  <c r="CB28" i="71"/>
  <c r="CD28" i="71" s="1"/>
  <c r="CA28" i="71"/>
  <c r="CC28" i="71" s="1"/>
  <c r="BT28" i="71"/>
  <c r="BV28" i="71" s="1"/>
  <c r="BS28" i="71"/>
  <c r="BU28" i="71" s="1"/>
  <c r="BL28" i="71"/>
  <c r="BN28" i="71" s="1"/>
  <c r="BK28" i="71"/>
  <c r="BE28" i="71"/>
  <c r="BD28" i="71"/>
  <c r="BF28" i="71" s="1"/>
  <c r="BC28" i="71"/>
  <c r="AV28" i="71"/>
  <c r="AX28" i="71" s="1"/>
  <c r="AU28" i="71"/>
  <c r="AW28" i="71" s="1"/>
  <c r="AN28" i="71"/>
  <c r="AP28" i="71" s="1"/>
  <c r="AM28" i="71"/>
  <c r="AO28" i="71" s="1"/>
  <c r="AG28" i="71"/>
  <c r="EU28" i="71" s="1"/>
  <c r="AF28" i="71"/>
  <c r="AH28" i="71" s="1"/>
  <c r="AE28" i="71"/>
  <c r="Y28" i="71"/>
  <c r="X28" i="71"/>
  <c r="DR28" i="71" s="1"/>
  <c r="W28" i="71"/>
  <c r="DQ28" i="71" s="1"/>
  <c r="ER27" i="71"/>
  <c r="EP27" i="71"/>
  <c r="EO27" i="71"/>
  <c r="EX27" i="71" s="1"/>
  <c r="EI27" i="71"/>
  <c r="EG27" i="71"/>
  <c r="EF27" i="71"/>
  <c r="DZ27" i="71"/>
  <c r="DX27" i="71"/>
  <c r="DW27" i="71"/>
  <c r="DO27" i="71"/>
  <c r="DP27" i="71" s="1"/>
  <c r="DN27" i="71"/>
  <c r="DM27" i="71"/>
  <c r="DH27" i="71"/>
  <c r="DG27" i="71"/>
  <c r="DI25" i="71" s="1"/>
  <c r="CZ27" i="71"/>
  <c r="CY27" i="71"/>
  <c r="CR27" i="71"/>
  <c r="CQ27" i="71"/>
  <c r="CS25" i="71" s="1"/>
  <c r="CJ27" i="71"/>
  <c r="CI27" i="71"/>
  <c r="CB27" i="71"/>
  <c r="CA27" i="71"/>
  <c r="CC25" i="71" s="1"/>
  <c r="BT27" i="71"/>
  <c r="BS27" i="71"/>
  <c r="BL27" i="71"/>
  <c r="BK27" i="71"/>
  <c r="BM25" i="71" s="1"/>
  <c r="BD27" i="71"/>
  <c r="BC27" i="71"/>
  <c r="AV27" i="71"/>
  <c r="AU27" i="71"/>
  <c r="AW25" i="71" s="1"/>
  <c r="AN27" i="71"/>
  <c r="AM27" i="71"/>
  <c r="AF27" i="71"/>
  <c r="AE27" i="71"/>
  <c r="X27" i="71"/>
  <c r="DR27" i="71" s="1"/>
  <c r="W27" i="71"/>
  <c r="EX26" i="71"/>
  <c r="ER26" i="71"/>
  <c r="EP26" i="71"/>
  <c r="EO26" i="71"/>
  <c r="EI26" i="71"/>
  <c r="EG26" i="71"/>
  <c r="EF26" i="71"/>
  <c r="DZ26" i="71"/>
  <c r="DX26" i="71"/>
  <c r="DW26" i="71"/>
  <c r="DO26" i="71"/>
  <c r="DP26" i="71" s="1"/>
  <c r="DN26" i="71"/>
  <c r="DM26" i="71"/>
  <c r="DH26" i="71"/>
  <c r="DG26" i="71"/>
  <c r="CZ26" i="71"/>
  <c r="CY26" i="71"/>
  <c r="DA25" i="71" s="1"/>
  <c r="CR26" i="71"/>
  <c r="CQ26" i="71"/>
  <c r="CJ26" i="71"/>
  <c r="CI26" i="71"/>
  <c r="CK25" i="71" s="1"/>
  <c r="CB26" i="71"/>
  <c r="CA26" i="71"/>
  <c r="BT26" i="71"/>
  <c r="BS26" i="71"/>
  <c r="BU25" i="71" s="1"/>
  <c r="BL26" i="71"/>
  <c r="BK26" i="71"/>
  <c r="BD26" i="71"/>
  <c r="BC26" i="71"/>
  <c r="BE25" i="71" s="1"/>
  <c r="AV26" i="71"/>
  <c r="AU26" i="71"/>
  <c r="AN26" i="71"/>
  <c r="AM26" i="71"/>
  <c r="AO25" i="71" s="1"/>
  <c r="AF26" i="71"/>
  <c r="AE26" i="71"/>
  <c r="X26" i="71"/>
  <c r="DR26" i="71" s="1"/>
  <c r="W26" i="71"/>
  <c r="ES25" i="71"/>
  <c r="EQ25" i="71"/>
  <c r="EP25" i="71"/>
  <c r="EO25" i="71"/>
  <c r="EI25" i="71"/>
  <c r="EG25" i="71"/>
  <c r="EF25" i="71"/>
  <c r="EA25" i="71"/>
  <c r="DZ25" i="71"/>
  <c r="DY25" i="71"/>
  <c r="DX25" i="71"/>
  <c r="DW25" i="71"/>
  <c r="DO25" i="71"/>
  <c r="DN25" i="71"/>
  <c r="DM25" i="71"/>
  <c r="DH25" i="71"/>
  <c r="DJ25" i="71" s="1"/>
  <c r="DG25" i="71"/>
  <c r="CZ25" i="71"/>
  <c r="DB25" i="71" s="1"/>
  <c r="CY25" i="71"/>
  <c r="CR25" i="71"/>
  <c r="CT25" i="71" s="1"/>
  <c r="CQ25" i="71"/>
  <c r="CJ25" i="71"/>
  <c r="CL25" i="71" s="1"/>
  <c r="CI25" i="71"/>
  <c r="CB25" i="71"/>
  <c r="CD25" i="71" s="1"/>
  <c r="CA25" i="71"/>
  <c r="BT25" i="71"/>
  <c r="BV25" i="71" s="1"/>
  <c r="BS25" i="71"/>
  <c r="BL25" i="71"/>
  <c r="BN25" i="71" s="1"/>
  <c r="BK25" i="71"/>
  <c r="BD25" i="71"/>
  <c r="BF25" i="71" s="1"/>
  <c r="BC25" i="71"/>
  <c r="AV25" i="71"/>
  <c r="AX25" i="71" s="1"/>
  <c r="AU25" i="71"/>
  <c r="AN25" i="71"/>
  <c r="AP25" i="71" s="1"/>
  <c r="AM25" i="71"/>
  <c r="AF25" i="71"/>
  <c r="AH25" i="71" s="1"/>
  <c r="AE25" i="71"/>
  <c r="X25" i="71"/>
  <c r="W25" i="71"/>
  <c r="DQ25" i="71" s="1"/>
  <c r="EX24" i="71"/>
  <c r="EP24" i="71"/>
  <c r="EO24" i="71"/>
  <c r="EG24" i="71"/>
  <c r="EF24" i="71"/>
  <c r="DX24" i="71"/>
  <c r="DY24" i="71" s="1"/>
  <c r="DW24" i="71"/>
  <c r="DZ22" i="71" s="1"/>
  <c r="DP24" i="71"/>
  <c r="DO24" i="71"/>
  <c r="DN24" i="71"/>
  <c r="DM24" i="71"/>
  <c r="EX23" i="71"/>
  <c r="EP23" i="71"/>
  <c r="EQ23" i="71" s="1"/>
  <c r="EO23" i="71"/>
  <c r="EH23" i="71"/>
  <c r="EG23" i="71"/>
  <c r="EF23" i="71"/>
  <c r="DX23" i="71"/>
  <c r="DY23" i="71" s="1"/>
  <c r="DW23" i="71"/>
  <c r="DO23" i="71"/>
  <c r="DN23" i="71"/>
  <c r="DM23" i="71"/>
  <c r="ER22" i="71"/>
  <c r="EP22" i="71"/>
  <c r="EQ22" i="71" s="1"/>
  <c r="EO22" i="71"/>
  <c r="EX22" i="71" s="1"/>
  <c r="EJ22" i="71"/>
  <c r="EG22" i="71"/>
  <c r="EH22" i="71" s="1"/>
  <c r="EF22" i="71"/>
  <c r="DX22" i="71"/>
  <c r="DW22" i="71"/>
  <c r="DP22" i="71"/>
  <c r="DO22" i="71"/>
  <c r="DN22" i="71"/>
  <c r="DM22" i="71"/>
  <c r="DJ22" i="71"/>
  <c r="DH22" i="71"/>
  <c r="DG22" i="71"/>
  <c r="DI22" i="71" s="1"/>
  <c r="DI36" i="71" s="1"/>
  <c r="DB22" i="71"/>
  <c r="CZ22" i="71"/>
  <c r="CY22" i="71"/>
  <c r="DA22" i="71" s="1"/>
  <c r="CT22" i="71"/>
  <c r="CT36" i="71" s="1"/>
  <c r="CR22" i="71"/>
  <c r="CQ22" i="71"/>
  <c r="CS22" i="71" s="1"/>
  <c r="CL22" i="71"/>
  <c r="CL36" i="71" s="1"/>
  <c r="CJ22" i="71"/>
  <c r="CI22" i="71"/>
  <c r="CK22" i="71" s="1"/>
  <c r="CD22" i="71"/>
  <c r="CB22" i="71"/>
  <c r="CA22" i="71"/>
  <c r="CC22" i="71" s="1"/>
  <c r="CC36" i="71" s="1"/>
  <c r="BV22" i="71"/>
  <c r="BT22" i="71"/>
  <c r="BS22" i="71"/>
  <c r="BU22" i="71" s="1"/>
  <c r="BN22" i="71"/>
  <c r="BN36" i="71" s="1"/>
  <c r="BL22" i="71"/>
  <c r="BK22" i="71"/>
  <c r="BM22" i="71" s="1"/>
  <c r="BF22" i="71"/>
  <c r="BF36" i="71" s="1"/>
  <c r="BD22" i="71"/>
  <c r="BC22" i="71"/>
  <c r="BE22" i="71" s="1"/>
  <c r="AX22" i="71"/>
  <c r="AV22" i="71"/>
  <c r="AU22" i="71"/>
  <c r="AW22" i="71" s="1"/>
  <c r="AW36" i="71" s="1"/>
  <c r="AP22" i="71"/>
  <c r="AN22" i="71"/>
  <c r="AM22" i="71"/>
  <c r="AO22" i="71" s="1"/>
  <c r="AH22" i="71"/>
  <c r="AH36" i="71" s="1"/>
  <c r="AF22" i="71"/>
  <c r="AE22" i="71"/>
  <c r="AG22" i="71" s="1"/>
  <c r="Z22" i="71"/>
  <c r="EV22" i="71" s="1"/>
  <c r="X22" i="71"/>
  <c r="DR22" i="71" s="1"/>
  <c r="W22" i="71"/>
  <c r="EL34" i="71" l="1"/>
  <c r="DT34" i="71"/>
  <c r="EU34" i="71"/>
  <c r="EA22" i="71"/>
  <c r="EB22" i="71" s="1"/>
  <c r="DY22" i="71"/>
  <c r="DP23" i="71"/>
  <c r="EH24" i="71"/>
  <c r="DS28" i="71"/>
  <c r="BM36" i="71"/>
  <c r="DJ36" i="71"/>
  <c r="ES27" i="71"/>
  <c r="ET27" i="71" s="1"/>
  <c r="EQ27" i="71"/>
  <c r="EH28" i="71"/>
  <c r="EJ28" i="71"/>
  <c r="EK28" i="71" s="1"/>
  <c r="ES29" i="71"/>
  <c r="ET29" i="71" s="1"/>
  <c r="EQ29" i="71"/>
  <c r="CK31" i="71"/>
  <c r="CK36" i="71" s="1"/>
  <c r="DS22" i="71"/>
  <c r="EJ25" i="71"/>
  <c r="EK25" i="71" s="1"/>
  <c r="EH25" i="71"/>
  <c r="EA27" i="71"/>
  <c r="EB27" i="71" s="1"/>
  <c r="DY27" i="71"/>
  <c r="EX28" i="71"/>
  <c r="ER28" i="71"/>
  <c r="EQ28" i="71"/>
  <c r="EA29" i="71"/>
  <c r="EB29" i="71" s="1"/>
  <c r="DY29" i="71"/>
  <c r="EM22" i="71"/>
  <c r="DU22" i="71"/>
  <c r="ED22" i="71"/>
  <c r="BU36" i="71"/>
  <c r="DA36" i="71"/>
  <c r="DS30" i="71"/>
  <c r="DS32" i="71"/>
  <c r="AX36" i="71"/>
  <c r="CD36" i="71"/>
  <c r="CS36" i="71"/>
  <c r="DR25" i="71"/>
  <c r="DS25" i="71" s="1"/>
  <c r="Z25" i="71"/>
  <c r="DQ27" i="71"/>
  <c r="DS27" i="71" s="1"/>
  <c r="AG25" i="71"/>
  <c r="AG36" i="71" s="1"/>
  <c r="Y22" i="71"/>
  <c r="DQ22" i="71"/>
  <c r="AP36" i="71"/>
  <c r="BE36" i="71"/>
  <c r="BV36" i="71"/>
  <c r="DB36" i="71"/>
  <c r="EI22" i="71"/>
  <c r="EK22" i="71" s="1"/>
  <c r="ES22" i="71"/>
  <c r="ET22" i="71" s="1"/>
  <c r="EQ24" i="71"/>
  <c r="DQ26" i="71"/>
  <c r="DS26" i="71" s="1"/>
  <c r="Y25" i="71"/>
  <c r="EH27" i="71"/>
  <c r="EJ27" i="71"/>
  <c r="EK27" i="71" s="1"/>
  <c r="EH29" i="71"/>
  <c r="EJ29" i="71"/>
  <c r="EK29" i="71" s="1"/>
  <c r="EV31" i="71"/>
  <c r="AO31" i="71"/>
  <c r="AO36" i="71" s="1"/>
  <c r="EC34" i="71"/>
  <c r="EE34" i="71" s="1"/>
  <c r="EL28" i="71"/>
  <c r="DT28" i="71"/>
  <c r="EJ30" i="71"/>
  <c r="EK30" i="71" s="1"/>
  <c r="EH30" i="71"/>
  <c r="ER25" i="71"/>
  <c r="ET25" i="71" s="1"/>
  <c r="EX25" i="71"/>
  <c r="DY26" i="71"/>
  <c r="EA26" i="71"/>
  <c r="EB26" i="71" s="1"/>
  <c r="EJ26" i="71"/>
  <c r="EK26" i="71" s="1"/>
  <c r="EH26" i="71"/>
  <c r="EQ26" i="71"/>
  <c r="ES26" i="71"/>
  <c r="ET26" i="71" s="1"/>
  <c r="EA33" i="71"/>
  <c r="EB33" i="71" s="1"/>
  <c r="DY33" i="71"/>
  <c r="EH33" i="71"/>
  <c r="EJ33" i="71"/>
  <c r="EK33" i="71" s="1"/>
  <c r="ES33" i="71"/>
  <c r="ET33" i="71" s="1"/>
  <c r="EQ33" i="71"/>
  <c r="EB34" i="71"/>
  <c r="ET35" i="71"/>
  <c r="DP25" i="71"/>
  <c r="EC28" i="71"/>
  <c r="DY30" i="71"/>
  <c r="EA30" i="71"/>
  <c r="EB30" i="71" s="1"/>
  <c r="EQ30" i="71"/>
  <c r="ES30" i="71"/>
  <c r="ET30" i="71" s="1"/>
  <c r="EJ31" i="71"/>
  <c r="EK31" i="71" s="1"/>
  <c r="EH31" i="71"/>
  <c r="ER31" i="71"/>
  <c r="ET31" i="71" s="1"/>
  <c r="EX31" i="71"/>
  <c r="DY32" i="71"/>
  <c r="EA32" i="71"/>
  <c r="EB32" i="71" s="1"/>
  <c r="EJ32" i="71"/>
  <c r="EK32" i="71" s="1"/>
  <c r="EH32" i="71"/>
  <c r="EQ32" i="71"/>
  <c r="ES32" i="71"/>
  <c r="ET32" i="71" s="1"/>
  <c r="EB25" i="71"/>
  <c r="DY28" i="71"/>
  <c r="ET28" i="71"/>
  <c r="Y31" i="71"/>
  <c r="EQ31" i="71"/>
  <c r="EH34" i="71"/>
  <c r="EJ34" i="71"/>
  <c r="EK34" i="71" s="1"/>
  <c r="EX34" i="71"/>
  <c r="ER34" i="71"/>
  <c r="ET34" i="71" s="1"/>
  <c r="EA35" i="71"/>
  <c r="EB35" i="71" s="1"/>
  <c r="DY35" i="71"/>
  <c r="Z28" i="71"/>
  <c r="ED31" i="71"/>
  <c r="Z34" i="71"/>
  <c r="EJ35" i="71"/>
  <c r="EK35" i="71" s="1"/>
  <c r="EQ35" i="71"/>
  <c r="DT25" i="71" l="1"/>
  <c r="EU25" i="71"/>
  <c r="EL25" i="71"/>
  <c r="EC25" i="71"/>
  <c r="ED28" i="71"/>
  <c r="EE28" i="71" s="1"/>
  <c r="EV28" i="71"/>
  <c r="EW28" i="71" s="1"/>
  <c r="EM28" i="71"/>
  <c r="EN28" i="71" s="1"/>
  <c r="DU28" i="71"/>
  <c r="DV28" i="71" s="1"/>
  <c r="DT31" i="71"/>
  <c r="DV31" i="71" s="1"/>
  <c r="EL31" i="71"/>
  <c r="EN31" i="71" s="1"/>
  <c r="EU31" i="71"/>
  <c r="EC31" i="71"/>
  <c r="EE31" i="71" s="1"/>
  <c r="Z36" i="71"/>
  <c r="DM36" i="71" s="1"/>
  <c r="EV25" i="71"/>
  <c r="EW25" i="71" s="1"/>
  <c r="EM25" i="71"/>
  <c r="ED25" i="71"/>
  <c r="EE25" i="71" s="1"/>
  <c r="DU25" i="71"/>
  <c r="DV25" i="71" s="1"/>
  <c r="EV34" i="71"/>
  <c r="EW34" i="71" s="1"/>
  <c r="EM34" i="71"/>
  <c r="EN34" i="71" s="1"/>
  <c r="DU34" i="71"/>
  <c r="DV34" i="71" s="1"/>
  <c r="EW31" i="71"/>
  <c r="Y36" i="71"/>
  <c r="DL36" i="71" s="1"/>
  <c r="EU22" i="71"/>
  <c r="EW22" i="71" s="1"/>
  <c r="EL22" i="71"/>
  <c r="EN22" i="71" s="1"/>
  <c r="EC22" i="71"/>
  <c r="EE22" i="71" s="1"/>
  <c r="DT22" i="71"/>
  <c r="DV22" i="71"/>
  <c r="EN25" i="71" l="1"/>
  <c r="L48" i="61" l="1"/>
  <c r="H83" i="70" l="1"/>
  <c r="C93" i="70"/>
  <c r="B93" i="70"/>
  <c r="H84" i="70"/>
  <c r="H85" i="70"/>
  <c r="H86" i="70"/>
  <c r="H87" i="70"/>
  <c r="H88" i="70"/>
  <c r="H89" i="70"/>
  <c r="H90" i="70"/>
  <c r="H91" i="70"/>
  <c r="H92" i="70"/>
  <c r="H48" i="70"/>
  <c r="H49" i="70"/>
  <c r="H50" i="70"/>
  <c r="H51" i="70"/>
  <c r="H52" i="70"/>
  <c r="H53" i="70"/>
  <c r="H54" i="70"/>
  <c r="H55" i="70"/>
  <c r="H56" i="70"/>
  <c r="H57" i="70"/>
  <c r="H58" i="70"/>
  <c r="H59" i="70"/>
  <c r="H60" i="70"/>
  <c r="H61" i="70"/>
  <c r="H62" i="70"/>
  <c r="H63" i="70"/>
  <c r="H64" i="70"/>
  <c r="H65" i="70"/>
  <c r="H66" i="70"/>
  <c r="H67" i="70"/>
  <c r="H68" i="70"/>
  <c r="H69" i="70"/>
  <c r="H70" i="70"/>
  <c r="H71" i="70"/>
  <c r="H72" i="70"/>
  <c r="H73" i="70"/>
  <c r="H74" i="70"/>
  <c r="H75" i="70"/>
  <c r="H76" i="70"/>
  <c r="H77" i="70"/>
  <c r="H78" i="70"/>
  <c r="H79" i="70"/>
  <c r="H80" i="70"/>
  <c r="H81" i="70"/>
  <c r="H82" i="70"/>
  <c r="D83" i="70"/>
  <c r="D84" i="70"/>
  <c r="D85" i="70"/>
  <c r="D86" i="70"/>
  <c r="D87" i="70"/>
  <c r="D88" i="70"/>
  <c r="D89" i="70"/>
  <c r="D90" i="70"/>
  <c r="D91" i="70"/>
  <c r="D92" i="70"/>
  <c r="D48" i="70"/>
  <c r="D49" i="70"/>
  <c r="D50" i="70"/>
  <c r="D51" i="70"/>
  <c r="D52" i="70"/>
  <c r="D53" i="70"/>
  <c r="D54" i="70"/>
  <c r="D55" i="70"/>
  <c r="D56" i="70"/>
  <c r="D57" i="70"/>
  <c r="D58" i="70"/>
  <c r="D59" i="70"/>
  <c r="D60" i="70"/>
  <c r="D61" i="70"/>
  <c r="D62" i="70"/>
  <c r="D63" i="70"/>
  <c r="D64" i="70"/>
  <c r="D65" i="70"/>
  <c r="D66" i="70"/>
  <c r="D67" i="70"/>
  <c r="D68" i="70"/>
  <c r="D69" i="70"/>
  <c r="D70" i="70"/>
  <c r="D71" i="70"/>
  <c r="D72" i="70"/>
  <c r="D73" i="70"/>
  <c r="D74" i="70"/>
  <c r="D75" i="70"/>
  <c r="D76" i="70"/>
  <c r="D77" i="70"/>
  <c r="D78" i="70"/>
  <c r="D79" i="70"/>
  <c r="D80" i="70"/>
  <c r="D81" i="70"/>
  <c r="D82" i="70"/>
  <c r="X27" i="61"/>
  <c r="W27" i="61"/>
  <c r="V27" i="61"/>
  <c r="D27" i="47" l="1"/>
  <c r="T27" i="61"/>
  <c r="S27" i="61"/>
  <c r="I20" i="61" l="1"/>
  <c r="D44" i="70" l="1"/>
  <c r="F23" i="70" s="1"/>
  <c r="C36" i="70" l="1"/>
  <c r="H47" i="70"/>
  <c r="H93" i="70"/>
  <c r="D47" i="70"/>
  <c r="Q27" i="61"/>
  <c r="P27" i="61"/>
  <c r="D93" i="70" l="1"/>
  <c r="E23" i="70"/>
  <c r="C23" i="70" l="1"/>
  <c r="E22" i="47" l="1"/>
  <c r="K48" i="61" l="1"/>
  <c r="M20" i="61"/>
  <c r="K20" i="61"/>
  <c r="K40" i="61"/>
  <c r="M40" i="61"/>
  <c r="G25" i="61" l="1"/>
  <c r="G20" i="61"/>
  <c r="G40" i="61" l="1"/>
  <c r="G35" i="61"/>
  <c r="G23" i="70" l="1"/>
  <c r="G24" i="70" s="1"/>
  <c r="D23" i="70"/>
  <c r="E24" i="70"/>
  <c r="L27" i="47"/>
  <c r="J27" i="47"/>
  <c r="I27" i="47"/>
  <c r="K23" i="47"/>
  <c r="K24" i="47"/>
  <c r="K25" i="47"/>
  <c r="K26" i="47"/>
  <c r="K22" i="47"/>
  <c r="H26" i="47"/>
  <c r="H25" i="47"/>
  <c r="H24" i="47"/>
  <c r="H23" i="47"/>
  <c r="H22" i="47"/>
  <c r="E27" i="47"/>
  <c r="E23" i="47"/>
  <c r="E24" i="47"/>
  <c r="E25" i="47"/>
  <c r="E26" i="47"/>
  <c r="L52" i="61"/>
  <c r="L51" i="61"/>
  <c r="L50" i="61"/>
  <c r="L49" i="61"/>
  <c r="M48" i="61"/>
  <c r="M35" i="61"/>
  <c r="M30" i="61"/>
  <c r="M25" i="61"/>
  <c r="K35" i="61"/>
  <c r="K30" i="61"/>
  <c r="K25" i="61"/>
  <c r="I40" i="61"/>
  <c r="I35" i="61"/>
  <c r="I30" i="61"/>
  <c r="I25" i="61"/>
  <c r="G30" i="61"/>
  <c r="D24" i="70" l="1"/>
  <c r="C19" i="70"/>
  <c r="K44" i="61"/>
  <c r="L53" i="61"/>
  <c r="K27" i="47"/>
  <c r="F24" i="70" l="1"/>
  <c r="I28" i="47"/>
  <c r="K50" i="61" l="1"/>
  <c r="K49"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2" i="61"/>
  <c r="K51" i="61" l="1"/>
  <c r="K53" i="61" s="1"/>
  <c r="M44" i="61" l="1"/>
</calcChain>
</file>

<file path=xl/sharedStrings.xml><?xml version="1.0" encoding="utf-8"?>
<sst xmlns="http://schemas.openxmlformats.org/spreadsheetml/2006/main" count="1481" uniqueCount="851">
  <si>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</si>
  <si>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</si>
  <si>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</si>
  <si>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</si>
  <si>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</si>
  <si>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</si>
  <si>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</si>
  <si>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</si>
  <si>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</si>
  <si>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</si>
  <si>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</si>
  <si>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</si>
  <si>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</si>
  <si>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</si>
  <si>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</si>
  <si>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</si>
  <si>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</si>
  <si>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</si>
  <si>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</si>
  <si>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</si>
  <si>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</si>
  <si>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</si>
  <si>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</si>
  <si>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</si>
  <si>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</si>
  <si>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</si>
  <si>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</si>
  <si>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</si>
  <si>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</si>
  <si>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</si>
  <si>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</si>
  <si>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</si>
  <si>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</si>
  <si>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</si>
  <si>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</si>
  <si>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</si>
  <si>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</si>
  <si>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</si>
  <si>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</si>
  <si>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</si>
  <si>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</si>
  <si>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</si>
  <si>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</si>
  <si>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</si>
  <si>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</si>
  <si>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</si>
  <si>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</si>
  <si>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</si>
  <si>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</si>
  <si>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</si>
  <si>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</si>
  <si>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</si>
  <si>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</si>
  <si>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</si>
  <si>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</si>
  <si>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</si>
  <si>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</si>
  <si>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</si>
  <si>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</si>
  <si>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</si>
  <si>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</si>
  <si>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</si>
  <si>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</si>
  <si>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</si>
  <si>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</si>
  <si>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</si>
  <si>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</si>
  <si>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</si>
  <si>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</si>
  <si>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</si>
  <si>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</si>
  <si>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</si>
  <si>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</si>
  <si>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</si>
  <si>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</si>
  <si>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</si>
  <si>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</si>
  <si>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</si>
  <si>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</si>
  <si>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</si>
  <si>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</si>
  <si>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</si>
  <si>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</si>
  <si>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</si>
  <si>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</si>
  <si>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</si>
  <si>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</si>
  <si>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</si>
  <si>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</si>
  <si>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</si>
  <si>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</si>
  <si>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</si>
  <si>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</si>
  <si>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</si>
  <si>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</si>
  <si>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</si>
  <si>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</si>
  <si>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</si>
  <si>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</si>
  <si>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</si>
  <si>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</si>
  <si>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</si>
  <si>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</si>
  <si>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</si>
  <si>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</si>
  <si>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</si>
  <si>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</si>
  <si>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</si>
  <si>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</si>
  <si>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</si>
  <si>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</si>
  <si>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</si>
  <si>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</si>
  <si>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</si>
  <si>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</si>
  <si>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</si>
  <si>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</si>
  <si>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</si>
  <si>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</si>
  <si>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</si>
  <si>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</si>
  <si>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</si>
  <si>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</si>
  <si>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</si>
  <si>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</si>
  <si>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</si>
  <si>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</si>
  <si>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</si>
  <si>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</si>
  <si>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</si>
  <si>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</si>
  <si>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</si>
  <si>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</si>
  <si>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</si>
  <si>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</si>
  <si>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</si>
  <si>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</si>
  <si>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</si>
  <si>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</si>
  <si>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</si>
  <si>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</si>
  <si>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</si>
  <si>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</si>
  <si>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</si>
  <si>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</si>
  <si>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</si>
  <si>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</si>
  <si>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</si>
  <si>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</si>
  <si>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</si>
  <si>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</si>
  <si>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</si>
  <si>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</si>
  <si>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</si>
  <si>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</si>
  <si>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</si>
  <si>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</si>
  <si>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</si>
  <si>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</si>
  <si>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</si>
  <si>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</si>
  <si>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</si>
  <si>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</si>
  <si>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</si>
  <si>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</si>
  <si>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</si>
  <si>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</si>
  <si>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</si>
  <si>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</si>
  <si>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No. META</t>
  </si>
  <si>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</si>
  <si>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</si>
  <si>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</si>
  <si>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</si>
  <si>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</si>
  <si>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</si>
  <si>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</si>
  <si>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</si>
  <si>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</si>
  <si>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</si>
  <si>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</si>
  <si>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</si>
  <si>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</si>
  <si>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</si>
  <si>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</si>
  <si>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</si>
  <si>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</si>
  <si>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</si>
  <si>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</si>
  <si>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</si>
  <si>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</si>
  <si>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</si>
  <si>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</si>
  <si>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</si>
  <si>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</si>
  <si>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</si>
  <si>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</si>
  <si>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</si>
  <si>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</si>
  <si>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</si>
  <si>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</si>
  <si>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</si>
  <si>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</si>
  <si>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</si>
  <si>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</si>
  <si>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</si>
  <si>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</si>
  <si>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</si>
  <si>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</si>
  <si>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</si>
  <si>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</si>
  <si>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</si>
  <si>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</si>
  <si>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</si>
  <si>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</si>
  <si>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</si>
  <si>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</si>
  <si>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</si>
  <si>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</si>
  <si>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</si>
  <si>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</si>
  <si>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</si>
  <si>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</si>
  <si>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</si>
  <si>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</si>
  <si>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</si>
  <si>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</si>
  <si>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</si>
  <si>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</si>
  <si>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</si>
  <si>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</si>
  <si>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</si>
  <si>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</si>
  <si>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</si>
  <si>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</si>
  <si>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</si>
  <si>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</si>
  <si>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</si>
  <si>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</si>
  <si>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</si>
  <si>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</si>
  <si>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</si>
  <si>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</si>
  <si>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</si>
  <si>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</si>
  <si>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</si>
  <si>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</si>
  <si>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</si>
  <si>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</si>
  <si>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</si>
  <si>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</si>
  <si>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</si>
  <si>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</si>
  <si>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</si>
  <si>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</si>
  <si>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</si>
  <si>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</si>
  <si>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</si>
  <si>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</si>
  <si>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</si>
  <si>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</si>
  <si>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</si>
  <si>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</si>
  <si>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</si>
  <si>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</si>
  <si>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</si>
  <si>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</si>
  <si>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</si>
  <si>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</si>
  <si>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</si>
  <si>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</si>
  <si>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</si>
  <si>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</si>
  <si>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</si>
  <si>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</si>
  <si>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</si>
  <si>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</si>
  <si>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</si>
  <si>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</si>
  <si>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</si>
  <si>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</si>
  <si>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</si>
  <si>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</si>
  <si>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</si>
  <si>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</si>
  <si>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</si>
  <si>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</si>
  <si>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</si>
  <si>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</si>
  <si>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</si>
  <si>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</si>
  <si>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</si>
  <si>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</si>
  <si>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</si>
  <si>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</si>
  <si>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</si>
  <si>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</si>
  <si>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</si>
  <si>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</si>
  <si>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</si>
  <si>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</si>
  <si>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</si>
  <si>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</si>
  <si>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</si>
  <si>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</si>
  <si>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</si>
  <si>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</si>
  <si>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</si>
  <si>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</si>
  <si>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</si>
  <si>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</si>
  <si>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</si>
  <si>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</si>
  <si>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</si>
  <si>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</si>
  <si>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</si>
  <si>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</si>
  <si>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</si>
  <si>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</si>
  <si>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</si>
  <si>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</si>
  <si>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</si>
  <si>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</si>
  <si>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</si>
  <si>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</si>
  <si>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</si>
  <si>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</si>
  <si>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</si>
  <si>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</si>
  <si>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</si>
  <si>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</si>
  <si>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</si>
  <si>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</si>
  <si>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</si>
  <si>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</si>
  <si>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</si>
  <si>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</si>
  <si>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</si>
  <si>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</si>
  <si>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</si>
  <si>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</si>
  <si>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</si>
  <si>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</si>
  <si>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</si>
  <si>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</si>
  <si>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</si>
  <si>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</si>
  <si>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</si>
  <si>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</si>
  <si>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</si>
  <si>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</si>
  <si>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</si>
  <si>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</si>
  <si>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</si>
  <si>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</si>
  <si>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</si>
  <si>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</si>
  <si>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</si>
  <si>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</si>
  <si>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</si>
  <si>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</si>
  <si>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</si>
  <si>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</si>
  <si>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</si>
  <si>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</si>
  <si>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</si>
  <si>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</si>
  <si>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</si>
  <si>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</si>
  <si>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</si>
  <si>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</si>
  <si>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</si>
  <si>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</si>
  <si>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</si>
  <si>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</si>
  <si>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</si>
  <si>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</si>
  <si>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</si>
  <si>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</si>
  <si>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</si>
  <si>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</si>
  <si>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</si>
  <si>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</si>
  <si>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</si>
  <si>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</si>
  <si>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</si>
  <si>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</si>
  <si>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</si>
  <si>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</si>
  <si>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</si>
  <si>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</si>
  <si>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</si>
  <si>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</si>
  <si>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</si>
  <si>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</si>
  <si>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</si>
  <si>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</si>
  <si>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</si>
  <si>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</si>
  <si>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</si>
  <si>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</si>
  <si>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</si>
  <si>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</si>
  <si>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</si>
  <si>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</si>
  <si>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</si>
  <si>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</si>
  <si>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</si>
  <si>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</si>
  <si>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</si>
  <si>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</si>
  <si>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</si>
  <si>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</si>
  <si>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</si>
  <si>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</si>
  <si>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</si>
  <si>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</si>
  <si>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</si>
  <si>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</si>
  <si>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</si>
  <si>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</si>
  <si>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</si>
  <si>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</si>
  <si>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</si>
  <si>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</si>
  <si>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</si>
  <si>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</si>
  <si>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</si>
  <si>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</si>
  <si>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</si>
  <si>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</si>
  <si>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</si>
  <si>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</si>
  <si>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</si>
  <si>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</si>
  <si>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</si>
  <si>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</si>
  <si>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</si>
  <si>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</si>
  <si>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</si>
  <si>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</si>
  <si>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</si>
  <si>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</si>
  <si>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</si>
  <si>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</si>
  <si>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</si>
  <si>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</si>
  <si>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</si>
  <si>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</si>
  <si>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</si>
  <si>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</si>
  <si>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</si>
  <si>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</si>
  <si>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</si>
  <si>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</si>
  <si>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</si>
  <si>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</si>
  <si>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</si>
  <si>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</si>
  <si>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</si>
  <si>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</si>
  <si>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</si>
  <si>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</si>
  <si>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</si>
  <si>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</si>
  <si>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</si>
  <si>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</si>
  <si>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</si>
  <si>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</si>
  <si>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</si>
  <si>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</si>
  <si>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</si>
  <si>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</si>
  <si>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</si>
  <si>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</si>
  <si>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</si>
  <si>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</si>
  <si>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</si>
  <si>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</si>
  <si>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</si>
  <si>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</si>
  <si>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</si>
  <si>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</si>
  <si>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</si>
  <si>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</si>
  <si>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</si>
  <si>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</si>
  <si>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</si>
  <si>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</si>
  <si>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</si>
  <si>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</si>
  <si>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</si>
  <si>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</si>
  <si>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</si>
  <si>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</si>
  <si>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</si>
  <si>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</si>
  <si>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</si>
  <si>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</si>
  <si>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</si>
  <si>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</si>
  <si>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</si>
  <si>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</si>
  <si>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</si>
  <si>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</si>
  <si>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</si>
  <si>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</si>
  <si>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</si>
  <si>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</si>
  <si>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</si>
  <si>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</si>
  <si>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</si>
  <si>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</si>
  <si>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</si>
  <si>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</si>
  <si>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</si>
  <si>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</si>
  <si>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</si>
  <si>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</si>
  <si>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</si>
  <si>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</si>
  <si>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</si>
  <si>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</si>
  <si>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</si>
  <si>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</si>
  <si>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</si>
  <si>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</si>
  <si>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</si>
  <si>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</si>
  <si>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</si>
  <si>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</si>
  <si>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</si>
  <si>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</si>
  <si>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</si>
  <si>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</si>
  <si>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</si>
  <si>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</si>
  <si>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</si>
  <si>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</si>
  <si>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</si>
  <si>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</si>
  <si>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</si>
  <si>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</si>
  <si>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</si>
  <si>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</si>
  <si>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</si>
  <si>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</si>
  <si>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</si>
  <si>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</si>
  <si>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</si>
  <si>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</si>
  <si>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</si>
  <si>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</si>
  <si>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</si>
  <si>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</si>
  <si>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</si>
  <si>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</si>
  <si>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</si>
  <si>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</si>
  <si>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</si>
  <si>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</si>
  <si>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</si>
  <si>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</si>
  <si>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</si>
  <si>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</si>
  <si>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</si>
  <si>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</si>
  <si>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</si>
  <si>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</si>
  <si>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</si>
  <si>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</si>
  <si>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</si>
  <si>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</si>
  <si>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</si>
  <si>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</si>
  <si>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</si>
  <si>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</si>
  <si>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</si>
  <si>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</si>
  <si>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</si>
  <si>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</si>
  <si>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</si>
  <si>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</si>
  <si>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</si>
  <si>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</si>
  <si>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</si>
  <si>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</si>
  <si>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</si>
  <si>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</si>
  <si>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</si>
  <si>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</si>
  <si>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</si>
  <si>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</si>
  <si>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</si>
  <si>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</si>
  <si>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</si>
  <si>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</si>
  <si>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</si>
  <si>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</si>
  <si>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</si>
  <si>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</si>
  <si>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</si>
  <si>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</si>
  <si>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</si>
  <si>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</si>
  <si>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</si>
  <si>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</si>
  <si>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</si>
  <si>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</si>
  <si>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</si>
  <si>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</si>
  <si>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</si>
  <si>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</si>
  <si>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</si>
  <si>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</si>
  <si>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</si>
  <si>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</si>
  <si>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</si>
  <si>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</si>
  <si>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</si>
  <si>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</si>
  <si>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</si>
  <si>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</si>
  <si>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</si>
  <si>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</si>
  <si>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</si>
  <si>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</si>
  <si>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</si>
  <si>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</si>
  <si>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</si>
  <si>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</si>
  <si>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</si>
  <si>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</si>
  <si>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</si>
  <si>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</si>
  <si>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</si>
  <si>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</si>
  <si>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</si>
  <si>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</si>
  <si>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</si>
  <si>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</si>
  <si>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</si>
  <si>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Bogotá Camina Segura</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</si>
  <si>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</si>
  <si>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</si>
  <si>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</si>
  <si>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</si>
  <si>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</si>
  <si>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</si>
  <si>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</si>
  <si>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</si>
  <si>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</si>
  <si>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</si>
  <si>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</si>
  <si>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</si>
  <si>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</si>
  <si>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</si>
  <si>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</si>
  <si>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MAGNITUD TOTAL PROGRAMADA  2024 a 2027</t>
  </si>
  <si>
    <t>PRESUPUESTO TOTAL PROGRAMADO 2024 a 2027</t>
  </si>
  <si>
    <t>N/A</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</si>
  <si>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</si>
  <si>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</si>
  <si>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</si>
  <si>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</si>
  <si>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las acciones cotidianas día a día. Es así, que la batería de herramientas</t>
  </si>
  <si>
    <t>NO APLICA</t>
  </si>
  <si>
    <t>PROYECTO</t>
  </si>
  <si>
    <t>CRP</t>
  </si>
  <si>
    <t>GIRO</t>
  </si>
  <si>
    <t>1</t>
  </si>
  <si>
    <t>2</t>
  </si>
  <si>
    <t>3</t>
  </si>
  <si>
    <t>4</t>
  </si>
  <si>
    <t>5</t>
  </si>
  <si>
    <t>2. Generar 7 productos de investigación que contribuyan a la protección y el bienestar animal</t>
  </si>
  <si>
    <t>4. Implementar 1 semillero de investigación como escenario para fomentar la vinculación ciudadana en procesos de gestión del conocimiento en PYBA</t>
  </si>
  <si>
    <t>5. Implementar una batería de herramientas para el fortalecimiento de la gestión del conocimiento</t>
  </si>
  <si>
    <t>1. Generar 14 reportes de análisis de los indicadores de la Política Publica en PYBA para la toma de decisiones</t>
  </si>
  <si>
    <t>3. Establecer 4 alianzas estratégicas para el fortalecimiento de la investigación y la gestión de conocimiento en PYBA</t>
  </si>
  <si>
    <t xml:space="preserve">SALDOS EN LA CONTRATACION QUE SALIÓ POR MENOR VALOR. </t>
  </si>
  <si>
    <t>DICIEMBRE</t>
  </si>
  <si>
    <t>7930</t>
  </si>
  <si>
    <t>VALOR</t>
  </si>
  <si>
    <t>SIN GIRO</t>
  </si>
  <si>
    <t>GIRO TOTAL</t>
  </si>
  <si>
    <t xml:space="preserve">Cobro para su tramite en el mes de FEBRERO </t>
  </si>
  <si>
    <t xml:space="preserve">RECURSOS SIN COMPROMETER A 31 DE DICIEMBRE DE 2024. </t>
  </si>
  <si>
    <t>Ana María Hinestrosa Villa</t>
  </si>
  <si>
    <t>Con corte al 31 de diciembre de 2024 se logró una magnitud ejecutada acumulada de 2,00 reportes de seguimiento a los indicadores de la Política Publica de Protección y Bienestar Animal, lo que corresponde a un avance acumulado del 100,00%.
Durante el periodo se generaron reportes que consolidan el avance de los indicadores de la política pública de protección y bienestar animal, incluyendo avances en términos cuantitativos como cualitativos, así como dinámicas territorializadas de los servicios prestados por el IDPYBA. Los reportes corresponden a la gestión durante el segundo y tercer trimestre de la vigencia 2024. Los reportes se realizan con base en la información suministrada por parte de oficina asesora de planeación sobre el avance de las Subdirecciones Misionales.</t>
  </si>
  <si>
    <t>Con corte al 31 de diciembre de 2024, la meta presenta una magnitud ejecutada acumulada de 1,00 producto de investigación, lo que corresponde a un avance acumulado de 100,00% de la meta establecida para esta vigencia.
Durante el periodo se culminó el proyecto de investigación establecido como compromiso en el marco del acuerdo 920 de noviembre de 2024 el cual estableció un plazo de 1 año para la elaboración del producto sobre Zonas Amigables, el documento paso a revisión por parte de la coordinación del Observatorio y fue enviado para diagramación a la oficina de comunicaciones para su posterior publicación.</t>
  </si>
  <si>
    <t>Con corte al 31 de diciembre de 2024 la meta presenta una magnitud ejecutada acumulada de 1,00 es decir un avance acumulado del 100,00% de lo establecido para la vigencia.
Durante el periodo se avanzó en la formalización de la alianza estratégica con el Sistema de Investigación, Innovación y Desarrollo Tecnológico - SENNOVA del SENA de Mosquera, la alianza estratégica incluye las líneas de: Transferencia de conocimiento, divulgación del conocimiento y participación en escenarios de incidencia normativa entre instituciones. Aunado a este avance, se dio el cierre del convenio con el Departamento de Bioética de la Universidad el Bosque y se participó en las actividades de gestión y transferencia de conocimiento del convenio con la Universidad Agraria de Colombia, se renovó acuerdo ya existente con el Observatorio de Mujer y Equidad de Género. Finalmente se realizó seguimiento a todos los convenios y alianzas establecidas durante la vigencia.</t>
  </si>
  <si>
    <t>Con corte al 31 de diciembre de 2024 la meta presenta una magnitud ejecutada acumulado de 1,00 es decir un avance acumulado del 100,00% conforme a la programación establecida para la vigencia.
Como parte de la ejecución del proceso de semillero de investigación en protección y bienestar animal, este dio apertura a inscripciones por parte de la ciudadanía al inicio de la implementación del proyecto de inversión, luego de consolidar el listado de ciudadanos inscritos se dio inicio a las sesiones formativas donde se abordaron elementos de la investigación cuantitativa y cualitativa así como una contextualización y revisión de los enfoques de género, diferencial, territorial y de relacionamiento interespecie sobre los cuales se deberán desarrollar los productos de investigación. Se continuo con el acompañamiento a la generación de productos de investigación por parte de los semilleristas, finalmente se generó el informe final que da cuenta del desarrollo del semillero a lo largo de la vigencia.</t>
  </si>
  <si>
    <t>Con corte a 31 de diciembre de la meta presenta una magnitud ejecutada acumulada de 1,00 es decir un avance acumulado del 100,00% conforme a la programación establecida para la vigencia.
Como parte de la ejecución, se actualizaron los tableros de control para el manejo y análisis de datos de la Subdirección de Cultura Ciudadana y Gestión del Conocimiento, se construyeron los mapas de los programas institucionales tanto para los reportes de política pública como para los productos de investigación que así lo requirieron, se estableció una estrategia para la vinculación de productos de investigación al sistema nacional de ciencia y tecnología, se participó en escenarios de apropiación social del conocimiento y se generaron diversas estrategias de captura de información sobre fenómenos asociados a la protección y el bienestar animal.</t>
  </si>
  <si>
    <t>Bogotá confía en su gobierno</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</si>
  <si>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</si>
  <si>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</si>
  <si>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</si>
  <si>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</si>
  <si>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</si>
  <si>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</si>
  <si>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</si>
  <si>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</si>
  <si>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</si>
  <si>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</si>
  <si>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</si>
  <si>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</si>
  <si>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</si>
  <si>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</si>
  <si>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</si>
  <si>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</si>
  <si>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</si>
  <si>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</si>
  <si>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</si>
  <si>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</si>
  <si>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</si>
  <si>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</si>
  <si>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</si>
  <si>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</si>
  <si>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</si>
  <si>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</si>
  <si>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</si>
  <si>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</si>
  <si>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</si>
  <si>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</si>
  <si>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</si>
  <si>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</si>
  <si>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</si>
  <si>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</si>
  <si>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</si>
  <si>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</si>
  <si>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</si>
  <si>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</si>
  <si>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</si>
  <si>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</si>
  <si>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</si>
  <si>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</si>
  <si>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</si>
  <si>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</si>
  <si>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</si>
  <si>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</si>
  <si>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</si>
  <si>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</si>
  <si>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</si>
  <si>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</si>
  <si>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</si>
  <si>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</si>
  <si>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Desarrollar herramientas técnicas, dinámicas y confiables, a través del manejo y gestión de conocimiento.</t>
  </si>
  <si>
    <t>45010400
Documentos de investigación elaborados</t>
  </si>
  <si>
    <t>Numero</t>
  </si>
  <si>
    <t>Generar reportes trimestrales de avance de indicadores de la Política Pública en PYBA</t>
  </si>
  <si>
    <t>Reporte de avance de indicadores de Política Pública generado</t>
  </si>
  <si>
    <t>Profesional Especializado</t>
  </si>
  <si>
    <t>Sistematizar los datos existentes</t>
  </si>
  <si>
    <t>Registros de datos solicitados, recibidos, compilados</t>
  </si>
  <si>
    <t>Sistematización de datos de subdirecciones misionales</t>
  </si>
  <si>
    <t>Elaborar documento preliminar de avance del reporte</t>
  </si>
  <si>
    <t>Reporte preliminar elaborado</t>
  </si>
  <si>
    <t>Revisión de inconsistencias identificadas  y  elaboración del documento preliminar</t>
  </si>
  <si>
    <t>Elaborar reporte trimestral de avance y publicación</t>
  </si>
  <si>
    <t>Reporte trimestral actualizaso con avance en indicadores PP para el período comprendido hasta junio 2024</t>
  </si>
  <si>
    <t>Reporte actualizado de avance en indicadores</t>
  </si>
  <si>
    <t>Reporte de Politica Publica terminado y dispuesto para publcación</t>
  </si>
  <si>
    <t>Establecer el anteproyecto de la iniciativa de investigación</t>
  </si>
  <si>
    <t>Anteproyecto de investigación</t>
  </si>
  <si>
    <t>Realizar el diseño metodológico y su cronograma</t>
  </si>
  <si>
    <t>Registro de anteproyecto</t>
  </si>
  <si>
    <t>Realizar la implementación y el seguimiento a los procesos de investigación</t>
  </si>
  <si>
    <t>Documentos e insumos de avance de investigación</t>
  </si>
  <si>
    <t>Ejecutar el proceso de investigación diseñado y realizar los seguimientos correspondientes</t>
  </si>
  <si>
    <t>Registro de seguimiento a productos de investigación</t>
  </si>
  <si>
    <t>Avances en la ejecución del cronograma de investigación para el producto sobre Zonas Seguras para animales domésticos de compañía</t>
  </si>
  <si>
    <t>Avances en la ejecución del cronograma de investigación para la investigacion de Zonas seguras</t>
  </si>
  <si>
    <t>Entrega del producto de investigación para revision y ajustes</t>
  </si>
  <si>
    <t>Realizar la revisión y publicación del producto de investigación</t>
  </si>
  <si>
    <t>Producto de investigación</t>
  </si>
  <si>
    <t>Revisar y publicar el producto de investigación.</t>
  </si>
  <si>
    <t>Producto de investigación terminado y dispuesto a publicación</t>
  </si>
  <si>
    <t>Avance en proyección y publicación de producto de investigación</t>
  </si>
  <si>
    <t>4501044
Documentos metodológicos</t>
  </si>
  <si>
    <t>Identificar las instituciones que potencialmente puedan aportar a la gestión del conocimiento en PYBA</t>
  </si>
  <si>
    <t>Análisis de los alcances y potencialidades que brindaría cada institución</t>
  </si>
  <si>
    <t>Explorar voluntades para el establecimiento de alianzas estratégicas</t>
  </si>
  <si>
    <t>Registro de comunicaciones establecidas para posibles alianzas estrategicas</t>
  </si>
  <si>
    <t>Elaborar y proyectar los alcances, condiciones y estrategias de acción de la articulación estratégica e iniciar su implementación</t>
  </si>
  <si>
    <t>Términos donde se establece los acuerdos de la articulación y su implementación</t>
  </si>
  <si>
    <t>Elaborar y proyectar los términos, condiciones de la alianza estratégica e iniciar su implementación</t>
  </si>
  <si>
    <t>Informe de seguimiento al avance en la definición de posibles actores estratégicos para el establecimiento de alianzas.</t>
  </si>
  <si>
    <t>Avances en la proyección y establecimiento de la alianza estrategica</t>
  </si>
  <si>
    <t>Identificación de potencialidades de las instituciones preseleccionadas para establecimiento de Alianzas</t>
  </si>
  <si>
    <t>Formalizacion de la alianza estrategica</t>
  </si>
  <si>
    <t>Establecimiento de estrategias de implementación del acuerdo y acciones iniciales</t>
  </si>
  <si>
    <t>Realizar el seguimiento a las alianzas estrategicas formalizada</t>
  </si>
  <si>
    <t>Documentos e insumos de los avances de cada alianza formalizada</t>
  </si>
  <si>
    <t>Llevar seguimiento mensual de los compromisos establecidos en la alianza estratégica formalizada</t>
  </si>
  <si>
    <t>Reporte de seguimiento a alianzas establecidos</t>
  </si>
  <si>
    <t>Diligenciamiento de reporte del estado actual de convenios en ejecución y los productos derivados</t>
  </si>
  <si>
    <t>Avance en la elaboración del informe tecnico de las alianzas estrategicas</t>
  </si>
  <si>
    <t>Avance en la elaboracion del informe tecnico de alianzas estrategicas</t>
  </si>
  <si>
    <t>Elaboración del informe de alianzas estrategicas</t>
  </si>
  <si>
    <t>Diseñar la propuesta pedagógica del semillero</t>
  </si>
  <si>
    <t>Documento técnico de implementación del Semillero en PYBA</t>
  </si>
  <si>
    <t>Construir diseño metodológico y temática del semillero</t>
  </si>
  <si>
    <t>Diseño metodológico de semilleros</t>
  </si>
  <si>
    <t>Convocatoria de semilleros</t>
  </si>
  <si>
    <t>Diseño de pieza gráfica y apertura de convocatoria al semillero de PYBA</t>
  </si>
  <si>
    <t>Diseñar, publicar y promover convocatoria de participación a semillero para incentivar la inscripción</t>
  </si>
  <si>
    <t>Registros de piezas de promoción y/o inscripción al semillero</t>
  </si>
  <si>
    <t>Implementar el diseño metodológico y temático del semillero</t>
  </si>
  <si>
    <t>Documentos insumos y evidencias de la implementación del semillero</t>
  </si>
  <si>
    <t>Realizar sesiones presenciales y/o virtuales de los semilleros de investigacion</t>
  </si>
  <si>
    <t>Definición de metodologia de desarrollo del semillero, publicación de pieza para convocatoria de participantes, y compilación de inscitos</t>
  </si>
  <si>
    <t>Registros de implementación del semillero</t>
  </si>
  <si>
    <t>Realización de sesiones teoricas del semillero</t>
  </si>
  <si>
    <t>Realización de sesiones del semillero y elaboración de productos</t>
  </si>
  <si>
    <t>4501044 Documentos metodológicos</t>
  </si>
  <si>
    <t>Implementar una batería de herramientas</t>
  </si>
  <si>
    <t>Herramientas implementadas</t>
  </si>
  <si>
    <t>Diseñar y/o actualizar las herramientas metodológicas implementadas.</t>
  </si>
  <si>
    <t>Registros de implementación-funcionamiento de batería de herramientas</t>
  </si>
  <si>
    <t>Actualización de recursos geográficos relacionados con el avance en indicadores de política pública</t>
  </si>
  <si>
    <t>Actualización de las herramientas implementadas, tableros de control de cultura, cartografia de fauna y vinculacion productos SNCT</t>
  </si>
  <si>
    <t>Diseño de herramientas para la captura de información</t>
  </si>
  <si>
    <t>Implementación de herramientas de captura de información</t>
  </si>
  <si>
    <t>Realizar seguimiento y actualización a la implementación</t>
  </si>
  <si>
    <t>Informe técnico de la implementación</t>
  </si>
  <si>
    <t>Realizar informe de implementación de la batería de herramientas</t>
  </si>
  <si>
    <t>Registro de revisión de implementación de batería de herramientas</t>
  </si>
  <si>
    <t>Elaboración del informe general de batería de herramientas</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</si>
  <si>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</si>
  <si>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</si>
  <si>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</si>
  <si>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</si>
  <si>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</si>
  <si>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</si>
  <si>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</si>
  <si>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</si>
  <si>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</si>
  <si>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</si>
  <si>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</si>
  <si>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</si>
  <si>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</si>
  <si>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</si>
  <si>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</si>
  <si>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Secretaría Distrital de Ambiente
Instituto Distrital de Gestión de Riesgos y Cambio Climático</t>
  </si>
  <si>
    <t>Programas de informacion ambiental y conocimiento ambiental implementados</t>
  </si>
  <si>
    <t>suma</t>
  </si>
  <si>
    <t>Implementar un proceso institucional de gestión del conocimiento en temas de protección y bienestar animal</t>
  </si>
  <si>
    <t>En la consolidación de un (1) proceso institucional de gestión del conocimiento se avanzó en el 0.15 de lo programado en el cuatrienio  con los siguientes resultados:
- Se elaboraron dos (2) reportes de avance de los indicadores de la política pública de protección y bienestar animal, documentando la gestión durante el segundo y tercer trimestre de la vigencia 2024.
- Se culmino un (1) producto de investigación sobre Zonas Seguras en cumplimiento del acuerdo 920 de 2023 el cual incluye: Identificación de los animales de compañía apoyo emocional e intervenciones asistidas, diagnóstico de lugares para zonas amigables en el Distrito e infraestructura requerida para garantizar condiciones de bienestar a partir de los 5 Dominios.
- Se formalizo una (1) alianza estratégica con el Sistema de Investigación, Innovación y Desarrollo Tecnológico - SENNOVA del SENA de Mosquera. Cabe precisar que se continuo con el seguimiento a los convenios previamente establecidos.
- Se implemento un (1) semillero de investigación en protección y bienestar animal a través del cual se abordaron elementos de la investigación cuantitativa y cualitativa, así como una contextualización y revisión de los enfoques de género, diferencial, territorial y de relacionamiento humano animal y se continuo con el acompañamiento a la generación de productos de investigación por parte de los semilleristas.
- Se implemento una (1) batería de herramientas, a través de la cual se actualizaron los tableros de control para el manejo y análisis de datos de la Subdirección de Cultura Ciudadana y Gestión del Conocimiento, se construyeron los mapas de los programas institucionales tanto para los reportes de política pública como para los productos de investigación, se estableció una estrategia para la vinculación de productos de investigación al sistema nacional de ciencia y tecnología, se participó en escenarios de apropiación social del conocimiento y se generaron diversas estrategias de captura de información sobre fenómenos asociados a la protección y el bienestar animal.</t>
  </si>
  <si>
    <t>En la consolidación de un (1) proceso institucional de gestión del conocimiento se avanzó en el 0.15 de lo programado, es decir el 100% de cumplimeinto en la vigencia con los siguientes resultados:
- Se elaboraron dos (2) reportes de avance de los indicadores de la política pública de protección y bienestar animal, documentando la gestión durante el segundo y tercer trimestre de la vigencia 2024.
- Se culmino un (1) producto de investigación sobre Zonas Seguras en cumplimiento del acuerdo 920 de 2023 el cual incluye: Identificación de los animales de compañía apoyo emocional e intervenciones asistidas, diagnóstico de lugares para zonas amigables en el Distrito e infraestructura requerida para garantizar condiciones de bienestar a partir de los 5 Dominios.
- Se formalizo una (1) alianza estratégica con el Sistema de Investigación, Innovación y Desarrollo Tecnológico - SENNOVA del SENA de Mosquera. Cabe precisar que se continuo con el seguimiento a los convenios previamente establecidos.
- Se implemento un (1) semillero de investigación en protección y bienestar animal a través del cual se abordaron elementos de la investigación cuantitativa y cualitativa, así como una contextualización y revisión de los enfoques de género, diferencial, territorial y de relacionamiento humano animal y se continuo con el acompañamiento a la generación de productos de investigación por parte de los semilleristas.
- Se implemento una (1) batería de herramientas, a través de la cual se actualizaron los tableros de control para el manejo y análisis de datos de la Subdirección de Cultura Ciudadana y Gestión del Conocimiento, se construyeron los mapas de los programas institucionales tanto para los reportes de política pública como para los productos de investigación, se estableció una estrategia para la vinculación de productos de investigación al sistema nacional de ciencia y tecnología, se participó en escenarios de apropiación social del conocimiento y se generaron diversas estrategias de captura de información sobre fenómenos asociados a la protección y el bienestar animal.</t>
  </si>
  <si>
    <t>A través del avance obtenido con el proceso de gestión del conocimiento se aporta a la generación de conocimiento ambiental y animal para la toma de decisiones; suscripción de convenios con instituciones y organizaciones a nivel nacional e internacional que permiten el intercambio y análisis de información y la  implementación de semilleros de investigación que permite vincular a la ciudadanía en los procesos de investigación.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</si>
</sst>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_-&quot;$&quot;* #,##0_-;\-&quot;$&quot;* #,##0_-;_-&quot;$&quot;* &quot;-&quot;??_-;_-@_-"/>
    <numFmt numFmtId="176" formatCode="0.0%"/>
    <numFmt numFmtId="177" formatCode="_(* #,##0.000_);_(* \(#,##0.000\);_(* &quot;-&quot;??_);_(@_)"/>
    <numFmt numFmtId="178" formatCode="#,##0_ ;[Red]\-#,##0\ "/>
    <numFmt numFmtId="179" formatCode="#,###\ &quot;COP&quot;"/>
    <numFmt numFmtId="180" formatCode="#,##0_-;#,##0\-;&quot; &quot;"/>
    <numFmt numFmtId="181" formatCode="dd/mmm/yyyy"/>
    <numFmt numFmtId="182" formatCode="0.000%"/>
  </numFmts>
  <fonts count="106"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2"/>
      <color indexed="8"/>
      <name val="Arial"/>
      <family val="2"/>
    </font>
    <font>
      <sz val="11"/>
      <color theme="0" tint="-0.249977111117893"/>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sz val="11"/>
      <color indexed="8"/>
      <name val="Arial Narrow"/>
      <family val="2"/>
    </font>
    <font>
      <sz val="11"/>
      <color indexed="8"/>
      <name val="Arial Narrow"/>
      <family val="2"/>
    </font>
    <font>
      <sz val="11"/>
      <color theme="1"/>
      <name val="Arial Narrow"/>
      <family val="2"/>
    </font>
    <font>
      <sz val="8"/>
      <color theme="1"/>
      <name val="Arial Narrow"/>
      <family val="2"/>
    </font>
    <font>
      <b/>
      <sz val="16"/>
      <color indexed="8"/>
      <name val="Arial Narrow"/>
      <family val="2"/>
    </font>
    <font>
      <b/>
      <sz val="16"/>
      <name val="Arial Narrow"/>
      <family val="2"/>
    </font>
    <font>
      <b/>
      <sz val="16"/>
      <name val="Arial"/>
      <family val="2"/>
    </font>
    <font>
      <b/>
      <sz val="11"/>
      <color theme="1"/>
      <name val="Calibri"/>
      <family val="2"/>
      <scheme val="minor"/>
    </font>
    <font>
      <sz val="10"/>
      <color theme="1"/>
      <name val="Arial"/>
      <family val="2"/>
    </font>
    <font>
      <sz val="10"/>
      <color theme="1"/>
      <name val="Verdana"/>
      <family val="2"/>
    </font>
    <font>
      <b/>
      <sz val="11"/>
      <name val="Calibri"/>
      <family val="2"/>
      <scheme val="minor"/>
    </font>
    <font>
      <sz val="10"/>
      <color theme="1"/>
      <name val="Arial Narrow"/>
      <family val="2"/>
    </font>
    <font>
      <sz val="11"/>
      <color rgb="FF6600FF"/>
      <name val="Arial"/>
      <family val="2"/>
    </font>
    <font>
      <sz val="11"/>
      <color theme="2" tint="-0.249977111117893"/>
      <name val="Arial"/>
      <family val="2"/>
    </font>
    <font>
      <sz val="11"/>
      <color theme="1" tint="0.34998626667073579"/>
      <name val="Arial"/>
      <family val="2"/>
    </font>
    <font>
      <b/>
      <i/>
      <sz val="12"/>
      <name val="Arial Narrow"/>
      <family val="2"/>
    </font>
    <font>
      <sz val="12"/>
      <color theme="2" tint="-0.249977111117893"/>
      <name val="Arial Narrow"/>
      <family val="2"/>
    </font>
    <font>
      <sz val="12"/>
      <color theme="1" tint="0.34998626667073579"/>
      <name val="Arial Narrow"/>
      <family val="2"/>
    </font>
    <font>
      <b/>
      <sz val="11"/>
      <name val="Arial Narrow"/>
      <family val="2"/>
    </font>
    <font>
      <b/>
      <sz val="10"/>
      <name val="Arial Narrow"/>
      <family val="2"/>
    </font>
    <font>
      <b/>
      <sz val="11"/>
      <color theme="2" tint="-0.249977111117893"/>
      <name val="Arial Narrow"/>
      <family val="2"/>
    </font>
    <font>
      <sz val="10"/>
      <color theme="1" tint="0.34998626667073579"/>
      <name val="Arial Narrow"/>
      <family val="2"/>
    </font>
    <font>
      <b/>
      <sz val="9"/>
      <name val="Arial Narrow"/>
      <family val="2"/>
    </font>
    <font>
      <sz val="9"/>
      <color theme="1" tint="0.34998626667073579"/>
      <name val="Arial Narrow"/>
      <family val="2"/>
    </font>
    <font>
      <sz val="9"/>
      <name val="Arial Narrow"/>
      <family val="2"/>
    </font>
    <font>
      <b/>
      <sz val="11"/>
      <color theme="1"/>
      <name val="Arial Narrow"/>
      <family val="2"/>
    </font>
    <font>
      <sz val="11"/>
      <color theme="1" tint="0.34998626667073579"/>
      <name val="Calibri"/>
      <family val="2"/>
      <scheme val="minor"/>
    </font>
    <font>
      <sz val="10"/>
      <color theme="1" tint="0.34998626667073579"/>
      <name val="Arial"/>
      <family val="2"/>
    </font>
    <font>
      <b/>
      <sz val="11"/>
      <color theme="1" tint="0.34998626667073579"/>
      <name val="Arial"/>
      <family val="2"/>
    </font>
    <font>
      <b/>
      <sz val="14"/>
      <name val="Arial"/>
      <family val="2"/>
    </font>
    <font>
      <sz val="14"/>
      <name val="Arial"/>
      <family val="2"/>
    </font>
    <font>
      <b/>
      <i/>
      <sz val="16"/>
      <color indexed="21"/>
      <name val="Arial Narrow"/>
      <family val="2"/>
    </font>
    <font>
      <b/>
      <sz val="9"/>
      <color theme="1"/>
      <name val="Arial"/>
      <family val="2"/>
    </font>
    <font>
      <b/>
      <sz val="9"/>
      <name val="Arial"/>
      <family val="2"/>
    </font>
    <font>
      <b/>
      <sz val="9"/>
      <name val="Times New Roman"/>
      <family val="1"/>
    </font>
    <font>
      <sz val="9"/>
      <name val="Arial"/>
      <family val="2"/>
    </font>
    <font>
      <sz val="9"/>
      <color theme="1"/>
      <name val="Calibri"/>
      <family val="2"/>
      <scheme val="minor"/>
    </font>
    <font>
      <sz val="11"/>
      <color theme="1"/>
      <name val="Aptos Narrow"/>
      <family val="2"/>
    </font>
    <font>
      <b/>
      <sz val="11"/>
      <color theme="1"/>
      <name val="Aptos Narrow"/>
      <family val="2"/>
    </font>
    <font>
      <sz val="12"/>
      <name val="Aptos Narrow"/>
      <family val="2"/>
    </font>
    <font>
      <sz val="9"/>
      <name val="Calibri"/>
      <family val="2"/>
      <scheme val="minor"/>
    </font>
  </fonts>
  <fills count="34">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theme="4" tint="0.79998168889431442"/>
        <bgColor indexed="64"/>
      </patternFill>
    </fill>
    <fill>
      <patternFill patternType="solid">
        <fgColor theme="5" tint="0.79998168889431442"/>
        <bgColor indexed="64"/>
      </patternFill>
    </fill>
    <fill>
      <gradientFill degree="90">
        <stop position="0">
          <color theme="9" tint="0.59999389629810485"/>
        </stop>
        <stop position="1">
          <color theme="9"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patternFill patternType="solid">
        <fgColor rgb="FFFFFF00"/>
        <bgColor auto="1"/>
      </patternFill>
    </fill>
    <fill>
      <gradientFill degree="90">
        <stop position="0">
          <color theme="0"/>
        </stop>
        <stop position="1">
          <color theme="0" tint="-0.49803155613879818"/>
        </stop>
      </gradientFill>
    </fill>
    <fill>
      <patternFill patternType="solid">
        <fgColor theme="4" tint="0.59996337778862885"/>
        <bgColor indexed="64"/>
      </patternFill>
    </fill>
    <fill>
      <patternFill patternType="solid">
        <fgColor theme="4" tint="0.59999389629810485"/>
        <bgColor indexed="64"/>
      </patternFill>
    </fill>
    <fill>
      <patternFill patternType="solid">
        <fgColor theme="4" tint="0.59999389629810485"/>
        <bgColor auto="1"/>
      </patternFill>
    </fill>
    <fill>
      <gradientFill degree="90">
        <stop position="0">
          <color theme="8" tint="-0.25098422193060094"/>
        </stop>
        <stop position="1">
          <color theme="0" tint="-0.25098422193060094"/>
        </stop>
      </gradientFill>
    </fill>
  </fills>
  <borders count="1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auto="1"/>
      </left>
      <right style="medium">
        <color auto="1"/>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s>
  <cellStyleXfs count="29">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3" fillId="0" borderId="0"/>
    <xf numFmtId="9" fontId="23"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3"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5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179" fontId="73" fillId="0" borderId="0" applyFont="0" applyFill="0" applyBorder="0" applyAlignment="0" applyProtection="0"/>
    <xf numFmtId="49" fontId="74" fillId="0" borderId="0" applyFill="0" applyBorder="0" applyProtection="0">
      <alignment horizontal="left" vertical="center"/>
    </xf>
  </cellStyleXfs>
  <cellXfs count="910">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7"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1"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4" fillId="2" borderId="0" xfId="0" applyFont="1" applyFill="1" applyAlignment="1">
      <alignment horizontal="center" vertical="center" wrapText="1"/>
    </xf>
    <xf numFmtId="0" fontId="25" fillId="0" borderId="11" xfId="0" applyFont="1" applyBorder="1" applyAlignment="1">
      <alignment horizontal="center" vertical="center" wrapText="1"/>
    </xf>
    <xf numFmtId="0" fontId="4" fillId="2" borderId="12" xfId="0" applyFont="1" applyFill="1" applyBorder="1" applyAlignment="1">
      <alignment wrapText="1"/>
    </xf>
    <xf numFmtId="0" fontId="25" fillId="0" borderId="13" xfId="0" applyFont="1" applyBorder="1" applyAlignment="1">
      <alignment horizontal="center" vertical="center" wrapText="1"/>
    </xf>
    <xf numFmtId="0" fontId="4" fillId="2" borderId="14" xfId="0" applyFont="1" applyFill="1" applyBorder="1" applyAlignment="1">
      <alignment wrapText="1"/>
    </xf>
    <xf numFmtId="0" fontId="26" fillId="0" borderId="13" xfId="0" applyFont="1" applyBorder="1" applyAlignment="1">
      <alignment horizontal="center" vertical="center" wrapText="1"/>
    </xf>
    <xf numFmtId="0" fontId="27" fillId="0" borderId="14" xfId="0" applyFont="1" applyBorder="1" applyAlignment="1">
      <alignment horizontal="justify" vertical="center" readingOrder="1"/>
    </xf>
    <xf numFmtId="0" fontId="26" fillId="0" borderId="13" xfId="0" applyFont="1" applyBorder="1" applyAlignment="1">
      <alignment horizontal="center" vertical="center" readingOrder="1"/>
    </xf>
    <xf numFmtId="0" fontId="24" fillId="2" borderId="13" xfId="0" applyFont="1" applyFill="1" applyBorder="1" applyAlignment="1">
      <alignment horizontal="center" vertical="center" wrapText="1"/>
    </xf>
    <xf numFmtId="0" fontId="4" fillId="2" borderId="14" xfId="0" applyFont="1" applyFill="1" applyBorder="1"/>
    <xf numFmtId="0" fontId="26" fillId="0" borderId="15" xfId="0" applyFont="1" applyBorder="1" applyAlignment="1">
      <alignment horizontal="center" vertical="center" readingOrder="1"/>
    </xf>
    <xf numFmtId="0" fontId="4" fillId="2" borderId="16" xfId="0" applyFont="1" applyFill="1" applyBorder="1" applyAlignment="1">
      <alignment wrapText="1"/>
    </xf>
    <xf numFmtId="0" fontId="29" fillId="2" borderId="0" xfId="0" applyFont="1" applyFill="1"/>
    <xf numFmtId="0" fontId="8" fillId="2" borderId="0" xfId="0" applyFont="1" applyFill="1" applyAlignment="1">
      <alignment horizontal="justify" vertical="top" wrapText="1"/>
    </xf>
    <xf numFmtId="0" fontId="0" fillId="7" borderId="0" xfId="0" applyFill="1"/>
    <xf numFmtId="0" fontId="29" fillId="7" borderId="0" xfId="0" applyFont="1" applyFill="1"/>
    <xf numFmtId="0" fontId="28" fillId="7" borderId="0" xfId="0" applyFont="1" applyFill="1"/>
    <xf numFmtId="0" fontId="0" fillId="8" borderId="0" xfId="0" applyFill="1"/>
    <xf numFmtId="0" fontId="29" fillId="8" borderId="0" xfId="0" applyFont="1" applyFill="1"/>
    <xf numFmtId="0" fontId="30" fillId="2" borderId="0" xfId="0" applyFont="1" applyFill="1"/>
    <xf numFmtId="0" fontId="31" fillId="2" borderId="0" xfId="0" applyFont="1" applyFill="1" applyAlignment="1">
      <alignment vertical="center"/>
    </xf>
    <xf numFmtId="0" fontId="20"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19" fillId="9" borderId="0" xfId="0" applyFont="1" applyFill="1"/>
    <xf numFmtId="0" fontId="31" fillId="9" borderId="0" xfId="0" applyFont="1" applyFill="1" applyAlignment="1">
      <alignment vertical="center"/>
    </xf>
    <xf numFmtId="0" fontId="32"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9"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6"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1" xfId="0" applyFont="1" applyFill="1" applyBorder="1" applyAlignment="1">
      <alignment horizontal="left" vertical="center" wrapText="1"/>
    </xf>
    <xf numFmtId="9" fontId="4" fillId="13" borderId="19" xfId="8" applyFont="1" applyFill="1" applyBorder="1" applyAlignment="1">
      <alignment horizontal="center" vertical="center" wrapText="1"/>
    </xf>
    <xf numFmtId="9" fontId="4" fillId="0" borderId="22" xfId="8" applyFont="1" applyBorder="1" applyAlignment="1">
      <alignment horizontal="center" vertical="center"/>
    </xf>
    <xf numFmtId="9" fontId="4" fillId="4" borderId="23" xfId="8" applyFont="1" applyFill="1" applyBorder="1" applyAlignment="1">
      <alignment horizontal="center" vertical="center"/>
    </xf>
    <xf numFmtId="9" fontId="4" fillId="0" borderId="23" xfId="8" applyFont="1" applyBorder="1" applyAlignment="1">
      <alignment horizontal="center" vertical="center"/>
    </xf>
    <xf numFmtId="9" fontId="4" fillId="4" borderId="19" xfId="8" applyFont="1" applyFill="1" applyBorder="1" applyAlignment="1">
      <alignment horizontal="center" vertical="center"/>
    </xf>
    <xf numFmtId="0" fontId="4" fillId="0" borderId="2" xfId="0" applyFont="1" applyBorder="1" applyAlignment="1">
      <alignment vertical="center" wrapText="1"/>
    </xf>
    <xf numFmtId="9" fontId="4" fillId="0" borderId="25" xfId="8" applyFont="1" applyFill="1" applyBorder="1" applyAlignment="1">
      <alignment horizontal="center" vertical="center" wrapText="1"/>
    </xf>
    <xf numFmtId="9" fontId="4" fillId="0" borderId="26" xfId="8" applyFont="1" applyBorder="1" applyAlignment="1">
      <alignment horizontal="center" vertical="center"/>
    </xf>
    <xf numFmtId="9" fontId="4" fillId="0" borderId="27" xfId="8" applyFont="1" applyBorder="1" applyAlignment="1">
      <alignment horizontal="center" vertical="center"/>
    </xf>
    <xf numFmtId="9" fontId="4" fillId="0" borderId="17" xfId="8" applyFont="1" applyBorder="1" applyAlignment="1">
      <alignment horizontal="center" vertical="center"/>
    </xf>
    <xf numFmtId="9" fontId="4" fillId="0" borderId="25" xfId="8" applyFont="1" applyBorder="1" applyAlignment="1">
      <alignment horizontal="center" vertical="center"/>
    </xf>
    <xf numFmtId="0" fontId="12" fillId="0" borderId="28" xfId="0" applyFont="1" applyBorder="1" applyAlignment="1">
      <alignment horizontal="left" vertical="center" wrapText="1"/>
    </xf>
    <xf numFmtId="9" fontId="12" fillId="0" borderId="29" xfId="8" applyFont="1" applyFill="1" applyBorder="1" applyAlignment="1">
      <alignment horizontal="center" vertical="center" wrapText="1"/>
    </xf>
    <xf numFmtId="9" fontId="4" fillId="0" borderId="30" xfId="8" applyFont="1" applyBorder="1" applyAlignment="1">
      <alignment horizontal="center" vertical="center"/>
    </xf>
    <xf numFmtId="9" fontId="4" fillId="0" borderId="31" xfId="8" applyFont="1" applyBorder="1" applyAlignment="1">
      <alignment horizontal="center" vertical="center"/>
    </xf>
    <xf numFmtId="9" fontId="4" fillId="0" borderId="33" xfId="8" applyFont="1" applyBorder="1" applyAlignment="1">
      <alignment horizontal="center" vertical="center"/>
    </xf>
    <xf numFmtId="9" fontId="4" fillId="0" borderId="29" xfId="8" applyFont="1" applyBorder="1" applyAlignment="1">
      <alignment horizontal="center" vertical="center"/>
    </xf>
    <xf numFmtId="9" fontId="4" fillId="0" borderId="0" xfId="8" applyFont="1" applyAlignment="1">
      <alignment vertical="center"/>
    </xf>
    <xf numFmtId="9" fontId="4" fillId="0" borderId="23" xfId="8" applyFont="1" applyFill="1" applyBorder="1" applyAlignment="1">
      <alignment horizontal="center" vertical="center"/>
    </xf>
    <xf numFmtId="0" fontId="4" fillId="0" borderId="9" xfId="0" applyFont="1" applyBorder="1" applyAlignment="1">
      <alignment vertical="center" wrapText="1"/>
    </xf>
    <xf numFmtId="9" fontId="4" fillId="0" borderId="34"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4" xfId="8" applyFont="1" applyBorder="1" applyAlignment="1">
      <alignment horizontal="center" vertical="center"/>
    </xf>
    <xf numFmtId="9" fontId="4" fillId="0" borderId="4" xfId="8" applyFont="1" applyBorder="1" applyAlignment="1">
      <alignment horizontal="center" vertical="center"/>
    </xf>
    <xf numFmtId="0" fontId="4" fillId="0" borderId="28" xfId="0" applyFont="1" applyBorder="1" applyAlignment="1">
      <alignment vertical="center"/>
    </xf>
    <xf numFmtId="9" fontId="4" fillId="0" borderId="29" xfId="8" applyFont="1" applyFill="1" applyBorder="1" applyAlignment="1">
      <alignment horizontal="center" vertical="center"/>
    </xf>
    <xf numFmtId="2" fontId="37"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5" xfId="0" applyFont="1" applyFill="1" applyBorder="1" applyAlignment="1">
      <alignment horizontal="left" vertical="center" wrapText="1"/>
    </xf>
    <xf numFmtId="9" fontId="4" fillId="13" borderId="32" xfId="8" applyFont="1" applyFill="1" applyBorder="1" applyAlignment="1">
      <alignment horizontal="center" vertical="center" wrapText="1"/>
    </xf>
    <xf numFmtId="9" fontId="4" fillId="4" borderId="36" xfId="8" applyFont="1" applyFill="1" applyBorder="1" applyAlignment="1">
      <alignment horizontal="center" vertical="center"/>
    </xf>
    <xf numFmtId="9" fontId="4" fillId="0" borderId="37" xfId="8" applyFont="1" applyFill="1" applyBorder="1" applyAlignment="1">
      <alignment horizontal="center" vertical="center" wrapText="1"/>
    </xf>
    <xf numFmtId="9" fontId="4" fillId="0" borderId="8" xfId="8" applyFont="1" applyBorder="1" applyAlignment="1">
      <alignment horizontal="center" vertical="center"/>
    </xf>
    <xf numFmtId="9" fontId="4" fillId="0" borderId="6" xfId="8" applyFont="1" applyFill="1" applyBorder="1" applyAlignment="1">
      <alignment horizontal="center" vertical="center"/>
    </xf>
    <xf numFmtId="9" fontId="4" fillId="0" borderId="8" xfId="8" applyFont="1" applyFill="1" applyBorder="1" applyAlignment="1">
      <alignment horizontal="center" vertical="center"/>
    </xf>
    <xf numFmtId="0" fontId="4" fillId="0" borderId="28" xfId="0" applyFont="1" applyBorder="1" applyAlignment="1">
      <alignment vertical="center" wrapText="1"/>
    </xf>
    <xf numFmtId="9" fontId="4" fillId="0" borderId="29" xfId="8" applyFont="1" applyFill="1" applyBorder="1" applyAlignment="1">
      <alignment horizontal="center" vertical="center" wrapText="1"/>
    </xf>
    <xf numFmtId="9" fontId="4" fillId="0" borderId="31" xfId="8" applyFont="1" applyFill="1" applyBorder="1" applyAlignment="1">
      <alignment horizontal="center" vertical="center"/>
    </xf>
    <xf numFmtId="9" fontId="4" fillId="0" borderId="33" xfId="8" applyFont="1" applyFill="1" applyBorder="1" applyAlignment="1">
      <alignment horizontal="center" vertical="center"/>
    </xf>
    <xf numFmtId="9" fontId="4" fillId="0" borderId="0" xfId="8" applyFont="1" applyFill="1" applyAlignment="1">
      <alignment vertical="center"/>
    </xf>
    <xf numFmtId="9" fontId="4" fillId="4" borderId="22" xfId="8" applyFont="1" applyFill="1" applyBorder="1" applyAlignment="1">
      <alignment horizontal="center" vertical="center"/>
    </xf>
    <xf numFmtId="9" fontId="4" fillId="0" borderId="26" xfId="8" applyFont="1" applyFill="1" applyBorder="1" applyAlignment="1">
      <alignment horizontal="center" vertical="center"/>
    </xf>
    <xf numFmtId="9" fontId="4" fillId="0" borderId="38" xfId="8" applyFont="1" applyBorder="1" applyAlignment="1">
      <alignment horizontal="center" vertical="center"/>
    </xf>
    <xf numFmtId="9" fontId="4" fillId="0" borderId="38" xfId="8" applyFont="1" applyFill="1" applyBorder="1" applyAlignment="1">
      <alignment horizontal="center" vertical="center"/>
    </xf>
    <xf numFmtId="9" fontId="12" fillId="0" borderId="34" xfId="8" applyFont="1" applyFill="1" applyBorder="1" applyAlignment="1">
      <alignment horizontal="center" vertical="center" wrapText="1"/>
    </xf>
    <xf numFmtId="9" fontId="4" fillId="0" borderId="30" xfId="8" applyFont="1" applyFill="1" applyBorder="1" applyAlignment="1">
      <alignment horizontal="center" vertical="center"/>
    </xf>
    <xf numFmtId="0" fontId="4" fillId="13" borderId="39" xfId="0" applyFont="1" applyFill="1" applyBorder="1" applyAlignment="1">
      <alignment horizontal="left" vertical="center" wrapText="1"/>
    </xf>
    <xf numFmtId="9" fontId="4" fillId="0" borderId="22" xfId="8" applyFont="1" applyFill="1" applyBorder="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9" fontId="4" fillId="4" borderId="42" xfId="8" applyFont="1" applyFill="1" applyBorder="1" applyAlignment="1">
      <alignment horizontal="center" vertical="center"/>
    </xf>
    <xf numFmtId="9" fontId="12" fillId="0" borderId="37" xfId="8" applyFont="1" applyFill="1" applyBorder="1" applyAlignment="1">
      <alignment horizontal="center" vertical="center" wrapText="1"/>
    </xf>
    <xf numFmtId="0" fontId="10" fillId="0" borderId="19" xfId="0" applyFont="1" applyBorder="1" applyAlignment="1">
      <alignment horizontal="right" vertical="center"/>
    </xf>
    <xf numFmtId="9" fontId="10" fillId="0" borderId="19" xfId="8" applyFont="1" applyBorder="1" applyAlignment="1">
      <alignment horizontal="center" vertical="center"/>
    </xf>
    <xf numFmtId="9"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vertical="center"/>
    </xf>
    <xf numFmtId="0" fontId="4" fillId="0" borderId="24" xfId="0" applyFont="1" applyBorder="1" applyAlignment="1">
      <alignment vertical="center"/>
    </xf>
    <xf numFmtId="9" fontId="10" fillId="0" borderId="19" xfId="0" applyNumberFormat="1" applyFont="1" applyBorder="1" applyAlignment="1">
      <alignment horizontal="center" vertical="center"/>
    </xf>
    <xf numFmtId="0" fontId="31"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2" fillId="2" borderId="0" xfId="0" applyFont="1" applyFill="1" applyProtection="1">
      <protection hidden="1"/>
    </xf>
    <xf numFmtId="0" fontId="42" fillId="2" borderId="0" xfId="0" applyFont="1" applyFill="1" applyAlignment="1" applyProtection="1">
      <alignment horizontal="justify"/>
      <protection hidden="1"/>
    </xf>
    <xf numFmtId="0" fontId="43" fillId="2" borderId="0" xfId="0" applyFont="1" applyFill="1" applyAlignment="1" applyProtection="1">
      <alignment horizontal="right"/>
      <protection hidden="1"/>
    </xf>
    <xf numFmtId="0" fontId="22" fillId="2" borderId="0" xfId="0" applyFont="1" applyFill="1" applyProtection="1">
      <protection hidden="1"/>
    </xf>
    <xf numFmtId="0" fontId="22" fillId="2" borderId="0" xfId="0" applyFont="1" applyFill="1" applyAlignment="1" applyProtection="1">
      <alignment horizontal="center"/>
      <protection hidden="1"/>
    </xf>
    <xf numFmtId="0" fontId="40" fillId="2" borderId="0" xfId="0" applyFont="1" applyFill="1" applyAlignment="1" applyProtection="1">
      <alignment vertical="center"/>
      <protection hidden="1"/>
    </xf>
    <xf numFmtId="0" fontId="41" fillId="2" borderId="0" xfId="0" applyFont="1" applyFill="1" applyAlignment="1" applyProtection="1">
      <alignment vertical="center"/>
      <protection hidden="1"/>
    </xf>
    <xf numFmtId="0" fontId="42" fillId="2" borderId="0" xfId="0" applyFont="1" applyFill="1" applyAlignment="1" applyProtection="1">
      <alignment horizontal="left" vertical="center"/>
      <protection hidden="1"/>
    </xf>
    <xf numFmtId="0" fontId="35" fillId="2" borderId="0" xfId="6" applyFont="1" applyFill="1" applyAlignment="1" applyProtection="1">
      <alignment horizontal="center" vertical="center" wrapText="1"/>
      <protection hidden="1"/>
    </xf>
    <xf numFmtId="168" fontId="43" fillId="2" borderId="0" xfId="5" applyNumberFormat="1" applyFont="1" applyFill="1" applyBorder="1" applyAlignment="1" applyProtection="1">
      <alignment vertical="center"/>
      <protection hidden="1"/>
    </xf>
    <xf numFmtId="0" fontId="42" fillId="2" borderId="0" xfId="0" applyFont="1" applyFill="1" applyAlignment="1" applyProtection="1">
      <alignment vertical="center"/>
      <protection hidden="1"/>
    </xf>
    <xf numFmtId="0" fontId="24" fillId="8" borderId="0" xfId="0" applyFont="1" applyFill="1"/>
    <xf numFmtId="0" fontId="45" fillId="8" borderId="0" xfId="0" applyFont="1" applyFill="1"/>
    <xf numFmtId="0" fontId="46" fillId="8" borderId="0" xfId="0" applyFont="1" applyFill="1"/>
    <xf numFmtId="0" fontId="9" fillId="2" borderId="0" xfId="0" applyFont="1" applyFill="1" applyAlignment="1" applyProtection="1">
      <alignment vertical="center"/>
      <protection hidden="1"/>
    </xf>
    <xf numFmtId="0" fontId="9" fillId="2" borderId="0" xfId="0" applyFont="1" applyFill="1" applyAlignment="1" applyProtection="1">
      <alignment vertical="top"/>
      <protection hidden="1"/>
    </xf>
    <xf numFmtId="0" fontId="22" fillId="19" borderId="53" xfId="0" applyFont="1" applyFill="1" applyBorder="1" applyAlignment="1" applyProtection="1">
      <alignment horizontal="center" vertical="center" wrapText="1"/>
      <protection hidden="1"/>
    </xf>
    <xf numFmtId="0" fontId="57"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3" fillId="2" borderId="0" xfId="5" applyNumberFormat="1" applyFont="1" applyFill="1" applyBorder="1" applyAlignment="1" applyProtection="1">
      <alignment horizontal="left" vertical="center"/>
      <protection hidden="1"/>
    </xf>
    <xf numFmtId="165" fontId="43"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0" fontId="43"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6" fontId="9" fillId="2" borderId="0" xfId="2" applyNumberFormat="1" applyFont="1" applyFill="1" applyAlignment="1" applyProtection="1">
      <alignment vertical="center"/>
      <protection hidden="1"/>
    </xf>
    <xf numFmtId="41" fontId="58" fillId="2" borderId="0" xfId="18" applyFont="1" applyFill="1" applyAlignment="1" applyProtection="1">
      <alignment horizontal="justify"/>
      <protection hidden="1"/>
    </xf>
    <xf numFmtId="41" fontId="58"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5" xfId="0" applyFont="1" applyFill="1" applyBorder="1" applyAlignment="1" applyProtection="1">
      <alignment horizontal="center" vertical="center"/>
      <protection hidden="1"/>
    </xf>
    <xf numFmtId="0" fontId="5" fillId="7" borderId="0" xfId="0" applyFont="1" applyFill="1"/>
    <xf numFmtId="0" fontId="60" fillId="7" borderId="0" xfId="0" applyFont="1" applyFill="1" applyAlignment="1">
      <alignment vertical="center" wrapText="1"/>
    </xf>
    <xf numFmtId="0" fontId="61" fillId="7" borderId="0" xfId="0" applyFont="1" applyFill="1"/>
    <xf numFmtId="0" fontId="62" fillId="7" borderId="0" xfId="4" applyFont="1" applyFill="1" applyAlignment="1" applyProtection="1"/>
    <xf numFmtId="0" fontId="63"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8" fillId="2" borderId="0" xfId="0" applyFont="1" applyFill="1" applyAlignment="1">
      <alignment horizontal="center"/>
    </xf>
    <xf numFmtId="0" fontId="12" fillId="9" borderId="0" xfId="0" applyFont="1" applyFill="1" applyAlignment="1">
      <alignment horizontal="left" vertical="top"/>
    </xf>
    <xf numFmtId="0" fontId="10" fillId="0" borderId="19"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167" fontId="35" fillId="0" borderId="1" xfId="1" applyNumberFormat="1" applyFont="1" applyBorder="1" applyAlignment="1" applyProtection="1">
      <alignment vertical="center" wrapText="1"/>
    </xf>
    <xf numFmtId="167" fontId="35" fillId="0" borderId="1" xfId="1" applyNumberFormat="1" applyFont="1" applyFill="1" applyBorder="1" applyAlignment="1" applyProtection="1">
      <alignment vertical="center" wrapText="1"/>
    </xf>
    <xf numFmtId="1" fontId="65" fillId="0" borderId="45" xfId="3" applyNumberFormat="1" applyFont="1" applyBorder="1" applyAlignment="1" applyProtection="1">
      <alignment horizontal="center" vertical="center"/>
      <protection hidden="1"/>
    </xf>
    <xf numFmtId="1" fontId="66" fillId="0" borderId="45" xfId="3" applyNumberFormat="1" applyFont="1" applyBorder="1" applyAlignment="1" applyProtection="1">
      <alignment horizontal="center" vertical="center"/>
      <protection hidden="1"/>
    </xf>
    <xf numFmtId="0" fontId="66" fillId="2" borderId="0" xfId="0" applyFont="1" applyFill="1" applyAlignment="1" applyProtection="1">
      <alignment vertical="center"/>
      <protection hidden="1"/>
    </xf>
    <xf numFmtId="168" fontId="66" fillId="2" borderId="0" xfId="0" applyNumberFormat="1" applyFont="1" applyFill="1" applyAlignment="1" applyProtection="1">
      <alignment vertical="center"/>
      <protection hidden="1"/>
    </xf>
    <xf numFmtId="0" fontId="66" fillId="2" borderId="0" xfId="0" applyFont="1" applyFill="1" applyAlignment="1" applyProtection="1">
      <alignment horizontal="left" vertical="center"/>
      <protection hidden="1"/>
    </xf>
    <xf numFmtId="168" fontId="66" fillId="2" borderId="0" xfId="0" applyNumberFormat="1" applyFont="1" applyFill="1" applyAlignment="1" applyProtection="1">
      <alignment horizontal="left" vertical="center"/>
      <protection hidden="1"/>
    </xf>
    <xf numFmtId="175" fontId="66" fillId="0" borderId="45" xfId="1" applyNumberFormat="1" applyFont="1" applyFill="1" applyBorder="1" applyAlignment="1" applyProtection="1">
      <alignment vertical="center"/>
      <protection hidden="1"/>
    </xf>
    <xf numFmtId="9" fontId="66" fillId="2" borderId="0" xfId="2" applyFont="1" applyFill="1" applyAlignment="1" applyProtection="1">
      <alignment vertical="center"/>
      <protection hidden="1"/>
    </xf>
    <xf numFmtId="175" fontId="66" fillId="0" borderId="45" xfId="1" applyNumberFormat="1" applyFont="1" applyBorder="1" applyAlignment="1" applyProtection="1">
      <alignment vertical="center"/>
      <protection hidden="1"/>
    </xf>
    <xf numFmtId="167" fontId="34" fillId="14" borderId="1" xfId="1" applyNumberFormat="1" applyFont="1" applyFill="1" applyBorder="1" applyAlignment="1" applyProtection="1">
      <alignment vertical="center" wrapText="1"/>
    </xf>
    <xf numFmtId="10" fontId="35" fillId="14" borderId="1" xfId="2" applyNumberFormat="1" applyFont="1" applyFill="1" applyBorder="1" applyAlignment="1" applyProtection="1">
      <alignment horizontal="center" vertical="center" wrapText="1"/>
    </xf>
    <xf numFmtId="10" fontId="35" fillId="0" borderId="65" xfId="2" applyNumberFormat="1" applyFont="1" applyFill="1" applyBorder="1" applyAlignment="1" applyProtection="1">
      <alignment horizontal="center" vertical="center" wrapText="1"/>
      <protection hidden="1"/>
    </xf>
    <xf numFmtId="3" fontId="34" fillId="2" borderId="64" xfId="6" applyNumberFormat="1" applyFont="1" applyFill="1" applyBorder="1" applyAlignment="1" applyProtection="1">
      <alignment horizontal="center" vertical="center" wrapText="1"/>
      <protection hidden="1"/>
    </xf>
    <xf numFmtId="173" fontId="35" fillId="2" borderId="65" xfId="6" applyNumberFormat="1" applyFont="1" applyFill="1" applyBorder="1" applyAlignment="1" applyProtection="1">
      <alignment horizontal="justify" vertical="center" wrapText="1"/>
      <protection hidden="1"/>
    </xf>
    <xf numFmtId="3" fontId="34" fillId="0" borderId="64" xfId="6" applyNumberFormat="1" applyFont="1" applyBorder="1" applyAlignment="1" applyProtection="1">
      <alignment horizontal="center" vertical="center" wrapText="1"/>
      <protection hidden="1"/>
    </xf>
    <xf numFmtId="173" fontId="35" fillId="15" borderId="65" xfId="6" applyNumberFormat="1" applyFont="1" applyFill="1" applyBorder="1" applyAlignment="1" applyProtection="1">
      <alignment horizontal="justify" vertical="center" wrapText="1"/>
      <protection hidden="1"/>
    </xf>
    <xf numFmtId="0" fontId="22" fillId="19" borderId="69" xfId="0" applyFont="1" applyFill="1" applyBorder="1" applyAlignment="1" applyProtection="1">
      <alignment horizontal="center" vertical="center" wrapText="1"/>
      <protection hidden="1"/>
    </xf>
    <xf numFmtId="0" fontId="8" fillId="19" borderId="70" xfId="0" applyFont="1" applyFill="1" applyBorder="1" applyAlignment="1" applyProtection="1">
      <alignment horizontal="center" vertical="center" wrapText="1"/>
      <protection hidden="1"/>
    </xf>
    <xf numFmtId="3" fontId="34" fillId="2" borderId="69" xfId="6" applyNumberFormat="1" applyFont="1" applyFill="1" applyBorder="1" applyAlignment="1" applyProtection="1">
      <alignment horizontal="center" vertical="center" wrapText="1"/>
      <protection hidden="1"/>
    </xf>
    <xf numFmtId="173" fontId="35" fillId="2" borderId="70" xfId="6" applyNumberFormat="1" applyFont="1" applyFill="1" applyBorder="1" applyAlignment="1" applyProtection="1">
      <alignment horizontal="justify" vertical="center" wrapText="1"/>
      <protection hidden="1"/>
    </xf>
    <xf numFmtId="10" fontId="35" fillId="0" borderId="70" xfId="2" applyNumberFormat="1" applyFont="1" applyFill="1" applyBorder="1" applyAlignment="1" applyProtection="1">
      <alignment horizontal="center" vertical="center" wrapText="1"/>
      <protection hidden="1"/>
    </xf>
    <xf numFmtId="0" fontId="33" fillId="0" borderId="45" xfId="3" applyNumberFormat="1" applyFont="1" applyFill="1" applyBorder="1" applyAlignment="1" applyProtection="1">
      <alignment horizontal="center" vertical="center"/>
    </xf>
    <xf numFmtId="0" fontId="39" fillId="2" borderId="45" xfId="3" applyNumberFormat="1" applyFont="1" applyFill="1" applyBorder="1" applyAlignment="1" applyProtection="1">
      <alignment horizontal="center" vertical="center"/>
    </xf>
    <xf numFmtId="0" fontId="33" fillId="2" borderId="45" xfId="3" applyNumberFormat="1" applyFont="1" applyFill="1" applyBorder="1" applyAlignment="1" applyProtection="1">
      <alignment horizontal="center" vertical="center"/>
    </xf>
    <xf numFmtId="0" fontId="39" fillId="0" borderId="45" xfId="3" applyNumberFormat="1" applyFont="1" applyFill="1" applyBorder="1" applyAlignment="1" applyProtection="1">
      <alignment horizontal="center" vertical="center"/>
    </xf>
    <xf numFmtId="169" fontId="33" fillId="3" borderId="45" xfId="3" applyNumberFormat="1" applyFont="1" applyFill="1" applyBorder="1" applyAlignment="1" applyProtection="1">
      <alignment horizontal="center" vertical="center" wrapText="1"/>
    </xf>
    <xf numFmtId="4" fontId="12" fillId="0" borderId="53" xfId="1" applyNumberFormat="1" applyFont="1" applyFill="1" applyBorder="1" applyAlignment="1" applyProtection="1">
      <alignment horizontal="center" vertical="center"/>
      <protection hidden="1"/>
    </xf>
    <xf numFmtId="4" fontId="12" fillId="0" borderId="45" xfId="1" applyNumberFormat="1" applyFont="1" applyFill="1" applyBorder="1" applyAlignment="1" applyProtection="1">
      <alignment horizontal="center" vertical="center"/>
      <protection hidden="1"/>
    </xf>
    <xf numFmtId="167" fontId="34" fillId="11" borderId="3" xfId="1" applyNumberFormat="1" applyFont="1" applyFill="1" applyBorder="1" applyAlignment="1" applyProtection="1">
      <alignment vertical="center" wrapText="1"/>
    </xf>
    <xf numFmtId="0" fontId="9" fillId="2" borderId="1" xfId="0" applyFont="1" applyFill="1" applyBorder="1" applyAlignment="1" applyProtection="1">
      <alignment vertical="center"/>
      <protection hidden="1"/>
    </xf>
    <xf numFmtId="173" fontId="9" fillId="2" borderId="1" xfId="0" applyNumberFormat="1" applyFont="1" applyFill="1" applyBorder="1" applyAlignment="1" applyProtection="1">
      <alignment vertical="center"/>
      <protection hidden="1"/>
    </xf>
    <xf numFmtId="0" fontId="12" fillId="0" borderId="64" xfId="3" applyNumberFormat="1" applyFont="1" applyFill="1" applyBorder="1" applyAlignment="1" applyProtection="1">
      <alignment horizontal="center" vertical="center"/>
      <protection hidden="1"/>
    </xf>
    <xf numFmtId="0" fontId="12" fillId="0" borderId="69" xfId="3" applyNumberFormat="1" applyFont="1" applyFill="1" applyBorder="1" applyAlignment="1" applyProtection="1">
      <alignment horizontal="center" vertical="center"/>
      <protection hidden="1"/>
    </xf>
    <xf numFmtId="174" fontId="52" fillId="0" borderId="0" xfId="0" applyNumberFormat="1" applyFont="1" applyAlignment="1" applyProtection="1">
      <alignment horizontal="justify"/>
      <protection hidden="1"/>
    </xf>
    <xf numFmtId="0" fontId="9" fillId="0" borderId="0" xfId="0" applyFont="1" applyAlignment="1" applyProtection="1">
      <alignment horizontal="justify"/>
      <protection hidden="1"/>
    </xf>
    <xf numFmtId="0" fontId="9" fillId="0" borderId="0" xfId="0" applyFont="1" applyProtection="1">
      <protection hidden="1"/>
    </xf>
    <xf numFmtId="174" fontId="43" fillId="0" borderId="45" xfId="5" applyNumberFormat="1" applyFont="1" applyFill="1" applyBorder="1" applyAlignment="1" applyProtection="1">
      <alignment horizontal="center" vertical="center" wrapText="1"/>
      <protection hidden="1"/>
    </xf>
    <xf numFmtId="174" fontId="42" fillId="0" borderId="45" xfId="5" applyNumberFormat="1" applyFont="1" applyFill="1" applyBorder="1" applyAlignment="1" applyProtection="1">
      <alignment horizontal="center" vertical="center" wrapText="1"/>
      <protection hidden="1"/>
    </xf>
    <xf numFmtId="167" fontId="75" fillId="14" borderId="1" xfId="1" applyNumberFormat="1" applyFont="1" applyFill="1" applyBorder="1" applyAlignment="1" applyProtection="1">
      <alignment vertical="center" wrapText="1"/>
    </xf>
    <xf numFmtId="167" fontId="75" fillId="11" borderId="1" xfId="1" applyNumberFormat="1" applyFont="1" applyFill="1" applyBorder="1" applyAlignment="1" applyProtection="1">
      <alignment vertical="center" wrapText="1"/>
    </xf>
    <xf numFmtId="9" fontId="35" fillId="0" borderId="65" xfId="2" applyFont="1" applyFill="1" applyBorder="1" applyAlignment="1" applyProtection="1">
      <alignment horizontal="center" vertical="center" wrapText="1"/>
      <protection hidden="1"/>
    </xf>
    <xf numFmtId="10" fontId="34" fillId="0" borderId="1" xfId="2" applyNumberFormat="1" applyFont="1" applyFill="1" applyBorder="1" applyAlignment="1" applyProtection="1">
      <alignment horizontal="center" vertical="center"/>
    </xf>
    <xf numFmtId="167" fontId="34" fillId="14" borderId="1" xfId="1" applyNumberFormat="1" applyFont="1" applyFill="1" applyBorder="1" applyAlignment="1" applyProtection="1">
      <alignment horizontal="center" vertical="center" wrapText="1"/>
    </xf>
    <xf numFmtId="173" fontId="51" fillId="24" borderId="1" xfId="6" applyNumberFormat="1" applyFont="1" applyFill="1" applyBorder="1" applyAlignment="1" applyProtection="1">
      <alignment horizontal="justify" vertical="center" wrapText="1"/>
      <protection hidden="1"/>
    </xf>
    <xf numFmtId="10" fontId="35" fillId="24" borderId="1" xfId="2" applyNumberFormat="1" applyFont="1" applyFill="1" applyBorder="1" applyAlignment="1" applyProtection="1">
      <alignment horizontal="center" vertical="center"/>
    </xf>
    <xf numFmtId="174" fontId="35" fillId="24" borderId="64" xfId="1" applyNumberFormat="1" applyFont="1" applyFill="1" applyBorder="1" applyAlignment="1" applyProtection="1">
      <alignment horizontal="right" vertical="center" wrapText="1"/>
      <protection hidden="1"/>
    </xf>
    <xf numFmtId="10" fontId="35" fillId="24" borderId="65" xfId="2" applyNumberFormat="1" applyFont="1" applyFill="1" applyBorder="1" applyAlignment="1" applyProtection="1">
      <alignment horizontal="center" vertical="center" wrapText="1"/>
      <protection hidden="1"/>
    </xf>
    <xf numFmtId="174" fontId="35" fillId="24" borderId="69" xfId="1" applyNumberFormat="1" applyFont="1" applyFill="1" applyBorder="1" applyAlignment="1" applyProtection="1">
      <alignment horizontal="right" vertical="center" wrapText="1"/>
      <protection hidden="1"/>
    </xf>
    <xf numFmtId="10" fontId="35" fillId="24" borderId="70" xfId="2" applyNumberFormat="1" applyFont="1" applyFill="1" applyBorder="1" applyAlignment="1" applyProtection="1">
      <alignment horizontal="center" vertical="center" wrapText="1"/>
      <protection hidden="1"/>
    </xf>
    <xf numFmtId="174" fontId="70" fillId="24" borderId="71" xfId="5" applyNumberFormat="1" applyFont="1" applyFill="1" applyBorder="1" applyAlignment="1" applyProtection="1">
      <alignment horizontal="right" vertical="center" wrapText="1"/>
      <protection hidden="1"/>
    </xf>
    <xf numFmtId="10" fontId="70" fillId="24" borderId="72" xfId="2" applyNumberFormat="1" applyFont="1" applyFill="1" applyBorder="1" applyAlignment="1" applyProtection="1">
      <alignment horizontal="center" vertical="center" wrapText="1"/>
      <protection hidden="1"/>
    </xf>
    <xf numFmtId="174" fontId="35" fillId="24" borderId="45" xfId="1" applyNumberFormat="1" applyFont="1" applyFill="1" applyBorder="1" applyAlignment="1" applyProtection="1">
      <alignment horizontal="right" vertical="center" wrapText="1"/>
      <protection hidden="1"/>
    </xf>
    <xf numFmtId="9" fontId="35" fillId="24" borderId="65" xfId="2" applyFont="1" applyFill="1" applyBorder="1" applyAlignment="1" applyProtection="1">
      <alignment horizontal="center" vertical="center" wrapText="1"/>
      <protection hidden="1"/>
    </xf>
    <xf numFmtId="174" fontId="35" fillId="24" borderId="53" xfId="1" applyNumberFormat="1" applyFont="1" applyFill="1" applyBorder="1" applyAlignment="1" applyProtection="1">
      <alignment horizontal="right" vertical="center" wrapText="1"/>
      <protection hidden="1"/>
    </xf>
    <xf numFmtId="9" fontId="35" fillId="24" borderId="70" xfId="2" applyFont="1" applyFill="1" applyBorder="1" applyAlignment="1" applyProtection="1">
      <alignment horizontal="center" vertical="center" wrapText="1"/>
      <protection hidden="1"/>
    </xf>
    <xf numFmtId="174" fontId="70" fillId="24" borderId="73" xfId="5" applyNumberFormat="1" applyFont="1" applyFill="1" applyBorder="1" applyAlignment="1" applyProtection="1">
      <alignment horizontal="right" vertical="center" wrapText="1"/>
      <protection hidden="1"/>
    </xf>
    <xf numFmtId="9" fontId="70" fillId="24" borderId="72" xfId="2" applyFont="1" applyFill="1" applyBorder="1" applyAlignment="1" applyProtection="1">
      <alignment horizontal="center" vertical="center" wrapText="1"/>
      <protection hidden="1"/>
    </xf>
    <xf numFmtId="174" fontId="43" fillId="24" borderId="45" xfId="5" applyNumberFormat="1" applyFont="1" applyFill="1" applyBorder="1" applyAlignment="1" applyProtection="1">
      <alignment horizontal="center" vertical="center" wrapText="1"/>
      <protection hidden="1"/>
    </xf>
    <xf numFmtId="175" fontId="66" fillId="24" borderId="45" xfId="1" applyNumberFormat="1" applyFont="1" applyFill="1" applyBorder="1" applyAlignment="1" applyProtection="1">
      <alignment vertical="center"/>
      <protection hidden="1"/>
    </xf>
    <xf numFmtId="0" fontId="4" fillId="0" borderId="0" xfId="0" applyFont="1" applyProtection="1">
      <protection hidden="1"/>
    </xf>
    <xf numFmtId="0" fontId="12" fillId="2" borderId="0" xfId="0" applyFont="1" applyFill="1" applyProtection="1">
      <protection hidden="1"/>
    </xf>
    <xf numFmtId="0" fontId="12" fillId="0" borderId="0" xfId="0" applyFont="1" applyProtection="1">
      <protection hidden="1"/>
    </xf>
    <xf numFmtId="0" fontId="12" fillId="2" borderId="0" xfId="0" applyFont="1" applyFill="1" applyAlignment="1" applyProtection="1">
      <alignment vertical="center"/>
      <protection hidden="1"/>
    </xf>
    <xf numFmtId="0" fontId="23" fillId="2" borderId="0" xfId="0" applyFont="1" applyFill="1" applyProtection="1">
      <protection hidden="1"/>
    </xf>
    <xf numFmtId="0" fontId="78" fillId="0" borderId="0" xfId="0" applyFont="1" applyProtection="1">
      <protection hidden="1"/>
    </xf>
    <xf numFmtId="0" fontId="79" fillId="0" borderId="0" xfId="0" applyFont="1" applyAlignment="1" applyProtection="1">
      <alignment horizontal="center" vertical="center"/>
      <protection hidden="1"/>
    </xf>
    <xf numFmtId="0" fontId="9" fillId="0" borderId="0" xfId="0" applyFont="1" applyAlignment="1" applyProtection="1">
      <alignment vertical="center"/>
      <protection hidden="1"/>
    </xf>
    <xf numFmtId="0" fontId="78" fillId="0" borderId="0" xfId="0" applyFont="1" applyAlignment="1" applyProtection="1">
      <alignment vertical="center"/>
      <protection hidden="1"/>
    </xf>
    <xf numFmtId="0" fontId="4" fillId="0" borderId="0" xfId="0" applyFont="1" applyAlignment="1" applyProtection="1">
      <alignment vertical="center"/>
      <protection hidden="1"/>
    </xf>
    <xf numFmtId="0" fontId="12" fillId="0" borderId="0" xfId="0" applyFont="1" applyAlignment="1" applyProtection="1">
      <alignment vertical="center"/>
      <protection hidden="1"/>
    </xf>
    <xf numFmtId="0" fontId="80" fillId="2" borderId="0" xfId="0" applyFont="1" applyFill="1" applyAlignment="1" applyProtection="1">
      <alignment vertical="center"/>
      <protection hidden="1"/>
    </xf>
    <xf numFmtId="9" fontId="15" fillId="30" borderId="82" xfId="26" applyFont="1" applyFill="1" applyBorder="1" applyAlignment="1" applyProtection="1">
      <alignment horizontal="center" vertical="center" wrapText="1"/>
    </xf>
    <xf numFmtId="10" fontId="12" fillId="30" borderId="80" xfId="26" applyNumberFormat="1" applyFont="1" applyFill="1" applyBorder="1" applyAlignment="1" applyProtection="1">
      <alignment horizontal="center" vertical="center" wrapText="1"/>
    </xf>
    <xf numFmtId="10" fontId="12" fillId="30" borderId="81" xfId="26" applyNumberFormat="1" applyFont="1" applyFill="1" applyBorder="1" applyAlignment="1" applyProtection="1">
      <alignment horizontal="center" vertical="center" wrapText="1"/>
    </xf>
    <xf numFmtId="176" fontId="12" fillId="30" borderId="81" xfId="2" applyNumberFormat="1" applyFont="1" applyFill="1" applyBorder="1" applyAlignment="1" applyProtection="1">
      <alignment horizontal="center" vertical="center" wrapText="1"/>
    </xf>
    <xf numFmtId="176" fontId="12" fillId="30" borderId="83" xfId="26" applyNumberFormat="1" applyFont="1" applyFill="1" applyBorder="1" applyAlignment="1" applyProtection="1">
      <alignment horizontal="center" vertical="center" wrapText="1"/>
    </xf>
    <xf numFmtId="176" fontId="12" fillId="30" borderId="82" xfId="2" applyNumberFormat="1" applyFont="1" applyFill="1" applyBorder="1" applyAlignment="1" applyProtection="1">
      <alignment horizontal="center" vertical="center" wrapText="1"/>
    </xf>
    <xf numFmtId="176" fontId="12" fillId="30" borderId="82" xfId="26" applyNumberFormat="1" applyFont="1" applyFill="1" applyBorder="1" applyAlignment="1" applyProtection="1">
      <alignment vertical="center" wrapText="1"/>
    </xf>
    <xf numFmtId="10" fontId="12" fillId="30" borderId="82" xfId="2" applyNumberFormat="1" applyFont="1" applyFill="1" applyBorder="1" applyAlignment="1" applyProtection="1">
      <alignment horizontal="center" vertical="center" wrapText="1"/>
    </xf>
    <xf numFmtId="10" fontId="8" fillId="30" borderId="80" xfId="26" applyNumberFormat="1" applyFont="1" applyFill="1" applyBorder="1" applyAlignment="1" applyProtection="1">
      <alignment horizontal="center" vertical="center" wrapText="1"/>
    </xf>
    <xf numFmtId="10" fontId="78" fillId="0" borderId="0" xfId="26" applyNumberFormat="1" applyFont="1" applyFill="1" applyAlignment="1" applyProtection="1">
      <alignment horizontal="center" vertical="center" wrapText="1"/>
    </xf>
    <xf numFmtId="10" fontId="4" fillId="31" borderId="80" xfId="26" applyNumberFormat="1" applyFont="1" applyFill="1" applyBorder="1" applyAlignment="1" applyProtection="1">
      <alignment horizontal="center" vertical="center" wrapText="1"/>
    </xf>
    <xf numFmtId="10" fontId="4" fillId="31" borderId="81" xfId="26" applyNumberFormat="1" applyFont="1" applyFill="1" applyBorder="1" applyAlignment="1" applyProtection="1">
      <alignment horizontal="center" vertical="center" wrapText="1"/>
    </xf>
    <xf numFmtId="9" fontId="15" fillId="30" borderId="4" xfId="26" applyFont="1" applyFill="1" applyBorder="1" applyAlignment="1" applyProtection="1">
      <alignment horizontal="center" vertical="center" wrapText="1"/>
    </xf>
    <xf numFmtId="10" fontId="12" fillId="30" borderId="85"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76" fontId="12" fillId="30" borderId="1" xfId="2" applyNumberFormat="1" applyFont="1" applyFill="1" applyBorder="1" applyAlignment="1" applyProtection="1">
      <alignment horizontal="center" vertical="center" wrapText="1"/>
    </xf>
    <xf numFmtId="176" fontId="12" fillId="30" borderId="56" xfId="26" applyNumberFormat="1" applyFont="1" applyFill="1" applyBorder="1" applyAlignment="1" applyProtection="1">
      <alignment horizontal="center" vertical="center" wrapText="1"/>
    </xf>
    <xf numFmtId="176" fontId="12" fillId="30" borderId="4" xfId="2" applyNumberFormat="1" applyFont="1" applyFill="1" applyBorder="1" applyAlignment="1" applyProtection="1">
      <alignment horizontal="center" vertical="center" wrapText="1"/>
    </xf>
    <xf numFmtId="176"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85" xfId="26" applyNumberFormat="1" applyFont="1" applyFill="1" applyBorder="1" applyAlignment="1" applyProtection="1">
      <alignment horizontal="center" vertical="center" wrapText="1"/>
    </xf>
    <xf numFmtId="10" fontId="4" fillId="31" borderId="85" xfId="26" applyNumberFormat="1" applyFont="1" applyFill="1" applyBorder="1" applyAlignment="1" applyProtection="1">
      <alignment horizontal="center" vertical="center" wrapText="1"/>
    </xf>
    <xf numFmtId="10" fontId="4" fillId="31" borderId="1" xfId="26" applyNumberFormat="1" applyFont="1" applyFill="1" applyBorder="1" applyAlignment="1" applyProtection="1">
      <alignment horizontal="center" vertical="center" wrapText="1"/>
    </xf>
    <xf numFmtId="10" fontId="12" fillId="30" borderId="58"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6" fontId="12" fillId="30" borderId="90" xfId="2" applyNumberFormat="1" applyFont="1" applyFill="1" applyBorder="1" applyAlignment="1" applyProtection="1">
      <alignment horizontal="center" vertical="center" wrapText="1"/>
    </xf>
    <xf numFmtId="176" fontId="12" fillId="30" borderId="91" xfId="26" applyNumberFormat="1" applyFont="1" applyFill="1" applyBorder="1" applyAlignment="1" applyProtection="1">
      <alignment horizontal="center" vertical="center" wrapText="1"/>
    </xf>
    <xf numFmtId="10" fontId="12" fillId="30" borderId="89" xfId="26" applyNumberFormat="1" applyFont="1" applyFill="1" applyBorder="1" applyAlignment="1" applyProtection="1">
      <alignment horizontal="center" vertical="center" wrapText="1"/>
    </xf>
    <xf numFmtId="10" fontId="12" fillId="30" borderId="90" xfId="26" applyNumberFormat="1" applyFont="1" applyFill="1" applyBorder="1" applyAlignment="1" applyProtection="1">
      <alignment horizontal="center" vertical="center" wrapText="1"/>
    </xf>
    <xf numFmtId="176" fontId="12" fillId="30" borderId="102" xfId="2" applyNumberFormat="1" applyFont="1" applyFill="1" applyBorder="1" applyAlignment="1" applyProtection="1">
      <alignment horizontal="center" vertical="center" wrapText="1"/>
    </xf>
    <xf numFmtId="176" fontId="12" fillId="30" borderId="102"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6" fontId="12" fillId="30" borderId="59" xfId="26" applyNumberFormat="1" applyFont="1" applyFill="1" applyBorder="1" applyAlignment="1" applyProtection="1">
      <alignment horizontal="center" vertical="center" wrapText="1"/>
    </xf>
    <xf numFmtId="10" fontId="8" fillId="30" borderId="89" xfId="26" applyNumberFormat="1" applyFont="1" applyFill="1" applyBorder="1" applyAlignment="1" applyProtection="1">
      <alignment horizontal="center" vertical="center" wrapText="1"/>
    </xf>
    <xf numFmtId="10" fontId="8" fillId="30" borderId="58" xfId="26" applyNumberFormat="1" applyFont="1" applyFill="1" applyBorder="1" applyAlignment="1" applyProtection="1">
      <alignment horizontal="center" vertical="center" wrapText="1"/>
    </xf>
    <xf numFmtId="10" fontId="4" fillId="31" borderId="89" xfId="26" applyNumberFormat="1" applyFont="1" applyFill="1" applyBorder="1" applyAlignment="1" applyProtection="1">
      <alignment horizontal="center" vertical="center" wrapText="1"/>
    </xf>
    <xf numFmtId="10" fontId="4" fillId="31" borderId="90" xfId="26" applyNumberFormat="1" applyFont="1" applyFill="1" applyBorder="1" applyAlignment="1" applyProtection="1">
      <alignment horizontal="center" vertical="center" wrapText="1"/>
    </xf>
    <xf numFmtId="10" fontId="12" fillId="0" borderId="81" xfId="26" applyNumberFormat="1" applyFont="1" applyFill="1" applyBorder="1" applyAlignment="1" applyProtection="1">
      <alignment horizontal="center" vertical="center" wrapText="1"/>
    </xf>
    <xf numFmtId="14" fontId="12" fillId="0" borderId="83" xfId="7" applyNumberFormat="1" applyFont="1" applyFill="1" applyBorder="1" applyAlignment="1" applyProtection="1">
      <alignment horizontal="center" vertical="center" wrapText="1"/>
    </xf>
    <xf numFmtId="9" fontId="15" fillId="0" borderId="83" xfId="26" applyFont="1" applyFill="1" applyBorder="1" applyAlignment="1" applyProtection="1">
      <alignment horizontal="center" vertical="center" wrapText="1"/>
    </xf>
    <xf numFmtId="10" fontId="12" fillId="0" borderId="80" xfId="26" applyNumberFormat="1" applyFont="1" applyFill="1" applyBorder="1" applyAlignment="1" applyProtection="1">
      <alignment horizontal="center" vertical="center" wrapText="1"/>
    </xf>
    <xf numFmtId="176" fontId="12" fillId="0" borderId="81" xfId="2" applyNumberFormat="1" applyFont="1" applyFill="1" applyBorder="1" applyAlignment="1" applyProtection="1">
      <alignment horizontal="center" vertical="center" wrapText="1"/>
    </xf>
    <xf numFmtId="176" fontId="12" fillId="0" borderId="83" xfId="26" applyNumberFormat="1" applyFont="1" applyFill="1" applyBorder="1" applyAlignment="1" applyProtection="1">
      <alignment horizontal="center" vertical="center" wrapText="1"/>
    </xf>
    <xf numFmtId="176" fontId="12" fillId="0" borderId="82" xfId="2" applyNumberFormat="1" applyFont="1" applyFill="1" applyBorder="1" applyAlignment="1" applyProtection="1">
      <alignment horizontal="center" vertical="center" wrapText="1"/>
    </xf>
    <xf numFmtId="176" fontId="12" fillId="0" borderId="82" xfId="26" applyNumberFormat="1" applyFont="1" applyFill="1" applyBorder="1" applyAlignment="1" applyProtection="1">
      <alignment vertical="center" wrapText="1"/>
    </xf>
    <xf numFmtId="10" fontId="12" fillId="0" borderId="81" xfId="2" applyNumberFormat="1" applyFont="1" applyFill="1" applyBorder="1" applyAlignment="1" applyProtection="1">
      <alignment horizontal="center" vertical="center" wrapText="1"/>
    </xf>
    <xf numFmtId="10" fontId="8" fillId="0" borderId="80"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56" xfId="7" applyNumberFormat="1" applyFont="1" applyFill="1" applyBorder="1" applyAlignment="1" applyProtection="1">
      <alignment horizontal="center" vertical="center" wrapText="1"/>
    </xf>
    <xf numFmtId="9" fontId="15" fillId="0" borderId="56" xfId="26" applyFont="1" applyFill="1" applyBorder="1" applyAlignment="1" applyProtection="1">
      <alignment horizontal="center" vertical="center" wrapText="1"/>
    </xf>
    <xf numFmtId="10" fontId="12" fillId="0" borderId="85" xfId="26" applyNumberFormat="1" applyFont="1" applyFill="1" applyBorder="1" applyAlignment="1" applyProtection="1">
      <alignment horizontal="center" vertical="center" wrapText="1"/>
    </xf>
    <xf numFmtId="176" fontId="12" fillId="0" borderId="1" xfId="2" applyNumberFormat="1" applyFont="1" applyFill="1" applyBorder="1" applyAlignment="1" applyProtection="1">
      <alignment horizontal="center" vertical="center" wrapText="1"/>
    </xf>
    <xf numFmtId="176" fontId="12" fillId="0" borderId="56" xfId="26" applyNumberFormat="1" applyFont="1" applyFill="1" applyBorder="1" applyAlignment="1" applyProtection="1">
      <alignment horizontal="center" vertical="center" wrapText="1"/>
    </xf>
    <xf numFmtId="176" fontId="12" fillId="0" borderId="4" xfId="2" applyNumberFormat="1" applyFont="1" applyFill="1" applyBorder="1" applyAlignment="1" applyProtection="1">
      <alignment horizontal="center" vertical="center" wrapText="1"/>
    </xf>
    <xf numFmtId="176"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85" xfId="26" applyNumberFormat="1" applyFont="1" applyFill="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59" xfId="7" applyNumberFormat="1" applyFont="1" applyFill="1" applyBorder="1" applyAlignment="1" applyProtection="1">
      <alignment horizontal="center" vertical="center" wrapText="1"/>
    </xf>
    <xf numFmtId="9" fontId="15" fillId="0" borderId="59" xfId="26" applyFont="1" applyFill="1" applyBorder="1" applyAlignment="1" applyProtection="1">
      <alignment horizontal="center" vertical="center" wrapText="1"/>
    </xf>
    <xf numFmtId="10" fontId="12" fillId="0" borderId="58" xfId="26" applyNumberFormat="1" applyFont="1" applyFill="1" applyBorder="1" applyAlignment="1" applyProtection="1">
      <alignment horizontal="center" vertical="center" wrapText="1"/>
    </xf>
    <xf numFmtId="176" fontId="12" fillId="0" borderId="6" xfId="2" applyNumberFormat="1" applyFont="1" applyFill="1" applyBorder="1" applyAlignment="1" applyProtection="1">
      <alignment horizontal="center" vertical="center" wrapText="1"/>
    </xf>
    <xf numFmtId="176" fontId="12" fillId="0" borderId="59" xfId="26" applyNumberFormat="1" applyFont="1" applyFill="1" applyBorder="1" applyAlignment="1" applyProtection="1">
      <alignment horizontal="center" vertical="center" wrapText="1"/>
    </xf>
    <xf numFmtId="176" fontId="12" fillId="0" borderId="7" xfId="2" applyNumberFormat="1" applyFont="1" applyFill="1" applyBorder="1" applyAlignment="1" applyProtection="1">
      <alignment horizontal="center" vertical="center" wrapText="1"/>
    </xf>
    <xf numFmtId="176"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89" xfId="26" applyNumberFormat="1" applyFont="1" applyFill="1" applyBorder="1" applyAlignment="1" applyProtection="1">
      <alignment horizontal="center" vertical="center" wrapText="1"/>
    </xf>
    <xf numFmtId="10" fontId="12" fillId="0" borderId="90" xfId="26" applyNumberFormat="1" applyFont="1" applyFill="1" applyBorder="1" applyAlignment="1" applyProtection="1">
      <alignment horizontal="center" vertical="center" wrapText="1"/>
    </xf>
    <xf numFmtId="176" fontId="12" fillId="0" borderId="91" xfId="26" applyNumberFormat="1" applyFont="1" applyFill="1" applyBorder="1" applyAlignment="1" applyProtection="1">
      <alignment horizontal="center" vertical="center" wrapText="1"/>
    </xf>
    <xf numFmtId="10" fontId="12" fillId="0" borderId="89" xfId="26" applyNumberFormat="1" applyFont="1" applyFill="1" applyBorder="1" applyAlignment="1" applyProtection="1">
      <alignment horizontal="center" vertical="center" wrapText="1"/>
    </xf>
    <xf numFmtId="14" fontId="12" fillId="30" borderId="83" xfId="7" applyNumberFormat="1" applyFont="1" applyFill="1" applyBorder="1" applyAlignment="1" applyProtection="1">
      <alignment horizontal="center" vertical="center" wrapText="1"/>
    </xf>
    <xf numFmtId="9" fontId="15" fillId="30" borderId="83" xfId="26" applyFont="1" applyFill="1" applyBorder="1" applyAlignment="1" applyProtection="1">
      <alignment horizontal="center" vertical="center" wrapText="1"/>
    </xf>
    <xf numFmtId="10" fontId="12" fillId="30" borderId="81" xfId="2" applyNumberFormat="1" applyFont="1" applyFill="1" applyBorder="1" applyAlignment="1" applyProtection="1">
      <alignment horizontal="center" vertical="center" wrapText="1"/>
    </xf>
    <xf numFmtId="176" fontId="12" fillId="30" borderId="82" xfId="26" applyNumberFormat="1" applyFont="1" applyFill="1" applyBorder="1" applyAlignment="1" applyProtection="1">
      <alignment horizontal="center" vertical="center" wrapText="1"/>
    </xf>
    <xf numFmtId="176" fontId="12" fillId="30" borderId="81" xfId="26" applyNumberFormat="1" applyFont="1" applyFill="1" applyBorder="1" applyAlignment="1" applyProtection="1">
      <alignment vertical="center" wrapText="1"/>
    </xf>
    <xf numFmtId="10" fontId="12" fillId="31" borderId="80" xfId="26" applyNumberFormat="1" applyFont="1" applyFill="1" applyBorder="1" applyAlignment="1" applyProtection="1">
      <alignment horizontal="center" vertical="center" wrapText="1"/>
    </xf>
    <xf numFmtId="10" fontId="12" fillId="31" borderId="81" xfId="26" applyNumberFormat="1" applyFont="1" applyFill="1" applyBorder="1" applyAlignment="1" applyProtection="1">
      <alignment horizontal="center" vertical="center" wrapText="1"/>
    </xf>
    <xf numFmtId="14" fontId="12" fillId="30" borderId="56" xfId="7" applyNumberFormat="1" applyFont="1" applyFill="1" applyBorder="1" applyAlignment="1" applyProtection="1">
      <alignment horizontal="center" vertical="center" wrapText="1"/>
    </xf>
    <xf numFmtId="9" fontId="15" fillId="30" borderId="56" xfId="26"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76" fontId="12" fillId="30" borderId="4" xfId="26" applyNumberFormat="1" applyFont="1" applyFill="1" applyBorder="1" applyAlignment="1" applyProtection="1">
      <alignment horizontal="center" vertical="center" wrapText="1"/>
    </xf>
    <xf numFmtId="176" fontId="12" fillId="30" borderId="1" xfId="26" applyNumberFormat="1" applyFont="1" applyFill="1" applyBorder="1" applyAlignment="1" applyProtection="1">
      <alignment vertical="center" wrapText="1"/>
    </xf>
    <xf numFmtId="10" fontId="12" fillId="31" borderId="85" xfId="26" applyNumberFormat="1" applyFont="1" applyFill="1" applyBorder="1" applyAlignment="1" applyProtection="1">
      <alignment horizontal="center" vertical="center" wrapText="1"/>
    </xf>
    <xf numFmtId="10" fontId="12" fillId="31" borderId="1" xfId="26" applyNumberFormat="1" applyFont="1" applyFill="1" applyBorder="1" applyAlignment="1" applyProtection="1">
      <alignment horizontal="center" vertical="center" wrapText="1"/>
    </xf>
    <xf numFmtId="14" fontId="12" fillId="30" borderId="91" xfId="7" applyNumberFormat="1" applyFont="1" applyFill="1" applyBorder="1" applyAlignment="1" applyProtection="1">
      <alignment horizontal="center" vertical="center" wrapText="1"/>
    </xf>
    <xf numFmtId="9" fontId="15" fillId="30" borderId="91" xfId="26" applyFont="1" applyFill="1" applyBorder="1" applyAlignment="1" applyProtection="1">
      <alignment horizontal="center" vertical="center" wrapText="1"/>
    </xf>
    <xf numFmtId="176" fontId="12" fillId="30" borderId="6" xfId="2" applyNumberFormat="1" applyFont="1" applyFill="1" applyBorder="1" applyAlignment="1" applyProtection="1">
      <alignment horizontal="center" vertical="center" wrapText="1"/>
    </xf>
    <xf numFmtId="176" fontId="12" fillId="30" borderId="7" xfId="26" applyNumberFormat="1" applyFont="1" applyFill="1" applyBorder="1" applyAlignment="1" applyProtection="1">
      <alignment horizontal="center" vertical="center" wrapText="1"/>
    </xf>
    <xf numFmtId="176" fontId="12" fillId="30" borderId="6" xfId="26" applyNumberFormat="1" applyFont="1" applyFill="1" applyBorder="1" applyAlignment="1" applyProtection="1">
      <alignment vertical="center" wrapText="1"/>
    </xf>
    <xf numFmtId="10" fontId="12" fillId="30" borderId="90" xfId="2" applyNumberFormat="1" applyFont="1" applyFill="1" applyBorder="1" applyAlignment="1" applyProtection="1">
      <alignment horizontal="center" vertical="center" wrapText="1"/>
    </xf>
    <xf numFmtId="10" fontId="12" fillId="31" borderId="89" xfId="26" applyNumberFormat="1" applyFont="1" applyFill="1" applyBorder="1" applyAlignment="1" applyProtection="1">
      <alignment horizontal="center" vertical="center" wrapText="1"/>
    </xf>
    <xf numFmtId="10" fontId="12" fillId="31" borderId="90" xfId="26" applyNumberFormat="1" applyFont="1" applyFill="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8" xfId="7" applyNumberFormat="1" applyFont="1" applyFill="1" applyBorder="1" applyAlignment="1" applyProtection="1">
      <alignment horizontal="center" vertical="center" wrapText="1"/>
    </xf>
    <xf numFmtId="176" fontId="12" fillId="0" borderId="82" xfId="26" applyNumberFormat="1" applyFont="1" applyFill="1" applyBorder="1" applyAlignment="1" applyProtection="1">
      <alignment horizontal="center" vertical="center" wrapText="1"/>
    </xf>
    <xf numFmtId="176" fontId="12" fillId="0" borderId="81" xfId="26" applyNumberFormat="1" applyFont="1" applyFill="1" applyBorder="1" applyAlignment="1" applyProtection="1">
      <alignment vertical="center" wrapText="1"/>
    </xf>
    <xf numFmtId="14" fontId="12" fillId="0" borderId="4" xfId="7" applyNumberFormat="1" applyFont="1" applyFill="1" applyBorder="1" applyAlignment="1" applyProtection="1">
      <alignment horizontal="center" vertical="center" wrapText="1"/>
    </xf>
    <xf numFmtId="176" fontId="12" fillId="0" borderId="4" xfId="26" applyNumberFormat="1" applyFont="1" applyFill="1" applyBorder="1" applyAlignment="1" applyProtection="1">
      <alignment horizontal="center" vertical="center" wrapText="1"/>
    </xf>
    <xf numFmtId="176" fontId="12" fillId="0" borderId="1" xfId="26" applyNumberFormat="1" applyFont="1" applyFill="1" applyBorder="1" applyAlignment="1" applyProtection="1">
      <alignment vertical="center" wrapText="1"/>
    </xf>
    <xf numFmtId="9" fontId="15" fillId="0" borderId="91" xfId="26" applyFont="1" applyFill="1" applyBorder="1" applyAlignment="1" applyProtection="1">
      <alignment horizontal="center" vertical="center" wrapText="1"/>
    </xf>
    <xf numFmtId="10" fontId="12" fillId="0" borderId="90" xfId="2" applyNumberFormat="1" applyFont="1" applyFill="1" applyBorder="1" applyAlignment="1" applyProtection="1">
      <alignment horizontal="center" vertical="center" wrapText="1"/>
    </xf>
    <xf numFmtId="176" fontId="12" fillId="0" borderId="90" xfId="2" applyNumberFormat="1" applyFont="1" applyFill="1" applyBorder="1" applyAlignment="1" applyProtection="1">
      <alignment horizontal="center" vertical="center" wrapText="1"/>
    </xf>
    <xf numFmtId="176" fontId="12" fillId="0" borderId="102" xfId="26" applyNumberFormat="1" applyFont="1" applyFill="1" applyBorder="1" applyAlignment="1" applyProtection="1">
      <alignment horizontal="center" vertical="center" wrapText="1"/>
    </xf>
    <xf numFmtId="176" fontId="12" fillId="0" borderId="90" xfId="26" applyNumberFormat="1" applyFont="1" applyFill="1" applyBorder="1" applyAlignment="1" applyProtection="1">
      <alignment vertical="center" wrapText="1"/>
    </xf>
    <xf numFmtId="10" fontId="12" fillId="30" borderId="102" xfId="2" applyNumberFormat="1" applyFont="1" applyFill="1" applyBorder="1" applyAlignment="1" applyProtection="1">
      <alignment horizontal="center" vertical="center" wrapText="1"/>
    </xf>
    <xf numFmtId="0" fontId="4" fillId="2" borderId="0" xfId="0" applyFont="1" applyFill="1" applyAlignment="1" applyProtection="1">
      <alignment horizontal="left" vertical="top" wrapText="1"/>
      <protection hidden="1"/>
    </xf>
    <xf numFmtId="0" fontId="96" fillId="2" borderId="0" xfId="0" applyFont="1" applyFill="1" applyAlignment="1" applyProtection="1">
      <alignment vertical="center"/>
      <protection hidden="1"/>
    </xf>
    <xf numFmtId="10" fontId="12" fillId="30" borderId="6" xfId="2" applyNumberFormat="1" applyFont="1" applyFill="1" applyBorder="1" applyAlignment="1" applyProtection="1">
      <alignment horizontal="center" vertical="center" wrapText="1"/>
    </xf>
    <xf numFmtId="0" fontId="24" fillId="8" borderId="0" xfId="0" applyFont="1" applyFill="1" applyAlignment="1">
      <alignment horizontal="left" vertical="center" wrapText="1"/>
    </xf>
    <xf numFmtId="0" fontId="64" fillId="7" borderId="0" xfId="0" applyFont="1" applyFill="1" applyAlignment="1">
      <alignment horizontal="center" vertical="center" wrapText="1"/>
    </xf>
    <xf numFmtId="0" fontId="18" fillId="8" borderId="0" xfId="0" applyFont="1" applyFill="1" applyAlignment="1">
      <alignment horizontal="center" vertical="center" wrapText="1"/>
    </xf>
    <xf numFmtId="0" fontId="44"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18" xfId="0" applyFill="1" applyBorder="1" applyAlignment="1">
      <alignment horizontal="center"/>
    </xf>
    <xf numFmtId="0" fontId="0" fillId="2" borderId="17" xfId="0" applyFill="1" applyBorder="1" applyAlignment="1">
      <alignment horizontal="center"/>
    </xf>
    <xf numFmtId="0" fontId="37" fillId="2" borderId="1" xfId="0" applyFont="1" applyFill="1" applyBorder="1" applyAlignment="1">
      <alignment horizontal="center" vertical="center"/>
    </xf>
    <xf numFmtId="0" fontId="37" fillId="2" borderId="4" xfId="0" applyFont="1" applyFill="1" applyBorder="1" applyAlignment="1">
      <alignment horizontal="center" vertical="center"/>
    </xf>
    <xf numFmtId="0" fontId="37" fillId="2" borderId="9"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8" fillId="2" borderId="0" xfId="0" applyFont="1" applyFill="1" applyAlignment="1">
      <alignment horizontal="center" wrapText="1"/>
    </xf>
    <xf numFmtId="0" fontId="18" fillId="2" borderId="0" xfId="0" applyFont="1" applyFill="1" applyAlignment="1">
      <alignment horizontal="center"/>
    </xf>
    <xf numFmtId="0" fontId="12" fillId="9" borderId="0" xfId="0" applyFont="1" applyFill="1" applyAlignment="1">
      <alignment horizontal="left" vertical="top"/>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6"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2" xfId="0" applyFont="1" applyBorder="1" applyAlignment="1">
      <alignment horizontal="center" vertical="center" wrapText="1"/>
    </xf>
    <xf numFmtId="0" fontId="4" fillId="6" borderId="20"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32"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0"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174" fontId="43" fillId="0" borderId="53" xfId="5" applyNumberFormat="1" applyFont="1" applyFill="1" applyBorder="1" applyAlignment="1" applyProtection="1">
      <alignment horizontal="center" vertical="center" wrapText="1"/>
      <protection hidden="1"/>
    </xf>
    <xf numFmtId="174" fontId="43" fillId="0" borderId="54" xfId="5" applyNumberFormat="1" applyFont="1" applyFill="1" applyBorder="1" applyAlignment="1" applyProtection="1">
      <alignment horizontal="center" vertical="center" wrapText="1"/>
      <protection hidden="1"/>
    </xf>
    <xf numFmtId="168" fontId="34" fillId="0" borderId="53" xfId="6" applyNumberFormat="1" applyFont="1" applyBorder="1" applyAlignment="1" applyProtection="1">
      <alignment horizontal="center" vertical="center" wrapText="1"/>
      <protection hidden="1"/>
    </xf>
    <xf numFmtId="168" fontId="34" fillId="0" borderId="54" xfId="6" applyNumberFormat="1" applyFont="1" applyBorder="1" applyAlignment="1" applyProtection="1">
      <alignment horizontal="center" vertical="center" wrapText="1"/>
      <protection hidden="1"/>
    </xf>
    <xf numFmtId="0" fontId="42" fillId="0" borderId="45" xfId="0" applyFont="1" applyBorder="1" applyAlignment="1" applyProtection="1">
      <alignment horizontal="justify" vertical="center" wrapText="1"/>
      <protection hidden="1"/>
    </xf>
    <xf numFmtId="0" fontId="42" fillId="0" borderId="45" xfId="0" applyFont="1" applyBorder="1" applyAlignment="1" applyProtection="1">
      <alignment horizontal="center" vertical="center"/>
      <protection hidden="1"/>
    </xf>
    <xf numFmtId="0" fontId="35" fillId="0" borderId="45" xfId="6" applyFont="1" applyBorder="1" applyAlignment="1" applyProtection="1">
      <alignment horizontal="center" vertical="center" wrapText="1"/>
      <protection hidden="1"/>
    </xf>
    <xf numFmtId="0" fontId="34" fillId="0" borderId="53" xfId="6" applyFont="1" applyBorder="1" applyAlignment="1" applyProtection="1">
      <alignment horizontal="center" vertical="center" wrapText="1"/>
      <protection hidden="1"/>
    </xf>
    <xf numFmtId="0" fontId="34" fillId="0" borderId="54" xfId="6" applyFont="1" applyBorder="1" applyAlignment="1" applyProtection="1">
      <alignment horizontal="center" vertical="center" wrapText="1"/>
      <protection hidden="1"/>
    </xf>
    <xf numFmtId="0" fontId="34" fillId="0" borderId="55" xfId="6" applyFont="1" applyBorder="1" applyAlignment="1" applyProtection="1">
      <alignment horizontal="center" vertical="center" wrapText="1"/>
      <protection hidden="1"/>
    </xf>
    <xf numFmtId="0" fontId="35" fillId="0" borderId="45" xfId="6" applyFont="1" applyBorder="1" applyAlignment="1" applyProtection="1">
      <alignment horizontal="justify" vertical="center" wrapText="1"/>
      <protection hidden="1"/>
    </xf>
    <xf numFmtId="168" fontId="34" fillId="0" borderId="55" xfId="6" applyNumberFormat="1" applyFont="1" applyBorder="1" applyAlignment="1" applyProtection="1">
      <alignment horizontal="center" vertical="center" wrapText="1"/>
      <protection hidden="1"/>
    </xf>
    <xf numFmtId="174" fontId="43" fillId="0" borderId="45" xfId="5" applyNumberFormat="1" applyFont="1" applyFill="1" applyBorder="1" applyAlignment="1" applyProtection="1">
      <alignment horizontal="center" vertical="center" wrapText="1"/>
      <protection hidden="1"/>
    </xf>
    <xf numFmtId="0" fontId="42" fillId="0" borderId="45" xfId="0" applyFont="1" applyBorder="1" applyAlignment="1" applyProtection="1">
      <alignment horizontal="center" vertical="center" wrapText="1"/>
      <protection hidden="1"/>
    </xf>
    <xf numFmtId="2" fontId="34" fillId="0" borderId="53" xfId="6" applyNumberFormat="1" applyFont="1" applyBorder="1" applyAlignment="1" applyProtection="1">
      <alignment horizontal="center" vertical="center" wrapText="1"/>
      <protection hidden="1"/>
    </xf>
    <xf numFmtId="2" fontId="34" fillId="0" borderId="54" xfId="6" applyNumberFormat="1" applyFont="1" applyBorder="1" applyAlignment="1" applyProtection="1">
      <alignment horizontal="center" vertical="center" wrapText="1"/>
      <protection hidden="1"/>
    </xf>
    <xf numFmtId="2" fontId="34" fillId="0" borderId="55" xfId="6" applyNumberFormat="1" applyFont="1" applyBorder="1" applyAlignment="1" applyProtection="1">
      <alignment horizontal="center" vertical="center" wrapText="1"/>
      <protection hidden="1"/>
    </xf>
    <xf numFmtId="0" fontId="12" fillId="2" borderId="45" xfId="0" applyFont="1" applyFill="1" applyBorder="1" applyAlignment="1" applyProtection="1">
      <alignment horizontal="center" vertical="center"/>
      <protection hidden="1"/>
    </xf>
    <xf numFmtId="0" fontId="10" fillId="2" borderId="46" xfId="0" applyFont="1" applyFill="1" applyBorder="1" applyAlignment="1" applyProtection="1">
      <alignment horizontal="left" vertical="center" wrapText="1"/>
      <protection hidden="1"/>
    </xf>
    <xf numFmtId="0" fontId="10" fillId="2" borderId="52" xfId="0" applyFont="1" applyFill="1" applyBorder="1" applyAlignment="1" applyProtection="1">
      <alignment horizontal="left" vertical="center" wrapText="1"/>
      <protection hidden="1"/>
    </xf>
    <xf numFmtId="0" fontId="10" fillId="2" borderId="47" xfId="0" applyFont="1" applyFill="1" applyBorder="1" applyAlignment="1" applyProtection="1">
      <alignment horizontal="left" vertical="center" wrapText="1"/>
      <protection hidden="1"/>
    </xf>
    <xf numFmtId="2" fontId="35" fillId="0" borderId="53" xfId="6" applyNumberFormat="1" applyFont="1" applyBorder="1" applyAlignment="1" applyProtection="1">
      <alignment horizontal="center" vertical="center" wrapText="1"/>
      <protection hidden="1"/>
    </xf>
    <xf numFmtId="2" fontId="35" fillId="0" borderId="54" xfId="6" applyNumberFormat="1" applyFont="1" applyBorder="1" applyAlignment="1" applyProtection="1">
      <alignment horizontal="center" vertical="center" wrapText="1"/>
      <protection hidden="1"/>
    </xf>
    <xf numFmtId="2" fontId="35" fillId="0" borderId="55" xfId="6" applyNumberFormat="1" applyFont="1" applyBorder="1" applyAlignment="1" applyProtection="1">
      <alignment horizontal="center" vertical="center" wrapText="1"/>
      <protection hidden="1"/>
    </xf>
    <xf numFmtId="0" fontId="71" fillId="0" borderId="74" xfId="0" applyFont="1" applyBorder="1" applyAlignment="1" applyProtection="1">
      <alignment horizontal="center" vertical="center"/>
      <protection hidden="1"/>
    </xf>
    <xf numFmtId="0" fontId="71" fillId="0" borderId="75" xfId="0" applyFont="1" applyBorder="1" applyAlignment="1" applyProtection="1">
      <alignment horizontal="center" vertical="center"/>
      <protection hidden="1"/>
    </xf>
    <xf numFmtId="0" fontId="71" fillId="0" borderId="76" xfId="0" applyFont="1" applyBorder="1" applyAlignment="1" applyProtection="1">
      <alignment horizontal="center" vertical="center"/>
      <protection hidden="1"/>
    </xf>
    <xf numFmtId="0" fontId="69" fillId="0" borderId="71" xfId="0" applyFont="1" applyBorder="1" applyAlignment="1" applyProtection="1">
      <alignment horizontal="center" vertical="center"/>
      <protection hidden="1"/>
    </xf>
    <xf numFmtId="0" fontId="69" fillId="0" borderId="72" xfId="0" applyFont="1" applyBorder="1" applyAlignment="1" applyProtection="1">
      <alignment horizontal="center" vertical="center"/>
      <protection hidden="1"/>
    </xf>
    <xf numFmtId="0" fontId="48" fillId="19" borderId="61" xfId="0" applyFont="1" applyFill="1" applyBorder="1" applyAlignment="1" applyProtection="1">
      <alignment horizontal="center" vertical="center"/>
      <protection hidden="1"/>
    </xf>
    <xf numFmtId="0" fontId="48" fillId="19" borderId="62" xfId="0" applyFont="1" applyFill="1" applyBorder="1" applyAlignment="1" applyProtection="1">
      <alignment horizontal="center" vertical="center"/>
      <protection hidden="1"/>
    </xf>
    <xf numFmtId="0" fontId="48" fillId="19" borderId="63" xfId="0" applyFont="1" applyFill="1" applyBorder="1" applyAlignment="1" applyProtection="1">
      <alignment horizontal="center" vertical="center"/>
      <protection hidden="1"/>
    </xf>
    <xf numFmtId="0" fontId="35" fillId="14" borderId="4" xfId="2" applyNumberFormat="1" applyFont="1" applyFill="1" applyBorder="1" applyAlignment="1" applyProtection="1">
      <alignment horizontal="center" vertical="center" wrapText="1"/>
    </xf>
    <xf numFmtId="10" fontId="35" fillId="14" borderId="5" xfId="2" applyNumberFormat="1" applyFont="1" applyFill="1" applyBorder="1" applyAlignment="1" applyProtection="1">
      <alignment horizontal="center" vertical="center" wrapText="1"/>
    </xf>
    <xf numFmtId="167" fontId="35" fillId="0" borderId="4" xfId="1" applyNumberFormat="1" applyFont="1" applyBorder="1" applyAlignment="1" applyProtection="1">
      <alignment horizontal="center" vertical="center" wrapText="1"/>
    </xf>
    <xf numFmtId="167" fontId="35" fillId="0" borderId="5" xfId="1" applyNumberFormat="1" applyFont="1" applyBorder="1" applyAlignment="1" applyProtection="1">
      <alignment horizontal="center" vertical="center" wrapText="1"/>
    </xf>
    <xf numFmtId="1" fontId="12" fillId="30" borderId="93" xfId="2" applyNumberFormat="1" applyFont="1" applyFill="1" applyBorder="1" applyAlignment="1" applyProtection="1">
      <alignment horizontal="center" vertical="center" wrapText="1"/>
    </xf>
    <xf numFmtId="1" fontId="12" fillId="30" borderId="10" xfId="2" applyNumberFormat="1" applyFont="1" applyFill="1" applyBorder="1" applyAlignment="1" applyProtection="1">
      <alignment horizontal="center" vertical="center" wrapText="1"/>
    </xf>
    <xf numFmtId="1" fontId="12" fillId="30" borderId="100" xfId="2" applyNumberFormat="1" applyFont="1" applyFill="1" applyBorder="1" applyAlignment="1" applyProtection="1">
      <alignment horizontal="center" vertical="center" wrapText="1"/>
    </xf>
    <xf numFmtId="10" fontId="12" fillId="30" borderId="93" xfId="26" applyNumberFormat="1" applyFont="1" applyFill="1" applyBorder="1" applyAlignment="1" applyProtection="1">
      <alignment horizontal="center" vertical="center" wrapText="1"/>
    </xf>
    <xf numFmtId="10" fontId="12" fillId="30" borderId="10" xfId="26" applyNumberFormat="1" applyFont="1" applyFill="1" applyBorder="1" applyAlignment="1" applyProtection="1">
      <alignment horizontal="center" vertical="center" wrapText="1"/>
    </xf>
    <xf numFmtId="10" fontId="12" fillId="30" borderId="100" xfId="26" applyNumberFormat="1" applyFont="1" applyFill="1" applyBorder="1" applyAlignment="1" applyProtection="1">
      <alignment horizontal="center" vertical="center" wrapText="1"/>
    </xf>
    <xf numFmtId="14" fontId="12" fillId="30" borderId="57" xfId="7" applyNumberFormat="1" applyFont="1" applyFill="1" applyBorder="1" applyAlignment="1" applyProtection="1">
      <alignment horizontal="center" vertical="center" wrapText="1"/>
    </xf>
    <xf numFmtId="14" fontId="12" fillId="30" borderId="97" xfId="7" applyNumberFormat="1" applyFont="1" applyFill="1" applyBorder="1" applyAlignment="1" applyProtection="1">
      <alignment horizontal="center" vertical="center" wrapText="1"/>
    </xf>
    <xf numFmtId="14" fontId="12" fillId="30" borderId="101" xfId="7" applyNumberFormat="1" applyFont="1" applyFill="1" applyBorder="1" applyAlignment="1" applyProtection="1">
      <alignment horizontal="center" vertical="center" wrapText="1"/>
    </xf>
    <xf numFmtId="9" fontId="12" fillId="30" borderId="57" xfId="2" applyFont="1" applyFill="1" applyBorder="1" applyAlignment="1" applyProtection="1">
      <alignment horizontal="center" vertical="center" wrapText="1"/>
    </xf>
    <xf numFmtId="9" fontId="12" fillId="30" borderId="97" xfId="2" applyFont="1" applyFill="1" applyBorder="1" applyAlignment="1" applyProtection="1">
      <alignment horizontal="center" vertical="center" wrapText="1"/>
    </xf>
    <xf numFmtId="9" fontId="12" fillId="30" borderId="101" xfId="2" applyFont="1" applyFill="1" applyBorder="1" applyAlignment="1" applyProtection="1">
      <alignment horizontal="center" vertical="center" wrapText="1"/>
    </xf>
    <xf numFmtId="10" fontId="12" fillId="30" borderId="93" xfId="2" applyNumberFormat="1" applyFont="1" applyFill="1" applyBorder="1" applyAlignment="1" applyProtection="1">
      <alignment horizontal="center" vertical="center" wrapText="1"/>
    </xf>
    <xf numFmtId="10" fontId="12" fillId="30" borderId="10" xfId="2" applyNumberFormat="1" applyFont="1" applyFill="1" applyBorder="1" applyAlignment="1" applyProtection="1">
      <alignment horizontal="center" vertical="center" wrapText="1"/>
    </xf>
    <xf numFmtId="1" fontId="12" fillId="0" borderId="93" xfId="2" applyNumberFormat="1" applyFont="1" applyFill="1" applyBorder="1" applyAlignment="1" applyProtection="1">
      <alignment horizontal="center" vertical="center" wrapText="1"/>
    </xf>
    <xf numFmtId="1" fontId="12" fillId="0" borderId="10" xfId="2" applyNumberFormat="1" applyFont="1" applyFill="1" applyBorder="1" applyAlignment="1" applyProtection="1">
      <alignment horizontal="center" vertical="center" wrapText="1"/>
    </xf>
    <xf numFmtId="1" fontId="12" fillId="0" borderId="100" xfId="2" applyNumberFormat="1" applyFont="1" applyFill="1" applyBorder="1" applyAlignment="1" applyProtection="1">
      <alignment horizontal="center" vertical="center" wrapText="1"/>
    </xf>
    <xf numFmtId="10" fontId="4" fillId="31" borderId="81" xfId="26" applyNumberFormat="1" applyFont="1" applyFill="1" applyBorder="1" applyAlignment="1" applyProtection="1">
      <alignment horizontal="center" vertical="center" wrapText="1"/>
    </xf>
    <xf numFmtId="9" fontId="12" fillId="0" borderId="57" xfId="2" applyFont="1" applyFill="1" applyBorder="1" applyAlignment="1" applyProtection="1">
      <alignment horizontal="center" vertical="center" wrapText="1"/>
    </xf>
    <xf numFmtId="9" fontId="12" fillId="0" borderId="97" xfId="2" applyFont="1" applyFill="1" applyBorder="1" applyAlignment="1" applyProtection="1">
      <alignment horizontal="center" vertical="center" wrapText="1"/>
    </xf>
    <xf numFmtId="9" fontId="12" fillId="0" borderId="101" xfId="2" applyFont="1" applyFill="1" applyBorder="1" applyAlignment="1" applyProtection="1">
      <alignment horizontal="center" vertical="center" wrapText="1"/>
    </xf>
    <xf numFmtId="10" fontId="12" fillId="0" borderId="93" xfId="2" applyNumberFormat="1" applyFont="1" applyFill="1" applyBorder="1" applyAlignment="1" applyProtection="1">
      <alignment horizontal="center" vertical="center" wrapText="1"/>
    </xf>
    <xf numFmtId="10" fontId="12" fillId="0" borderId="10" xfId="2" applyNumberFormat="1" applyFont="1" applyFill="1" applyBorder="1" applyAlignment="1" applyProtection="1">
      <alignment horizontal="center" vertical="center" wrapText="1"/>
    </xf>
    <xf numFmtId="10" fontId="12" fillId="30" borderId="81" xfId="2"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10" fontId="12" fillId="0" borderId="83" xfId="2" applyNumberFormat="1" applyFont="1" applyFill="1" applyBorder="1" applyAlignment="1" applyProtection="1">
      <alignment horizontal="center" vertical="center" wrapText="1"/>
    </xf>
    <xf numFmtId="10" fontId="12" fillId="0" borderId="56" xfId="2" applyNumberFormat="1" applyFont="1" applyFill="1" applyBorder="1" applyAlignment="1" applyProtection="1">
      <alignment horizontal="center" vertical="center" wrapText="1"/>
    </xf>
    <xf numFmtId="10" fontId="12" fillId="0" borderId="91" xfId="2" applyNumberFormat="1" applyFont="1" applyFill="1" applyBorder="1" applyAlignment="1" applyProtection="1">
      <alignment horizontal="center" vertical="center" wrapText="1"/>
    </xf>
    <xf numFmtId="10" fontId="12" fillId="31" borderId="83" xfId="2" applyNumberFormat="1" applyFont="1" applyFill="1" applyBorder="1" applyAlignment="1" applyProtection="1">
      <alignment horizontal="center" vertical="center" wrapText="1"/>
    </xf>
    <xf numFmtId="10" fontId="12" fillId="31" borderId="56" xfId="2" applyNumberFormat="1" applyFont="1" applyFill="1" applyBorder="1" applyAlignment="1" applyProtection="1">
      <alignment horizontal="center" vertical="center" wrapText="1"/>
    </xf>
    <xf numFmtId="10" fontId="12" fillId="31" borderId="91" xfId="2" applyNumberFormat="1" applyFont="1" applyFill="1" applyBorder="1" applyAlignment="1" applyProtection="1">
      <alignment horizontal="center" vertical="center" wrapText="1"/>
    </xf>
    <xf numFmtId="10" fontId="12" fillId="0" borderId="81"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90" xfId="2" applyNumberFormat="1" applyFont="1" applyFill="1" applyBorder="1" applyAlignment="1" applyProtection="1">
      <alignment horizontal="center" vertical="center" wrapText="1"/>
    </xf>
    <xf numFmtId="10" fontId="12" fillId="30" borderId="100" xfId="2" applyNumberFormat="1" applyFont="1" applyFill="1" applyBorder="1" applyAlignment="1" applyProtection="1">
      <alignment horizontal="center" vertical="center" wrapText="1"/>
    </xf>
    <xf numFmtId="173" fontId="104" fillId="2" borderId="53" xfId="6" applyNumberFormat="1" applyFont="1" applyFill="1" applyBorder="1" applyAlignment="1" applyProtection="1">
      <alignment horizontal="center" vertical="center" wrapText="1"/>
      <protection hidden="1"/>
    </xf>
    <xf numFmtId="173" fontId="104" fillId="2" borderId="54" xfId="6" applyNumberFormat="1" applyFont="1" applyFill="1" applyBorder="1" applyAlignment="1" applyProtection="1">
      <alignment horizontal="center" vertical="center" wrapText="1"/>
      <protection hidden="1"/>
    </xf>
    <xf numFmtId="173" fontId="104" fillId="2" borderId="55" xfId="6" applyNumberFormat="1" applyFont="1" applyFill="1" applyBorder="1" applyAlignment="1" applyProtection="1">
      <alignment horizontal="center" vertical="center" wrapText="1"/>
      <protection hidden="1"/>
    </xf>
    <xf numFmtId="176" fontId="103" fillId="0" borderId="45" xfId="2" applyNumberFormat="1" applyFont="1" applyFill="1" applyBorder="1" applyAlignment="1" applyProtection="1">
      <alignment horizontal="center" vertical="center" wrapText="1"/>
    </xf>
    <xf numFmtId="0" fontId="19"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6" xfId="0" applyFont="1" applyFill="1" applyBorder="1" applyAlignment="1" applyProtection="1">
      <alignment horizontal="left" vertical="center"/>
    </xf>
    <xf numFmtId="0" fontId="8" fillId="2" borderId="47" xfId="0" applyFont="1" applyFill="1" applyBorder="1" applyAlignment="1" applyProtection="1">
      <alignment horizontal="left" vertical="center"/>
    </xf>
    <xf numFmtId="0" fontId="4" fillId="0" borderId="45" xfId="0" applyFont="1" applyBorder="1" applyAlignment="1" applyProtection="1">
      <alignment horizontal="left" vertical="center" wrapText="1"/>
    </xf>
    <xf numFmtId="0" fontId="8" fillId="2" borderId="46" xfId="0" applyFont="1" applyFill="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4" fillId="0" borderId="46" xfId="0" applyFont="1" applyBorder="1" applyAlignment="1" applyProtection="1">
      <alignment horizontal="left" vertical="center" wrapText="1"/>
    </xf>
    <xf numFmtId="0" fontId="4" fillId="0" borderId="52"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45" xfId="0" applyFont="1" applyBorder="1" applyAlignment="1" applyProtection="1">
      <alignment horizontal="justify" vertical="center" wrapText="1"/>
    </xf>
    <xf numFmtId="0" fontId="8" fillId="2" borderId="48"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16" fontId="59" fillId="2" borderId="45" xfId="0" applyNumberFormat="1" applyFont="1" applyFill="1" applyBorder="1" applyAlignment="1" applyProtection="1">
      <alignment horizontal="center" vertical="center"/>
    </xf>
    <xf numFmtId="0" fontId="59" fillId="2" borderId="45" xfId="0" applyFont="1" applyFill="1" applyBorder="1" applyAlignment="1" applyProtection="1">
      <alignment horizontal="center" vertical="center"/>
    </xf>
    <xf numFmtId="0" fontId="8" fillId="2" borderId="50" xfId="0" applyFont="1" applyFill="1" applyBorder="1" applyAlignment="1" applyProtection="1">
      <alignment horizontal="left" vertical="center"/>
    </xf>
    <xf numFmtId="0" fontId="8" fillId="2" borderId="51" xfId="0" applyFont="1" applyFill="1" applyBorder="1" applyAlignment="1" applyProtection="1">
      <alignment horizontal="left" vertical="center"/>
    </xf>
    <xf numFmtId="0" fontId="38" fillId="2" borderId="0" xfId="0" applyFont="1" applyFill="1" applyAlignment="1" applyProtection="1">
      <alignment vertical="center"/>
    </xf>
    <xf numFmtId="0" fontId="8" fillId="2" borderId="0" xfId="0" applyFont="1" applyFill="1" applyAlignment="1" applyProtection="1">
      <alignment vertical="center"/>
    </xf>
    <xf numFmtId="0" fontId="55" fillId="21" borderId="1" xfId="0" applyFont="1" applyFill="1" applyBorder="1" applyAlignment="1" applyProtection="1">
      <alignment horizontal="center" vertical="center" wrapText="1"/>
    </xf>
    <xf numFmtId="0" fontId="56" fillId="16" borderId="45" xfId="0" applyFont="1" applyFill="1" applyBorder="1" applyAlignment="1" applyProtection="1">
      <alignment horizontal="center" vertical="center" wrapText="1"/>
    </xf>
    <xf numFmtId="165" fontId="35" fillId="0" borderId="45" xfId="6" applyNumberFormat="1" applyFont="1" applyBorder="1" applyAlignment="1" applyProtection="1">
      <alignment vertical="center" wrapText="1"/>
    </xf>
    <xf numFmtId="174" fontId="42" fillId="24" borderId="45" xfId="5" applyNumberFormat="1" applyFont="1" applyFill="1" applyBorder="1" applyAlignment="1" applyProtection="1">
      <alignment horizontal="center" vertical="center" wrapText="1"/>
    </xf>
    <xf numFmtId="0" fontId="72" fillId="23" borderId="1" xfId="0" applyFont="1" applyFill="1" applyBorder="1" applyAlignment="1" applyProtection="1">
      <alignment horizontal="center"/>
    </xf>
    <xf numFmtId="0" fontId="72" fillId="24" borderId="1" xfId="0" applyFont="1" applyFill="1" applyBorder="1" applyAlignment="1" applyProtection="1">
      <alignment horizontal="center"/>
    </xf>
    <xf numFmtId="177" fontId="35" fillId="0" borderId="45" xfId="6" applyNumberFormat="1" applyFont="1" applyBorder="1" applyAlignment="1" applyProtection="1">
      <alignment vertical="center" wrapText="1"/>
    </xf>
    <xf numFmtId="0" fontId="0" fillId="0" borderId="1" xfId="0" applyBorder="1" applyAlignment="1" applyProtection="1">
      <alignment horizontal="center"/>
    </xf>
    <xf numFmtId="173" fontId="0" fillId="0" borderId="1" xfId="0" applyNumberFormat="1" applyBorder="1" applyProtection="1"/>
    <xf numFmtId="173" fontId="0" fillId="24" borderId="1" xfId="0" applyNumberFormat="1" applyFill="1" applyBorder="1" applyProtection="1"/>
    <xf numFmtId="180" fontId="0" fillId="0" borderId="1" xfId="0" applyNumberFormat="1" applyBorder="1" applyAlignment="1" applyProtection="1">
      <alignment horizontal="center" vertical="top"/>
    </xf>
    <xf numFmtId="180" fontId="0" fillId="24" borderId="1" xfId="0" applyNumberFormat="1" applyFill="1" applyBorder="1" applyAlignment="1" applyProtection="1">
      <alignment horizontal="center" vertical="top"/>
    </xf>
    <xf numFmtId="0" fontId="33" fillId="3" borderId="45" xfId="0" applyFont="1" applyFill="1" applyBorder="1" applyAlignment="1" applyProtection="1">
      <alignment horizontal="center" vertical="center" wrapText="1"/>
    </xf>
    <xf numFmtId="0" fontId="67" fillId="2" borderId="0" xfId="0" applyFont="1" applyFill="1" applyAlignment="1" applyProtection="1">
      <alignment vertical="center"/>
    </xf>
    <xf numFmtId="0" fontId="67" fillId="2" borderId="0" xfId="0" applyFont="1" applyFill="1" applyAlignment="1" applyProtection="1">
      <alignment horizontal="left" vertical="center"/>
    </xf>
    <xf numFmtId="0" fontId="0" fillId="2" borderId="0" xfId="0" applyFill="1" applyAlignment="1" applyProtection="1">
      <alignment vertical="center"/>
    </xf>
    <xf numFmtId="3" fontId="68" fillId="0" borderId="0" xfId="0" applyNumberFormat="1" applyFont="1" applyAlignment="1" applyProtection="1">
      <alignment vertical="center"/>
    </xf>
    <xf numFmtId="0" fontId="10" fillId="20" borderId="60" xfId="0" applyFont="1" applyFill="1" applyBorder="1" applyAlignment="1" applyProtection="1">
      <alignment vertical="center" wrapText="1"/>
    </xf>
    <xf numFmtId="0" fontId="10" fillId="20" borderId="57" xfId="0" applyFont="1" applyFill="1" applyBorder="1" applyAlignment="1" applyProtection="1">
      <alignment vertical="center" wrapText="1"/>
    </xf>
    <xf numFmtId="0" fontId="33" fillId="18" borderId="61" xfId="0" applyFont="1" applyFill="1" applyBorder="1" applyAlignment="1" applyProtection="1">
      <alignment horizontal="center" vertical="center" wrapText="1"/>
    </xf>
    <xf numFmtId="0" fontId="33" fillId="18" borderId="62" xfId="0" applyFont="1" applyFill="1" applyBorder="1" applyAlignment="1" applyProtection="1">
      <alignment horizontal="center" vertical="center" wrapText="1"/>
    </xf>
    <xf numFmtId="0" fontId="33" fillId="18" borderId="63" xfId="0" applyFont="1" applyFill="1" applyBorder="1" applyAlignment="1" applyProtection="1">
      <alignment horizontal="center" vertical="center" wrapText="1"/>
    </xf>
    <xf numFmtId="0" fontId="33" fillId="17" borderId="66" xfId="0" applyFont="1" applyFill="1" applyBorder="1" applyAlignment="1" applyProtection="1">
      <alignment horizontal="center" vertical="center" wrapText="1"/>
    </xf>
    <xf numFmtId="0" fontId="33" fillId="17" borderId="67" xfId="0" applyFont="1" applyFill="1" applyBorder="1" applyAlignment="1" applyProtection="1">
      <alignment horizontal="center" vertical="center" wrapText="1"/>
    </xf>
    <xf numFmtId="0" fontId="33" fillId="17" borderId="68" xfId="0" applyFont="1" applyFill="1" applyBorder="1" applyAlignment="1" applyProtection="1">
      <alignment horizontal="center" vertical="center" wrapText="1"/>
    </xf>
    <xf numFmtId="0" fontId="10" fillId="20" borderId="58" xfId="0" applyFont="1" applyFill="1" applyBorder="1" applyAlignment="1" applyProtection="1">
      <alignment vertical="center" wrapText="1"/>
    </xf>
    <xf numFmtId="0" fontId="10" fillId="20" borderId="59" xfId="0" applyFont="1" applyFill="1" applyBorder="1" applyAlignment="1" applyProtection="1">
      <alignment horizontal="center" vertical="center" wrapText="1"/>
    </xf>
    <xf numFmtId="0" fontId="33" fillId="18" borderId="64" xfId="0" applyFont="1" applyFill="1" applyBorder="1" applyAlignment="1" applyProtection="1">
      <alignment horizontal="center" vertical="center" wrapText="1"/>
    </xf>
    <xf numFmtId="0" fontId="33" fillId="18" borderId="45" xfId="0" applyFont="1" applyFill="1" applyBorder="1" applyAlignment="1" applyProtection="1">
      <alignment horizontal="center" vertical="center" wrapText="1"/>
    </xf>
    <xf numFmtId="0" fontId="33" fillId="18" borderId="65" xfId="0" applyFont="1" applyFill="1" applyBorder="1" applyAlignment="1" applyProtection="1">
      <alignment horizontal="center" vertical="center" wrapText="1"/>
    </xf>
    <xf numFmtId="0" fontId="33" fillId="17" borderId="64" xfId="0" applyFont="1" applyFill="1" applyBorder="1" applyAlignment="1" applyProtection="1">
      <alignment horizontal="center" vertical="center" wrapText="1"/>
    </xf>
    <xf numFmtId="0" fontId="33" fillId="17" borderId="45" xfId="0" applyFont="1" applyFill="1" applyBorder="1" applyAlignment="1" applyProtection="1">
      <alignment horizontal="center" vertical="center" wrapText="1"/>
    </xf>
    <xf numFmtId="0" fontId="39" fillId="17" borderId="65" xfId="0" applyFont="1" applyFill="1" applyBorder="1" applyAlignment="1" applyProtection="1">
      <alignment horizontal="center" vertical="center" wrapText="1"/>
    </xf>
    <xf numFmtId="174" fontId="35" fillId="24" borderId="64" xfId="1" applyNumberFormat="1" applyFont="1" applyFill="1" applyBorder="1" applyAlignment="1" applyProtection="1">
      <alignment horizontal="right" vertical="center" wrapText="1"/>
    </xf>
    <xf numFmtId="174" fontId="35" fillId="24" borderId="45" xfId="1" applyNumberFormat="1" applyFont="1" applyFill="1" applyBorder="1" applyAlignment="1" applyProtection="1">
      <alignment horizontal="right" vertical="center" wrapText="1"/>
    </xf>
    <xf numFmtId="10" fontId="53" fillId="0" borderId="64" xfId="0" applyNumberFormat="1" applyFont="1" applyBorder="1" applyAlignment="1" applyProtection="1">
      <alignment horizontal="justify" vertical="center" wrapText="1"/>
    </xf>
    <xf numFmtId="10" fontId="54" fillId="0" borderId="45" xfId="0" applyNumberFormat="1" applyFont="1" applyBorder="1" applyAlignment="1" applyProtection="1">
      <alignment horizontal="center" vertical="center" wrapText="1"/>
    </xf>
    <xf numFmtId="10" fontId="54" fillId="0" borderId="65" xfId="0" applyNumberFormat="1" applyFont="1" applyBorder="1" applyAlignment="1" applyProtection="1">
      <alignment horizontal="justify" vertical="center" wrapText="1"/>
    </xf>
    <xf numFmtId="174" fontId="35" fillId="24" borderId="69" xfId="1" applyNumberFormat="1" applyFont="1" applyFill="1" applyBorder="1" applyAlignment="1" applyProtection="1">
      <alignment horizontal="right" vertical="center" wrapText="1"/>
    </xf>
    <xf numFmtId="174" fontId="35" fillId="24" borderId="53" xfId="1" applyNumberFormat="1" applyFont="1" applyFill="1" applyBorder="1" applyAlignment="1" applyProtection="1">
      <alignment horizontal="right" vertical="center" wrapText="1"/>
    </xf>
    <xf numFmtId="10" fontId="53" fillId="2" borderId="0" xfId="0" applyNumberFormat="1" applyFont="1" applyFill="1" applyAlignment="1" applyProtection="1">
      <alignment horizontal="justify" vertical="top" wrapText="1"/>
    </xf>
    <xf numFmtId="10" fontId="54" fillId="2" borderId="0" xfId="0" applyNumberFormat="1" applyFont="1" applyFill="1" applyAlignment="1" applyProtection="1">
      <alignment horizontal="justify" vertical="top" wrapText="1"/>
    </xf>
    <xf numFmtId="0" fontId="4" fillId="2" borderId="6" xfId="0" applyFont="1" applyFill="1" applyBorder="1" applyAlignment="1" applyProtection="1">
      <alignment horizontal="center" vertical="center"/>
    </xf>
    <xf numFmtId="0" fontId="37" fillId="2" borderId="4" xfId="0" applyFont="1" applyFill="1" applyBorder="1" applyAlignment="1" applyProtection="1">
      <alignment horizontal="center" vertical="center"/>
    </xf>
    <xf numFmtId="0" fontId="37" fillId="2" borderId="9" xfId="0" applyFont="1" applyFill="1" applyBorder="1" applyAlignment="1" applyProtection="1">
      <alignment horizontal="center" vertical="center"/>
    </xf>
    <xf numFmtId="0" fontId="37"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19" fillId="2" borderId="0" xfId="0" applyFont="1" applyFill="1" applyAlignment="1" applyProtection="1">
      <alignment vertical="center"/>
    </xf>
    <xf numFmtId="16" fontId="59" fillId="2" borderId="45" xfId="0" applyNumberFormat="1" applyFont="1" applyFill="1" applyBorder="1" applyAlignment="1" applyProtection="1">
      <alignment horizontal="center" vertical="center"/>
      <protection hidden="1"/>
    </xf>
    <xf numFmtId="0" fontId="59" fillId="2" borderId="45" xfId="0" applyFont="1" applyFill="1" applyBorder="1" applyAlignment="1" applyProtection="1">
      <alignment horizontal="center" vertical="center"/>
      <protection hidden="1"/>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49"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0" fillId="2" borderId="0" xfId="2" applyFont="1" applyFill="1" applyBorder="1" applyAlignment="1" applyProtection="1">
      <alignment vertical="center"/>
      <protection hidden="1"/>
    </xf>
    <xf numFmtId="0" fontId="39" fillId="2" borderId="0" xfId="0" applyFont="1" applyFill="1" applyAlignment="1" applyProtection="1">
      <alignment vertical="center"/>
      <protection hidden="1"/>
    </xf>
    <xf numFmtId="0" fontId="33" fillId="22" borderId="1" xfId="0" applyFont="1" applyFill="1" applyBorder="1" applyAlignment="1" applyProtection="1">
      <alignment horizontal="center" vertical="center" wrapText="1"/>
    </xf>
    <xf numFmtId="0" fontId="34" fillId="11" borderId="1" xfId="0" applyFont="1" applyFill="1" applyBorder="1" applyAlignment="1" applyProtection="1">
      <alignment horizontal="center" vertical="center" wrapText="1"/>
    </xf>
    <xf numFmtId="0" fontId="34" fillId="11" borderId="4" xfId="0" applyFont="1" applyFill="1" applyBorder="1" applyAlignment="1" applyProtection="1">
      <alignment horizontal="center" vertical="center" wrapText="1"/>
    </xf>
    <xf numFmtId="0" fontId="34" fillId="11" borderId="5" xfId="0" applyFont="1" applyFill="1" applyBorder="1" applyAlignment="1" applyProtection="1">
      <alignment horizontal="center" vertical="center" wrapText="1"/>
    </xf>
    <xf numFmtId="167" fontId="0" fillId="0" borderId="0" xfId="0" applyNumberFormat="1" applyProtection="1"/>
    <xf numFmtId="0" fontId="34" fillId="14" borderId="1" xfId="0" applyFont="1" applyFill="1" applyBorder="1" applyAlignment="1" applyProtection="1">
      <alignment horizontal="center" vertical="center" wrapText="1"/>
    </xf>
    <xf numFmtId="0" fontId="34" fillId="11" borderId="9" xfId="0" applyFont="1" applyFill="1" applyBorder="1" applyAlignment="1" applyProtection="1">
      <alignment horizontal="center" vertical="center" wrapText="1"/>
    </xf>
    <xf numFmtId="0" fontId="0" fillId="24" borderId="1" xfId="0" applyFill="1" applyBorder="1" applyAlignment="1" applyProtection="1">
      <alignment vertical="top"/>
    </xf>
    <xf numFmtId="167" fontId="47" fillId="24" borderId="1" xfId="0" applyNumberFormat="1" applyFont="1" applyFill="1" applyBorder="1" applyAlignment="1" applyProtection="1">
      <alignment vertical="center"/>
    </xf>
    <xf numFmtId="0" fontId="0" fillId="24" borderId="1" xfId="0" applyFill="1" applyBorder="1" applyAlignment="1" applyProtection="1">
      <alignment horizontal="center" vertical="center" wrapText="1"/>
    </xf>
    <xf numFmtId="178" fontId="0" fillId="24" borderId="1" xfId="0" applyNumberFormat="1" applyFill="1" applyBorder="1" applyAlignment="1" applyProtection="1">
      <alignment vertical="center"/>
    </xf>
    <xf numFmtId="178" fontId="0" fillId="24" borderId="56" xfId="0" applyNumberFormat="1" applyFill="1" applyBorder="1" applyAlignment="1" applyProtection="1">
      <alignment vertical="center"/>
    </xf>
    <xf numFmtId="0" fontId="75" fillId="14" borderId="1" xfId="0" applyFont="1" applyFill="1" applyBorder="1" applyAlignment="1" applyProtection="1">
      <alignment horizontal="center" vertical="center" wrapText="1"/>
    </xf>
    <xf numFmtId="0" fontId="5" fillId="14" borderId="1" xfId="0" applyFont="1" applyFill="1" applyBorder="1" applyAlignment="1" applyProtection="1">
      <alignment vertical="center" wrapText="1"/>
    </xf>
    <xf numFmtId="0" fontId="0" fillId="0" borderId="4"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xf>
    <xf numFmtId="0" fontId="33" fillId="22" borderId="6" xfId="0" applyFont="1" applyFill="1" applyBorder="1" applyAlignment="1" applyProtection="1">
      <alignment horizontal="center" vertical="center" wrapText="1"/>
    </xf>
    <xf numFmtId="0" fontId="51" fillId="24" borderId="1" xfId="0" applyFont="1" applyFill="1" applyBorder="1" applyAlignment="1" applyProtection="1">
      <alignment horizontal="left" vertical="center" wrapText="1"/>
    </xf>
    <xf numFmtId="0" fontId="76" fillId="24" borderId="1" xfId="0" applyFont="1" applyFill="1" applyBorder="1" applyAlignment="1" applyProtection="1">
      <alignment horizontal="center" vertical="center" wrapText="1"/>
    </xf>
    <xf numFmtId="167" fontId="51" fillId="24" borderId="1" xfId="0" applyNumberFormat="1" applyFont="1" applyFill="1" applyBorder="1" applyAlignment="1" applyProtection="1">
      <alignment vertical="center"/>
    </xf>
    <xf numFmtId="178" fontId="76" fillId="24" borderId="1" xfId="0" applyNumberFormat="1" applyFont="1" applyFill="1" applyBorder="1" applyAlignment="1" applyProtection="1">
      <alignment horizontal="center" vertical="center"/>
    </xf>
    <xf numFmtId="0" fontId="34" fillId="11" borderId="3" xfId="0" applyFont="1" applyFill="1" applyBorder="1" applyAlignment="1" applyProtection="1">
      <alignment horizontal="center" vertical="center" wrapText="1"/>
    </xf>
    <xf numFmtId="167" fontId="34" fillId="11" borderId="3" xfId="0" applyNumberFormat="1" applyFont="1" applyFill="1" applyBorder="1" applyAlignment="1" applyProtection="1">
      <alignment horizontal="center" vertical="center" wrapText="1"/>
    </xf>
    <xf numFmtId="0" fontId="51" fillId="11" borderId="18" xfId="0" applyFont="1" applyFill="1" applyBorder="1" applyAlignment="1" applyProtection="1">
      <alignment horizontal="center" vertical="center" wrapText="1"/>
    </xf>
    <xf numFmtId="0" fontId="51" fillId="11" borderId="2" xfId="0" applyFont="1" applyFill="1" applyBorder="1" applyAlignment="1" applyProtection="1">
      <alignment horizontal="center" vertical="center" wrapText="1"/>
    </xf>
    <xf numFmtId="0" fontId="51" fillId="11" borderId="17" xfId="0" applyFont="1" applyFill="1" applyBorder="1" applyAlignment="1" applyProtection="1">
      <alignment horizontal="center" vertical="center" wrapText="1"/>
    </xf>
    <xf numFmtId="43" fontId="34" fillId="11" borderId="4" xfId="3" applyFont="1" applyFill="1" applyBorder="1" applyAlignment="1" applyProtection="1">
      <alignment horizontal="center" vertical="center" wrapText="1"/>
    </xf>
    <xf numFmtId="43" fontId="34" fillId="11" borderId="9" xfId="3" applyFont="1" applyFill="1" applyBorder="1" applyAlignment="1" applyProtection="1">
      <alignment horizontal="center" vertical="center" wrapText="1"/>
    </xf>
    <xf numFmtId="43" fontId="34" fillId="11" borderId="5" xfId="3" applyFont="1" applyFill="1" applyBorder="1" applyAlignment="1" applyProtection="1">
      <alignment horizontal="center" vertical="center" wrapText="1"/>
    </xf>
    <xf numFmtId="43" fontId="34" fillId="11" borderId="1" xfId="3" applyFont="1" applyFill="1" applyBorder="1" applyAlignment="1" applyProtection="1">
      <alignment horizontal="center" vertical="center" wrapText="1"/>
    </xf>
    <xf numFmtId="3" fontId="0" fillId="24" borderId="1" xfId="0" applyNumberFormat="1" applyFill="1" applyBorder="1" applyAlignment="1" applyProtection="1">
      <alignment horizontal="center" vertical="top"/>
    </xf>
    <xf numFmtId="0" fontId="35" fillId="24" borderId="4" xfId="0" applyFont="1" applyFill="1" applyBorder="1" applyAlignment="1" applyProtection="1">
      <alignment horizontal="center" vertical="center"/>
    </xf>
    <xf numFmtId="0" fontId="35" fillId="24" borderId="9" xfId="0" applyFont="1" applyFill="1" applyBorder="1" applyAlignment="1" applyProtection="1">
      <alignment horizontal="center" vertical="center"/>
    </xf>
    <xf numFmtId="0" fontId="35" fillId="24" borderId="5" xfId="0" applyFont="1" applyFill="1" applyBorder="1" applyAlignment="1" applyProtection="1">
      <alignment horizontal="center" vertical="center"/>
    </xf>
    <xf numFmtId="167" fontId="35" fillId="24" borderId="1" xfId="0" applyNumberFormat="1" applyFont="1" applyFill="1" applyBorder="1" applyAlignment="1" applyProtection="1">
      <alignment vertical="center"/>
    </xf>
    <xf numFmtId="0" fontId="34" fillId="14" borderId="1" xfId="0" applyFont="1" applyFill="1" applyBorder="1" applyAlignment="1" applyProtection="1">
      <alignment horizontal="center" vertical="center" wrapText="1"/>
    </xf>
    <xf numFmtId="0" fontId="35" fillId="14" borderId="4" xfId="0" applyFont="1" applyFill="1" applyBorder="1" applyAlignment="1" applyProtection="1">
      <alignment horizontal="center" vertical="center"/>
    </xf>
    <xf numFmtId="0" fontId="35" fillId="14" borderId="9" xfId="0" applyFont="1" applyFill="1" applyBorder="1" applyAlignment="1" applyProtection="1">
      <alignment horizontal="center" vertical="center"/>
    </xf>
    <xf numFmtId="0" fontId="35" fillId="14" borderId="5" xfId="0" applyFont="1" applyFill="1" applyBorder="1" applyAlignment="1" applyProtection="1">
      <alignment horizontal="center"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77"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77" fillId="2" borderId="0" xfId="0" applyFont="1" applyFill="1" applyAlignment="1" applyProtection="1">
      <alignment horizontal="center" vertical="center"/>
    </xf>
    <xf numFmtId="0" fontId="78" fillId="0" borderId="0" xfId="0" applyFont="1" applyAlignment="1" applyProtection="1">
      <alignment horizontal="center" vertical="center"/>
    </xf>
    <xf numFmtId="0" fontId="12" fillId="2" borderId="0" xfId="0" applyFont="1" applyFill="1" applyAlignment="1" applyProtection="1">
      <alignment vertical="center"/>
    </xf>
    <xf numFmtId="0" fontId="79" fillId="0" borderId="0" xfId="0" applyFont="1" applyAlignment="1" applyProtection="1">
      <alignment horizontal="center" vertical="center"/>
    </xf>
    <xf numFmtId="0" fontId="12" fillId="0" borderId="0" xfId="0" applyFont="1" applyAlignment="1" applyProtection="1">
      <alignment vertical="center"/>
    </xf>
    <xf numFmtId="0" fontId="12" fillId="2" borderId="10"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3"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16" fontId="59" fillId="2" borderId="46" xfId="0" applyNumberFormat="1" applyFont="1" applyFill="1" applyBorder="1" applyAlignment="1" applyProtection="1">
      <alignment horizontal="center" vertical="center"/>
    </xf>
    <xf numFmtId="16" fontId="59" fillId="2" borderId="52" xfId="0" applyNumberFormat="1" applyFont="1" applyFill="1" applyBorder="1" applyAlignment="1" applyProtection="1">
      <alignment horizontal="center" vertical="center"/>
    </xf>
    <xf numFmtId="16" fontId="59" fillId="2" borderId="47" xfId="0" applyNumberFormat="1" applyFont="1" applyFill="1" applyBorder="1" applyAlignment="1" applyProtection="1">
      <alignment horizontal="center"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81"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3" fillId="2" borderId="0" xfId="0" applyFont="1" applyFill="1" applyAlignment="1" applyProtection="1">
      <alignment vertical="center"/>
    </xf>
    <xf numFmtId="0" fontId="78" fillId="0" borderId="0" xfId="0" applyFont="1" applyAlignment="1" applyProtection="1">
      <alignment vertical="center"/>
    </xf>
    <xf numFmtId="0" fontId="35" fillId="2" borderId="0" xfId="0" applyFont="1" applyFill="1" applyAlignment="1" applyProtection="1">
      <alignment vertical="center" wrapText="1"/>
    </xf>
    <xf numFmtId="0" fontId="35" fillId="2" borderId="0" xfId="0" applyFont="1" applyFill="1" applyAlignment="1" applyProtection="1">
      <alignment vertical="center"/>
    </xf>
    <xf numFmtId="0" fontId="35" fillId="0" borderId="0" xfId="0" applyFont="1" applyAlignment="1" applyProtection="1">
      <alignment vertical="center"/>
    </xf>
    <xf numFmtId="0" fontId="35" fillId="2" borderId="0" xfId="0" applyFont="1" applyFill="1" applyAlignment="1" applyProtection="1">
      <alignment horizontal="center" vertical="center"/>
    </xf>
    <xf numFmtId="181" fontId="35" fillId="2" borderId="0" xfId="0" applyNumberFormat="1" applyFont="1" applyFill="1" applyAlignment="1" applyProtection="1">
      <alignment vertical="center"/>
    </xf>
    <xf numFmtId="9" fontId="35" fillId="2" borderId="0" xfId="0" applyNumberFormat="1" applyFont="1" applyFill="1" applyAlignment="1" applyProtection="1">
      <alignment horizontal="center" vertical="center"/>
    </xf>
    <xf numFmtId="0" fontId="51" fillId="2" borderId="0" xfId="0" applyFont="1" applyFill="1" applyAlignment="1" applyProtection="1">
      <alignment vertical="center"/>
    </xf>
    <xf numFmtId="0" fontId="81" fillId="0" borderId="0" xfId="0" applyFont="1" applyAlignment="1" applyProtection="1">
      <alignment vertical="center"/>
    </xf>
    <xf numFmtId="0" fontId="82" fillId="0" borderId="0" xfId="0" applyFont="1" applyAlignment="1" applyProtection="1">
      <alignment horizontal="center" vertical="center"/>
    </xf>
    <xf numFmtId="0" fontId="83" fillId="2" borderId="11" xfId="0" applyFont="1" applyFill="1" applyBorder="1" applyAlignment="1" applyProtection="1">
      <alignment horizontal="center" vertical="center" wrapText="1"/>
    </xf>
    <xf numFmtId="0" fontId="83" fillId="2" borderId="12" xfId="0" applyFont="1" applyFill="1" applyBorder="1" applyAlignment="1" applyProtection="1">
      <alignment horizontal="center" vertical="center" wrapText="1"/>
    </xf>
    <xf numFmtId="0" fontId="83" fillId="2" borderId="78" xfId="0" applyFont="1" applyFill="1" applyBorder="1" applyAlignment="1" applyProtection="1">
      <alignment horizontal="center" vertical="center" wrapText="1"/>
    </xf>
    <xf numFmtId="0" fontId="84" fillId="2" borderId="11" xfId="0" applyFont="1" applyFill="1" applyBorder="1" applyAlignment="1" applyProtection="1">
      <alignment horizontal="center" vertical="center" wrapText="1"/>
    </xf>
    <xf numFmtId="0" fontId="84" fillId="2" borderId="79" xfId="0" applyFont="1" applyFill="1" applyBorder="1" applyAlignment="1" applyProtection="1">
      <alignment horizontal="center" vertical="center" wrapText="1"/>
    </xf>
    <xf numFmtId="0" fontId="84" fillId="2" borderId="12" xfId="0" applyFont="1" applyFill="1" applyBorder="1" applyAlignment="1" applyProtection="1">
      <alignment horizontal="center" vertical="center" wrapText="1"/>
    </xf>
    <xf numFmtId="0" fontId="84" fillId="2" borderId="11" xfId="0" applyFont="1" applyFill="1" applyBorder="1" applyAlignment="1" applyProtection="1">
      <alignment horizontal="center" vertical="center"/>
    </xf>
    <xf numFmtId="0" fontId="84" fillId="2" borderId="79" xfId="0" applyFont="1" applyFill="1" applyBorder="1" applyAlignment="1" applyProtection="1">
      <alignment horizontal="center" vertical="center"/>
    </xf>
    <xf numFmtId="0" fontId="84" fillId="2" borderId="12" xfId="0" applyFont="1" applyFill="1" applyBorder="1" applyAlignment="1" applyProtection="1">
      <alignment horizontal="center" vertical="center"/>
    </xf>
    <xf numFmtId="0" fontId="84" fillId="25" borderId="5" xfId="0" applyFont="1" applyFill="1" applyBorder="1" applyAlignment="1" applyProtection="1">
      <alignment horizontal="center" vertical="center" wrapText="1"/>
    </xf>
    <xf numFmtId="0" fontId="84" fillId="25" borderId="1" xfId="0" applyFont="1" applyFill="1" applyBorder="1" applyAlignment="1" applyProtection="1">
      <alignment horizontal="center" vertical="center" wrapText="1"/>
    </xf>
    <xf numFmtId="0" fontId="84" fillId="25" borderId="7" xfId="0" applyFont="1" applyFill="1" applyBorder="1" applyAlignment="1" applyProtection="1">
      <alignment horizontal="center" vertical="center" wrapText="1"/>
    </xf>
    <xf numFmtId="0" fontId="84" fillId="25" borderId="77" xfId="0" applyFont="1" applyFill="1" applyBorder="1" applyAlignment="1" applyProtection="1">
      <alignment horizontal="center" vertical="center" wrapText="1"/>
    </xf>
    <xf numFmtId="0" fontId="47" fillId="0" borderId="8" xfId="0" applyFont="1" applyBorder="1" applyAlignment="1" applyProtection="1">
      <alignment horizontal="center" vertical="center" wrapText="1"/>
    </xf>
    <xf numFmtId="0" fontId="84" fillId="25" borderId="4" xfId="0" applyFont="1" applyFill="1" applyBorder="1" applyAlignment="1" applyProtection="1">
      <alignment horizontal="center" vertical="center" wrapText="1"/>
    </xf>
    <xf numFmtId="0" fontId="84" fillId="25" borderId="11" xfId="0" applyFont="1" applyFill="1" applyBorder="1" applyAlignment="1" applyProtection="1">
      <alignment horizontal="center" vertical="center" wrapText="1"/>
    </xf>
    <xf numFmtId="0" fontId="84" fillId="25" borderId="79" xfId="0" applyFont="1" applyFill="1" applyBorder="1" applyAlignment="1" applyProtection="1">
      <alignment horizontal="center" vertical="center" wrapText="1"/>
    </xf>
    <xf numFmtId="0" fontId="47" fillId="0" borderId="12" xfId="0" applyFont="1" applyBorder="1" applyAlignment="1" applyProtection="1">
      <alignment horizontal="center" vertical="center" wrapText="1"/>
    </xf>
    <xf numFmtId="0" fontId="84" fillId="25" borderId="80" xfId="0" applyFont="1" applyFill="1" applyBorder="1" applyAlignment="1" applyProtection="1">
      <alignment horizontal="center" vertical="center" wrapText="1"/>
    </xf>
    <xf numFmtId="0" fontId="84" fillId="25" borderId="81" xfId="0" applyFont="1" applyFill="1" applyBorder="1" applyAlignment="1" applyProtection="1">
      <alignment horizontal="center" vertical="center" wrapText="1"/>
    </xf>
    <xf numFmtId="0" fontId="84" fillId="25" borderId="82" xfId="0" applyFont="1" applyFill="1" applyBorder="1" applyAlignment="1" applyProtection="1">
      <alignment horizontal="center" vertical="center" wrapText="1"/>
    </xf>
    <xf numFmtId="0" fontId="84" fillId="25" borderId="83" xfId="0" applyFont="1" applyFill="1" applyBorder="1" applyAlignment="1" applyProtection="1">
      <alignment horizontal="center" vertical="center" wrapText="1"/>
    </xf>
    <xf numFmtId="0" fontId="47" fillId="0" borderId="79" xfId="0" applyFont="1" applyBorder="1" applyAlignment="1" applyProtection="1">
      <alignment horizontal="center" vertical="center" wrapText="1"/>
    </xf>
    <xf numFmtId="0" fontId="85" fillId="0" borderId="0" xfId="0" applyFont="1" applyAlignment="1" applyProtection="1">
      <alignment horizontal="center" vertical="center" wrapText="1"/>
    </xf>
    <xf numFmtId="0" fontId="84" fillId="20" borderId="80" xfId="0" applyFont="1" applyFill="1" applyBorder="1" applyAlignment="1" applyProtection="1">
      <alignment horizontal="center" vertical="center"/>
    </xf>
    <xf numFmtId="0" fontId="84" fillId="20" borderId="81" xfId="0" applyFont="1" applyFill="1" applyBorder="1" applyAlignment="1" applyProtection="1">
      <alignment horizontal="center" vertical="center"/>
    </xf>
    <xf numFmtId="0" fontId="84" fillId="20" borderId="83" xfId="0" applyFont="1" applyFill="1" applyBorder="1" applyAlignment="1" applyProtection="1">
      <alignment horizontal="center" vertical="center"/>
    </xf>
    <xf numFmtId="0" fontId="86" fillId="0" borderId="0" xfId="0" applyFont="1" applyAlignment="1" applyProtection="1">
      <alignment horizontal="center" vertical="center"/>
    </xf>
    <xf numFmtId="0" fontId="51" fillId="0" borderId="0" xfId="0" applyFont="1" applyAlignment="1" applyProtection="1">
      <alignment vertical="center"/>
    </xf>
    <xf numFmtId="0" fontId="83" fillId="2" borderId="13" xfId="0" applyFont="1" applyFill="1" applyBorder="1" applyAlignment="1" applyProtection="1">
      <alignment horizontal="center" vertical="center" wrapText="1"/>
    </xf>
    <xf numFmtId="0" fontId="83" fillId="2" borderId="14" xfId="0" applyFont="1" applyFill="1" applyBorder="1" applyAlignment="1" applyProtection="1">
      <alignment horizontal="center" vertical="center" wrapText="1"/>
    </xf>
    <xf numFmtId="0" fontId="83" fillId="2" borderId="84" xfId="0" applyFont="1" applyFill="1" applyBorder="1" applyAlignment="1" applyProtection="1">
      <alignment horizontal="center" vertical="center" wrapText="1"/>
    </xf>
    <xf numFmtId="0" fontId="83" fillId="2" borderId="85" xfId="0" applyFont="1" applyFill="1" applyBorder="1" applyAlignment="1" applyProtection="1">
      <alignment horizontal="center" vertical="center" wrapText="1"/>
    </xf>
    <xf numFmtId="0" fontId="83" fillId="2" borderId="1" xfId="0" applyFont="1" applyFill="1" applyBorder="1" applyAlignment="1" applyProtection="1">
      <alignment horizontal="center" vertical="center" wrapText="1"/>
    </xf>
    <xf numFmtId="0" fontId="83" fillId="0" borderId="1" xfId="0" applyFont="1" applyBorder="1" applyAlignment="1" applyProtection="1">
      <alignment horizontal="center" vertical="center" wrapText="1"/>
    </xf>
    <xf numFmtId="0" fontId="83" fillId="2" borderId="56" xfId="0" applyFont="1" applyFill="1" applyBorder="1" applyAlignment="1" applyProtection="1">
      <alignment horizontal="center" vertical="center" wrapText="1"/>
    </xf>
    <xf numFmtId="0" fontId="87" fillId="2" borderId="85" xfId="0" applyFont="1" applyFill="1" applyBorder="1" applyAlignment="1" applyProtection="1">
      <alignment horizontal="center" vertical="center" wrapText="1"/>
    </xf>
    <xf numFmtId="0" fontId="87" fillId="2" borderId="1" xfId="0" applyFont="1" applyFill="1" applyBorder="1" applyAlignment="1" applyProtection="1">
      <alignment horizontal="center" vertical="center" wrapText="1"/>
    </xf>
    <xf numFmtId="0" fontId="87" fillId="2" borderId="56" xfId="0" applyFont="1" applyFill="1" applyBorder="1" applyAlignment="1" applyProtection="1">
      <alignment horizontal="center" vertical="center" wrapText="1"/>
    </xf>
    <xf numFmtId="0" fontId="84" fillId="25" borderId="18" xfId="0" applyFont="1" applyFill="1" applyBorder="1" applyAlignment="1" applyProtection="1">
      <alignment horizontal="center" vertical="center" wrapText="1"/>
    </xf>
    <xf numFmtId="0" fontId="84" fillId="25" borderId="2" xfId="0" applyFont="1" applyFill="1" applyBorder="1" applyAlignment="1" applyProtection="1">
      <alignment horizontal="center" vertical="center" wrapText="1"/>
    </xf>
    <xf numFmtId="0" fontId="47" fillId="0" borderId="17" xfId="0" applyFont="1" applyBorder="1" applyAlignment="1" applyProtection="1">
      <alignment horizontal="center" vertical="center" wrapText="1"/>
    </xf>
    <xf numFmtId="0" fontId="84" fillId="25" borderId="86" xfId="0" applyFont="1" applyFill="1" applyBorder="1" applyAlignment="1" applyProtection="1">
      <alignment horizontal="center" vertical="center" wrapText="1"/>
    </xf>
    <xf numFmtId="0" fontId="47" fillId="0" borderId="87" xfId="0" applyFont="1" applyBorder="1" applyAlignment="1" applyProtection="1">
      <alignment horizontal="center" vertical="center" wrapText="1"/>
    </xf>
    <xf numFmtId="0" fontId="84" fillId="25" borderId="85" xfId="0" applyFont="1" applyFill="1" applyBorder="1" applyAlignment="1" applyProtection="1">
      <alignment horizontal="center" vertical="center" wrapText="1"/>
    </xf>
    <xf numFmtId="0" fontId="84" fillId="25" borderId="56" xfId="0" applyFont="1" applyFill="1" applyBorder="1" applyAlignment="1" applyProtection="1">
      <alignment horizontal="center" vertical="center" wrapText="1"/>
    </xf>
    <xf numFmtId="0" fontId="47" fillId="0" borderId="2" xfId="0" applyFont="1" applyBorder="1" applyAlignment="1" applyProtection="1">
      <alignment horizontal="center" vertical="center" wrapText="1"/>
    </xf>
    <xf numFmtId="0" fontId="84" fillId="26" borderId="1" xfId="0" applyFont="1" applyFill="1" applyBorder="1" applyAlignment="1" applyProtection="1">
      <alignment horizontal="center" vertical="center" wrapText="1"/>
    </xf>
    <xf numFmtId="0" fontId="84" fillId="3" borderId="1" xfId="0" applyFont="1" applyFill="1" applyBorder="1" applyAlignment="1" applyProtection="1">
      <alignment horizontal="center" vertical="center" wrapText="1"/>
    </xf>
    <xf numFmtId="0" fontId="84" fillId="3" borderId="56" xfId="0" applyFont="1" applyFill="1" applyBorder="1" applyAlignment="1" applyProtection="1">
      <alignment horizontal="center" vertical="center" wrapText="1"/>
    </xf>
    <xf numFmtId="0" fontId="83" fillId="2" borderId="15" xfId="0" applyFont="1" applyFill="1" applyBorder="1" applyAlignment="1" applyProtection="1">
      <alignment horizontal="center" vertical="center" wrapText="1"/>
    </xf>
    <xf numFmtId="0" fontId="83" fillId="2" borderId="16" xfId="0" applyFont="1" applyFill="1" applyBorder="1" applyAlignment="1" applyProtection="1">
      <alignment horizontal="center" vertical="center" wrapText="1"/>
    </xf>
    <xf numFmtId="0" fontId="83" fillId="2" borderId="88" xfId="0" applyFont="1" applyFill="1" applyBorder="1" applyAlignment="1" applyProtection="1">
      <alignment horizontal="center" vertical="center" wrapText="1"/>
    </xf>
    <xf numFmtId="0" fontId="83" fillId="2" borderId="89" xfId="0" applyFont="1" applyFill="1" applyBorder="1" applyAlignment="1" applyProtection="1">
      <alignment horizontal="center" vertical="center" wrapText="1"/>
    </xf>
    <xf numFmtId="0" fontId="83" fillId="2" borderId="90" xfId="0" applyFont="1" applyFill="1" applyBorder="1" applyAlignment="1" applyProtection="1">
      <alignment horizontal="center" vertical="center" wrapText="1"/>
    </xf>
    <xf numFmtId="0" fontId="83" fillId="0" borderId="90" xfId="0" applyFont="1" applyBorder="1" applyAlignment="1" applyProtection="1">
      <alignment horizontal="center" vertical="center" wrapText="1"/>
    </xf>
    <xf numFmtId="0" fontId="83" fillId="2" borderId="91" xfId="0" applyFont="1" applyFill="1" applyBorder="1" applyAlignment="1" applyProtection="1">
      <alignment horizontal="center" vertical="center" wrapText="1"/>
    </xf>
    <xf numFmtId="0" fontId="87" fillId="2" borderId="89" xfId="0" applyFont="1" applyFill="1" applyBorder="1" applyAlignment="1" applyProtection="1">
      <alignment horizontal="center" vertical="center"/>
    </xf>
    <xf numFmtId="0" fontId="83" fillId="2" borderId="90" xfId="0" applyFont="1" applyFill="1" applyBorder="1" applyAlignment="1" applyProtection="1">
      <alignment horizontal="center" vertical="center"/>
    </xf>
    <xf numFmtId="0" fontId="83" fillId="0" borderId="90" xfId="0" applyFont="1" applyBorder="1" applyAlignment="1" applyProtection="1">
      <alignment horizontal="center" vertical="center"/>
    </xf>
    <xf numFmtId="0" fontId="87" fillId="2" borderId="90" xfId="0" applyFont="1" applyFill="1" applyBorder="1" applyAlignment="1" applyProtection="1">
      <alignment horizontal="center" vertical="center" wrapText="1"/>
    </xf>
    <xf numFmtId="0" fontId="87" fillId="2" borderId="91" xfId="0" applyFont="1" applyFill="1" applyBorder="1" applyAlignment="1" applyProtection="1">
      <alignment horizontal="center" vertical="center" wrapText="1"/>
    </xf>
    <xf numFmtId="0" fontId="87" fillId="27" borderId="8" xfId="0" applyFont="1" applyFill="1" applyBorder="1" applyAlignment="1" applyProtection="1">
      <alignment horizontal="center" vertical="center" wrapText="1"/>
    </xf>
    <xf numFmtId="0" fontId="87" fillId="16" borderId="6" xfId="0" applyFont="1" applyFill="1" applyBorder="1" applyAlignment="1" applyProtection="1">
      <alignment horizontal="center" vertical="center" wrapText="1"/>
    </xf>
    <xf numFmtId="0" fontId="87" fillId="27" borderId="6" xfId="0" applyFont="1" applyFill="1" applyBorder="1" applyAlignment="1" applyProtection="1">
      <alignment horizontal="center" vertical="center" wrapText="1"/>
    </xf>
    <xf numFmtId="0" fontId="87" fillId="28" borderId="6" xfId="0" applyFont="1" applyFill="1" applyBorder="1" applyAlignment="1" applyProtection="1">
      <alignment horizontal="center" vertical="center" wrapText="1"/>
    </xf>
    <xf numFmtId="0" fontId="87" fillId="29" borderId="6" xfId="0" applyFont="1" applyFill="1" applyBorder="1" applyAlignment="1" applyProtection="1">
      <alignment horizontal="center" vertical="center" wrapText="1"/>
    </xf>
    <xf numFmtId="0" fontId="87" fillId="25" borderId="58" xfId="0" applyFont="1" applyFill="1" applyBorder="1" applyAlignment="1" applyProtection="1">
      <alignment horizontal="center" vertical="center" wrapText="1"/>
    </xf>
    <xf numFmtId="0" fontId="87" fillId="25" borderId="6" xfId="0" applyFont="1" applyFill="1" applyBorder="1" applyAlignment="1" applyProtection="1">
      <alignment horizontal="center" vertical="center" wrapText="1"/>
    </xf>
    <xf numFmtId="0" fontId="87" fillId="26" borderId="6" xfId="0" applyFont="1" applyFill="1" applyBorder="1" applyAlignment="1" applyProtection="1">
      <alignment horizontal="center" vertical="center" wrapText="1"/>
    </xf>
    <xf numFmtId="0" fontId="87" fillId="3" borderId="6" xfId="0" applyFont="1" applyFill="1" applyBorder="1" applyAlignment="1" applyProtection="1">
      <alignment horizontal="center" vertical="center" wrapText="1"/>
    </xf>
    <xf numFmtId="0" fontId="87" fillId="3" borderId="59" xfId="0" applyFont="1" applyFill="1" applyBorder="1" applyAlignment="1" applyProtection="1">
      <alignment horizontal="center" vertical="center" wrapText="1"/>
    </xf>
    <xf numFmtId="0" fontId="88" fillId="0" borderId="0" xfId="0" applyFont="1" applyAlignment="1" applyProtection="1">
      <alignment horizontal="center" vertical="center"/>
    </xf>
    <xf numFmtId="0" fontId="89" fillId="0" borderId="0" xfId="0" applyFont="1" applyAlignment="1" applyProtection="1">
      <alignment vertical="center"/>
    </xf>
    <xf numFmtId="0" fontId="15" fillId="0" borderId="11" xfId="0" applyFont="1" applyBorder="1" applyAlignment="1" applyProtection="1">
      <alignment horizontal="justify" vertical="center" wrapText="1"/>
    </xf>
    <xf numFmtId="0" fontId="15" fillId="0" borderId="12" xfId="0" applyFont="1" applyBorder="1" applyAlignment="1" applyProtection="1">
      <alignment horizontal="justify" vertical="center" wrapText="1"/>
    </xf>
    <xf numFmtId="0" fontId="15" fillId="30" borderId="92" xfId="0" applyFont="1" applyFill="1" applyBorder="1" applyAlignment="1" applyProtection="1">
      <alignment horizontal="justify" vertical="center" wrapText="1"/>
    </xf>
    <xf numFmtId="0" fontId="15" fillId="30" borderId="60" xfId="0" applyFont="1" applyFill="1" applyBorder="1" applyAlignment="1" applyProtection="1">
      <alignment horizontal="center" vertical="center" wrapText="1"/>
    </xf>
    <xf numFmtId="0" fontId="15" fillId="30" borderId="93" xfId="0" applyFont="1" applyFill="1" applyBorder="1" applyAlignment="1" applyProtection="1">
      <alignment horizontal="justify" vertical="center" wrapText="1"/>
    </xf>
    <xf numFmtId="0" fontId="11" fillId="30" borderId="93" xfId="0" applyFont="1" applyFill="1" applyBorder="1" applyAlignment="1" applyProtection="1">
      <alignment horizontal="center" vertical="center" wrapText="1"/>
    </xf>
    <xf numFmtId="0" fontId="8" fillId="30" borderId="60" xfId="0" applyFont="1" applyFill="1" applyBorder="1" applyAlignment="1" applyProtection="1">
      <alignment horizontal="center" vertical="center" wrapText="1"/>
    </xf>
    <xf numFmtId="0" fontId="12" fillId="30" borderId="93" xfId="0" applyFont="1" applyFill="1" applyBorder="1" applyAlignment="1" applyProtection="1">
      <alignment horizontal="justify" vertical="center" wrapText="1"/>
    </xf>
    <xf numFmtId="0" fontId="12" fillId="30" borderId="93" xfId="0" applyFont="1" applyFill="1" applyBorder="1" applyAlignment="1" applyProtection="1">
      <alignment horizontal="center" vertical="center" wrapText="1"/>
    </xf>
    <xf numFmtId="9" fontId="12" fillId="30" borderId="93" xfId="0" applyNumberFormat="1" applyFont="1" applyFill="1" applyBorder="1" applyAlignment="1" applyProtection="1">
      <alignment horizontal="center" vertical="center" wrapText="1"/>
    </xf>
    <xf numFmtId="0" fontId="12" fillId="30" borderId="94" xfId="0" applyFont="1" applyFill="1" applyBorder="1" applyAlignment="1" applyProtection="1">
      <alignment horizontal="left" vertical="center" wrapText="1"/>
    </xf>
    <xf numFmtId="10" fontId="12" fillId="4" borderId="81" xfId="26" applyNumberFormat="1" applyFont="1" applyFill="1" applyBorder="1" applyAlignment="1" applyProtection="1">
      <alignment horizontal="center" vertical="center" wrapText="1"/>
    </xf>
    <xf numFmtId="10" fontId="90" fillId="31" borderId="81" xfId="0" applyNumberFormat="1" applyFont="1" applyFill="1" applyBorder="1" applyAlignment="1" applyProtection="1">
      <alignment horizontal="center" vertical="center" wrapText="1"/>
    </xf>
    <xf numFmtId="10" fontId="4" fillId="31" borderId="81" xfId="0" applyNumberFormat="1" applyFont="1" applyFill="1" applyBorder="1" applyAlignment="1" applyProtection="1">
      <alignment horizontal="center" vertical="center" wrapText="1"/>
    </xf>
    <xf numFmtId="10" fontId="4" fillId="31" borderId="83" xfId="0" applyNumberFormat="1" applyFont="1" applyFill="1" applyBorder="1" applyAlignment="1" applyProtection="1">
      <alignment horizontal="center" vertical="center" wrapText="1"/>
    </xf>
    <xf numFmtId="182" fontId="91" fillId="0" borderId="0" xfId="0" applyNumberFormat="1" applyFont="1" applyAlignment="1" applyProtection="1">
      <alignment horizontal="center" vertical="center"/>
    </xf>
    <xf numFmtId="0" fontId="15" fillId="0" borderId="13" xfId="0" applyFont="1" applyBorder="1" applyAlignment="1" applyProtection="1">
      <alignment horizontal="justify" vertical="center" wrapText="1"/>
    </xf>
    <xf numFmtId="0" fontId="15" fillId="0" borderId="14" xfId="0" applyFont="1" applyBorder="1" applyAlignment="1" applyProtection="1">
      <alignment horizontal="justify" vertical="center" wrapText="1"/>
    </xf>
    <xf numFmtId="0" fontId="15" fillId="30" borderId="95" xfId="0" applyFont="1" applyFill="1" applyBorder="1" applyAlignment="1" applyProtection="1">
      <alignment horizontal="justify" vertical="center" wrapText="1"/>
    </xf>
    <xf numFmtId="0" fontId="15" fillId="30" borderId="96" xfId="0" applyFont="1" applyFill="1" applyBorder="1" applyAlignment="1" applyProtection="1">
      <alignment horizontal="center" vertical="center" wrapText="1"/>
    </xf>
    <xf numFmtId="0" fontId="15" fillId="30" borderId="10" xfId="0" applyFont="1" applyFill="1" applyBorder="1" applyAlignment="1" applyProtection="1">
      <alignment horizontal="justify" vertical="center" wrapText="1"/>
    </xf>
    <xf numFmtId="0" fontId="11" fillId="30" borderId="10" xfId="0" applyFont="1" applyFill="1" applyBorder="1" applyAlignment="1" applyProtection="1">
      <alignment horizontal="center" vertical="center" wrapText="1"/>
    </xf>
    <xf numFmtId="0" fontId="8" fillId="30" borderId="96" xfId="0" applyFont="1" applyFill="1" applyBorder="1" applyAlignment="1" applyProtection="1">
      <alignment horizontal="center" vertical="center" wrapText="1"/>
    </xf>
    <xf numFmtId="0" fontId="12" fillId="30" borderId="10" xfId="0" applyFont="1" applyFill="1" applyBorder="1" applyAlignment="1" applyProtection="1">
      <alignment horizontal="justify" vertical="center" wrapText="1"/>
    </xf>
    <xf numFmtId="0" fontId="12" fillId="30" borderId="10" xfId="0"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10" fontId="47" fillId="30" borderId="10" xfId="0" applyNumberFormat="1" applyFont="1" applyFill="1" applyBorder="1" applyAlignment="1" applyProtection="1">
      <alignment horizontal="center" vertical="center" wrapText="1"/>
    </xf>
    <xf numFmtId="0" fontId="89" fillId="30" borderId="14" xfId="0" applyFont="1" applyFill="1" applyBorder="1" applyAlignment="1" applyProtection="1">
      <alignment vertical="center"/>
    </xf>
    <xf numFmtId="10" fontId="12" fillId="4" borderId="1" xfId="26" applyNumberFormat="1" applyFont="1" applyFill="1" applyBorder="1" applyAlignment="1" applyProtection="1">
      <alignment horizontal="center" vertical="center" wrapText="1"/>
    </xf>
    <xf numFmtId="10" fontId="90" fillId="31" borderId="1" xfId="0" applyNumberFormat="1" applyFont="1" applyFill="1" applyBorder="1" applyAlignment="1" applyProtection="1">
      <alignment horizontal="center" vertical="center" wrapText="1"/>
    </xf>
    <xf numFmtId="10" fontId="1" fillId="31" borderId="1" xfId="0" applyNumberFormat="1" applyFont="1" applyFill="1" applyBorder="1" applyAlignment="1" applyProtection="1">
      <alignment horizontal="center" vertical="center" wrapText="1"/>
    </xf>
    <xf numFmtId="10" fontId="4" fillId="31" borderId="1" xfId="0" applyNumberFormat="1" applyFont="1" applyFill="1" applyBorder="1" applyAlignment="1" applyProtection="1">
      <alignment horizontal="center" vertical="center" wrapText="1"/>
    </xf>
    <xf numFmtId="10" fontId="4" fillId="31" borderId="56" xfId="0" applyNumberFormat="1" applyFont="1" applyFill="1" applyBorder="1" applyAlignment="1" applyProtection="1">
      <alignment horizontal="center" vertical="center" wrapText="1"/>
    </xf>
    <xf numFmtId="0" fontId="15" fillId="30" borderId="98" xfId="0" applyFont="1" applyFill="1" applyBorder="1" applyAlignment="1" applyProtection="1">
      <alignment horizontal="justify" vertical="center" wrapText="1"/>
    </xf>
    <xf numFmtId="0" fontId="15" fillId="30" borderId="99" xfId="0" applyFont="1" applyFill="1" applyBorder="1" applyAlignment="1" applyProtection="1">
      <alignment horizontal="center" vertical="center" wrapText="1"/>
    </xf>
    <xf numFmtId="0" fontId="15" fillId="30" borderId="100" xfId="0" applyFont="1" applyFill="1" applyBorder="1" applyAlignment="1" applyProtection="1">
      <alignment horizontal="justify" vertical="center" wrapText="1"/>
    </xf>
    <xf numFmtId="0" fontId="11" fillId="30" borderId="100" xfId="0" applyFont="1" applyFill="1" applyBorder="1" applyAlignment="1" applyProtection="1">
      <alignment horizontal="center" vertical="center" wrapText="1"/>
    </xf>
    <xf numFmtId="0" fontId="8" fillId="30" borderId="99" xfId="0" applyFont="1" applyFill="1" applyBorder="1" applyAlignment="1" applyProtection="1">
      <alignment horizontal="center" vertical="center" wrapText="1"/>
    </xf>
    <xf numFmtId="0" fontId="12" fillId="30" borderId="100" xfId="0" applyFont="1" applyFill="1" applyBorder="1" applyAlignment="1" applyProtection="1">
      <alignment horizontal="justify" vertical="center" wrapText="1"/>
    </xf>
    <xf numFmtId="0" fontId="12" fillId="30" borderId="100" xfId="0" applyFont="1" applyFill="1" applyBorder="1" applyAlignment="1" applyProtection="1">
      <alignment horizontal="center" vertical="center" wrapText="1"/>
    </xf>
    <xf numFmtId="10" fontId="47" fillId="30" borderId="100" xfId="0" applyNumberFormat="1" applyFont="1" applyFill="1" applyBorder="1" applyAlignment="1" applyProtection="1">
      <alignment horizontal="center" vertical="center" wrapText="1"/>
    </xf>
    <xf numFmtId="10" fontId="12" fillId="4" borderId="90" xfId="26" applyNumberFormat="1" applyFont="1" applyFill="1" applyBorder="1" applyAlignment="1" applyProtection="1">
      <alignment horizontal="center" vertical="center" wrapText="1"/>
    </xf>
    <xf numFmtId="10" fontId="90" fillId="31" borderId="90" xfId="0" applyNumberFormat="1" applyFont="1" applyFill="1" applyBorder="1" applyAlignment="1" applyProtection="1">
      <alignment horizontal="center" vertical="center" wrapText="1"/>
    </xf>
    <xf numFmtId="10" fontId="1" fillId="31" borderId="90" xfId="0" applyNumberFormat="1" applyFont="1" applyFill="1" applyBorder="1" applyAlignment="1" applyProtection="1">
      <alignment horizontal="center" vertical="center" wrapText="1"/>
    </xf>
    <xf numFmtId="10" fontId="4" fillId="31" borderId="90" xfId="0" applyNumberFormat="1" applyFont="1" applyFill="1" applyBorder="1" applyAlignment="1" applyProtection="1">
      <alignment horizontal="center" vertical="center" wrapText="1"/>
    </xf>
    <xf numFmtId="10" fontId="4" fillId="31" borderId="91" xfId="0" applyNumberFormat="1" applyFont="1" applyFill="1" applyBorder="1" applyAlignment="1" applyProtection="1">
      <alignment horizontal="center" vertical="center" wrapText="1"/>
    </xf>
    <xf numFmtId="0" fontId="15" fillId="0" borderId="92" xfId="0" applyFont="1" applyBorder="1" applyAlignment="1" applyProtection="1">
      <alignment horizontal="justify" vertical="center" wrapText="1"/>
    </xf>
    <xf numFmtId="0" fontId="15" fillId="0" borderId="103" xfId="0" applyFont="1" applyBorder="1" applyAlignment="1" applyProtection="1">
      <alignment horizontal="center" vertical="center" wrapText="1"/>
    </xf>
    <xf numFmtId="0" fontId="15" fillId="0" borderId="93" xfId="0" applyFont="1" applyBorder="1" applyAlignment="1" applyProtection="1">
      <alignment horizontal="justify" vertical="center" wrapText="1"/>
    </xf>
    <xf numFmtId="0" fontId="11" fillId="0" borderId="93" xfId="0" applyFont="1" applyBorder="1" applyAlignment="1" applyProtection="1">
      <alignment horizontal="center" vertical="center" wrapText="1"/>
    </xf>
    <xf numFmtId="0" fontId="8" fillId="0" borderId="80" xfId="0" applyFont="1" applyBorder="1" applyAlignment="1" applyProtection="1">
      <alignment horizontal="center" vertical="center" wrapText="1"/>
    </xf>
    <xf numFmtId="0" fontId="12" fillId="0" borderId="81" xfId="0" applyFont="1" applyBorder="1" applyAlignment="1" applyProtection="1">
      <alignment horizontal="justify" vertical="center" wrapText="1"/>
    </xf>
    <xf numFmtId="0" fontId="12" fillId="0" borderId="81" xfId="0" applyFont="1" applyBorder="1" applyAlignment="1" applyProtection="1">
      <alignment horizontal="center" vertical="center" wrapText="1"/>
    </xf>
    <xf numFmtId="9" fontId="12" fillId="0" borderId="81" xfId="0" applyNumberFormat="1" applyFont="1" applyBorder="1" applyAlignment="1" applyProtection="1">
      <alignment horizontal="center" vertical="center" wrapText="1"/>
    </xf>
    <xf numFmtId="0" fontId="12" fillId="0" borderId="94" xfId="0" applyFont="1" applyBorder="1" applyAlignment="1" applyProtection="1">
      <alignment horizontal="left" vertical="center" wrapText="1"/>
    </xf>
    <xf numFmtId="10" fontId="83" fillId="0" borderId="81" xfId="0" applyNumberFormat="1" applyFont="1" applyBorder="1" applyAlignment="1" applyProtection="1">
      <alignment horizontal="center" vertical="center" wrapText="1"/>
    </xf>
    <xf numFmtId="10" fontId="12" fillId="0" borderId="81" xfId="0" applyNumberFormat="1" applyFont="1" applyBorder="1" applyAlignment="1" applyProtection="1">
      <alignment horizontal="center" vertical="center" wrapText="1"/>
    </xf>
    <xf numFmtId="10" fontId="12" fillId="0" borderId="83" xfId="0" applyNumberFormat="1" applyFont="1" applyBorder="1" applyAlignment="1" applyProtection="1">
      <alignment horizontal="center" vertical="center" wrapText="1"/>
    </xf>
    <xf numFmtId="0" fontId="15" fillId="0" borderId="95" xfId="0" applyFont="1" applyBorder="1" applyAlignment="1" applyProtection="1">
      <alignment horizontal="justify" vertical="center" wrapText="1"/>
    </xf>
    <xf numFmtId="0" fontId="15" fillId="0" borderId="44" xfId="0" applyFont="1" applyBorder="1" applyAlignment="1" applyProtection="1">
      <alignment horizontal="center" vertical="center" wrapText="1"/>
    </xf>
    <xf numFmtId="0" fontId="15" fillId="0" borderId="10" xfId="0" applyFont="1" applyBorder="1" applyAlignment="1" applyProtection="1">
      <alignment horizontal="justify" vertical="center" wrapText="1"/>
    </xf>
    <xf numFmtId="0" fontId="11" fillId="0" borderId="10" xfId="0" applyFont="1" applyBorder="1" applyAlignment="1" applyProtection="1">
      <alignment horizontal="center" vertical="center" wrapText="1"/>
    </xf>
    <xf numFmtId="0" fontId="8" fillId="0" borderId="85"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47" fillId="0" borderId="1" xfId="0" applyFont="1" applyBorder="1" applyAlignment="1" applyProtection="1">
      <alignment horizontal="center" vertical="center" wrapText="1"/>
    </xf>
    <xf numFmtId="9" fontId="47"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left" vertical="center" wrapText="1"/>
    </xf>
    <xf numFmtId="10" fontId="83"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56" xfId="0" applyNumberFormat="1" applyFont="1" applyBorder="1" applyAlignment="1" applyProtection="1">
      <alignment horizontal="center" vertical="center" wrapText="1"/>
    </xf>
    <xf numFmtId="0" fontId="15" fillId="0" borderId="98" xfId="0" applyFont="1" applyBorder="1" applyAlignment="1" applyProtection="1">
      <alignment horizontal="justify" vertical="center" wrapText="1"/>
    </xf>
    <xf numFmtId="0" fontId="15" fillId="0" borderId="104" xfId="0" applyFont="1" applyBorder="1" applyAlignment="1" applyProtection="1">
      <alignment horizontal="center" vertical="center" wrapText="1"/>
    </xf>
    <xf numFmtId="0" fontId="15" fillId="0" borderId="100" xfId="0" applyFont="1" applyBorder="1" applyAlignment="1" applyProtection="1">
      <alignment horizontal="justify" vertical="center" wrapText="1"/>
    </xf>
    <xf numFmtId="0" fontId="11" fillId="0" borderId="100"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47" fillId="0" borderId="6" xfId="0" applyFont="1" applyBorder="1" applyAlignment="1" applyProtection="1">
      <alignment horizontal="center" vertical="center" wrapText="1"/>
    </xf>
    <xf numFmtId="9" fontId="47"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8" xfId="0" applyFont="1" applyBorder="1" applyAlignment="1" applyProtection="1">
      <alignment horizontal="left" vertical="center" wrapText="1"/>
    </xf>
    <xf numFmtId="10" fontId="12" fillId="4" borderId="6" xfId="26" applyNumberFormat="1" applyFont="1" applyFill="1" applyBorder="1" applyAlignment="1" applyProtection="1">
      <alignment horizontal="center" vertical="center" wrapText="1"/>
    </xf>
    <xf numFmtId="10" fontId="83" fillId="0" borderId="90" xfId="0" applyNumberFormat="1" applyFont="1" applyBorder="1" applyAlignment="1" applyProtection="1">
      <alignment horizontal="center" vertical="center" wrapText="1"/>
    </xf>
    <xf numFmtId="10" fontId="12" fillId="0" borderId="90" xfId="0" applyNumberFormat="1" applyFont="1" applyBorder="1" applyAlignment="1" applyProtection="1">
      <alignment horizontal="center" vertical="center" wrapText="1"/>
    </xf>
    <xf numFmtId="10" fontId="12" fillId="0" borderId="91" xfId="0" applyNumberFormat="1" applyFont="1" applyBorder="1" applyAlignment="1" applyProtection="1">
      <alignment horizontal="center" vertical="center" wrapText="1"/>
    </xf>
    <xf numFmtId="0" fontId="8" fillId="30" borderId="80" xfId="0" applyFont="1" applyFill="1" applyBorder="1" applyAlignment="1" applyProtection="1">
      <alignment horizontal="center" vertical="center" wrapText="1"/>
    </xf>
    <xf numFmtId="0" fontId="12" fillId="30" borderId="81" xfId="0" applyFont="1" applyFill="1" applyBorder="1" applyAlignment="1" applyProtection="1">
      <alignment horizontal="justify" vertical="center" wrapText="1"/>
    </xf>
    <xf numFmtId="0" fontId="47" fillId="30" borderId="81" xfId="0" applyFont="1" applyFill="1" applyBorder="1" applyAlignment="1" applyProtection="1">
      <alignment horizontal="center" vertical="center" wrapText="1"/>
    </xf>
    <xf numFmtId="9" fontId="47" fillId="30" borderId="81" xfId="0" applyNumberFormat="1" applyFont="1" applyFill="1" applyBorder="1" applyAlignment="1" applyProtection="1">
      <alignment horizontal="center" vertical="center" wrapText="1"/>
    </xf>
    <xf numFmtId="0" fontId="12" fillId="30" borderId="81" xfId="0" applyFont="1" applyFill="1" applyBorder="1" applyAlignment="1" applyProtection="1">
      <alignment horizontal="center" vertical="center" wrapText="1"/>
    </xf>
    <xf numFmtId="0" fontId="12" fillId="30" borderId="80" xfId="0" applyFont="1" applyFill="1" applyBorder="1" applyAlignment="1" applyProtection="1">
      <alignment horizontal="justify" vertical="center" wrapText="1"/>
    </xf>
    <xf numFmtId="10" fontId="83" fillId="31" borderId="81" xfId="0" applyNumberFormat="1" applyFont="1" applyFill="1" applyBorder="1" applyAlignment="1" applyProtection="1">
      <alignment horizontal="center" vertical="center" wrapText="1"/>
    </xf>
    <xf numFmtId="10" fontId="12" fillId="31" borderId="81" xfId="0" applyNumberFormat="1" applyFont="1" applyFill="1" applyBorder="1" applyAlignment="1" applyProtection="1">
      <alignment horizontal="center" vertical="center" wrapText="1"/>
    </xf>
    <xf numFmtId="10" fontId="12" fillId="31" borderId="83" xfId="0" applyNumberFormat="1" applyFont="1" applyFill="1" applyBorder="1" applyAlignment="1" applyProtection="1">
      <alignment horizontal="center" vertical="center" wrapText="1"/>
    </xf>
    <xf numFmtId="0" fontId="8" fillId="30" borderId="85"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0" fontId="12" fillId="30" borderId="85" xfId="0" applyFont="1" applyFill="1" applyBorder="1" applyAlignment="1" applyProtection="1">
      <alignment horizontal="justify" vertical="center" wrapText="1"/>
    </xf>
    <xf numFmtId="10" fontId="83" fillId="31" borderId="1" xfId="0" applyNumberFormat="1" applyFont="1" applyFill="1" applyBorder="1" applyAlignment="1" applyProtection="1">
      <alignment horizontal="center" vertical="center" wrapText="1"/>
    </xf>
    <xf numFmtId="10" fontId="12" fillId="31" borderId="1" xfId="0" applyNumberFormat="1" applyFont="1" applyFill="1" applyBorder="1" applyAlignment="1" applyProtection="1">
      <alignment horizontal="center" vertical="center" wrapText="1"/>
    </xf>
    <xf numFmtId="10" fontId="12" fillId="31" borderId="56" xfId="0" applyNumberFormat="1" applyFont="1" applyFill="1" applyBorder="1" applyAlignment="1" applyProtection="1">
      <alignment horizontal="center" vertical="center" wrapText="1"/>
    </xf>
    <xf numFmtId="0" fontId="8" fillId="30" borderId="89" xfId="0" applyFont="1" applyFill="1" applyBorder="1" applyAlignment="1" applyProtection="1">
      <alignment horizontal="center" vertical="center" wrapText="1"/>
    </xf>
    <xf numFmtId="0" fontId="12" fillId="30" borderId="90" xfId="0" applyFont="1" applyFill="1" applyBorder="1" applyAlignment="1" applyProtection="1">
      <alignment horizontal="justify" vertical="center" wrapText="1"/>
    </xf>
    <xf numFmtId="0" fontId="47" fillId="30" borderId="90" xfId="0" applyFont="1" applyFill="1" applyBorder="1" applyAlignment="1" applyProtection="1">
      <alignment horizontal="center" vertical="center" wrapText="1"/>
    </xf>
    <xf numFmtId="9" fontId="47" fillId="30" borderId="90" xfId="0" applyNumberFormat="1" applyFont="1" applyFill="1" applyBorder="1" applyAlignment="1" applyProtection="1">
      <alignment horizontal="center" vertical="center" wrapText="1"/>
    </xf>
    <xf numFmtId="0" fontId="12" fillId="30" borderId="90" xfId="0" applyFont="1" applyFill="1" applyBorder="1" applyAlignment="1" applyProtection="1">
      <alignment horizontal="center" vertical="center" wrapText="1"/>
    </xf>
    <xf numFmtId="0" fontId="12" fillId="30" borderId="89" xfId="0" applyFont="1" applyFill="1" applyBorder="1" applyAlignment="1" applyProtection="1">
      <alignment horizontal="justify" vertical="center" wrapText="1"/>
    </xf>
    <xf numFmtId="10" fontId="83" fillId="31" borderId="90" xfId="0" applyNumberFormat="1" applyFont="1" applyFill="1" applyBorder="1" applyAlignment="1" applyProtection="1">
      <alignment horizontal="center" vertical="center" wrapText="1"/>
    </xf>
    <xf numFmtId="10" fontId="12" fillId="31" borderId="90" xfId="0" applyNumberFormat="1" applyFont="1" applyFill="1" applyBorder="1" applyAlignment="1" applyProtection="1">
      <alignment horizontal="center" vertical="center" wrapText="1"/>
    </xf>
    <xf numFmtId="10" fontId="12" fillId="31" borderId="91" xfId="0" applyNumberFormat="1" applyFont="1" applyFill="1" applyBorder="1" applyAlignment="1" applyProtection="1">
      <alignment horizontal="center" vertical="center" wrapText="1"/>
    </xf>
    <xf numFmtId="0" fontId="15" fillId="0" borderId="60"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12" fillId="0" borderId="80" xfId="0" applyFont="1" applyBorder="1" applyAlignment="1" applyProtection="1">
      <alignment horizontal="left" vertical="center" wrapText="1"/>
    </xf>
    <xf numFmtId="0" fontId="15" fillId="0" borderId="96" xfId="0" applyFont="1" applyBorder="1" applyAlignment="1" applyProtection="1">
      <alignment horizontal="center" vertical="center" wrapText="1"/>
    </xf>
    <xf numFmtId="0" fontId="12" fillId="0" borderId="85" xfId="0" applyFont="1" applyBorder="1" applyAlignment="1" applyProtection="1">
      <alignment horizontal="left" vertical="center" wrapText="1"/>
    </xf>
    <xf numFmtId="0" fontId="15" fillId="0" borderId="15" xfId="0" applyFont="1" applyBorder="1" applyAlignment="1" applyProtection="1">
      <alignment horizontal="justify" vertical="center" wrapText="1"/>
    </xf>
    <xf numFmtId="0" fontId="15" fillId="0" borderId="99"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0" fontId="12" fillId="0" borderId="90" xfId="0" applyFont="1" applyBorder="1" applyAlignment="1" applyProtection="1">
      <alignment horizontal="justify" vertical="center" wrapText="1"/>
    </xf>
    <xf numFmtId="0" fontId="47" fillId="0" borderId="90" xfId="0" applyFont="1" applyBorder="1" applyAlignment="1" applyProtection="1">
      <alignment horizontal="center" vertical="center" wrapText="1"/>
    </xf>
    <xf numFmtId="9" fontId="47" fillId="0" borderId="90" xfId="0" applyNumberFormat="1" applyFont="1" applyBorder="1" applyAlignment="1" applyProtection="1">
      <alignment horizontal="center" vertical="center" wrapText="1"/>
    </xf>
    <xf numFmtId="0" fontId="12" fillId="0" borderId="90" xfId="0" applyFont="1" applyBorder="1" applyAlignment="1" applyProtection="1">
      <alignment horizontal="center" vertical="center" wrapText="1"/>
    </xf>
    <xf numFmtId="14" fontId="12" fillId="0" borderId="102" xfId="0" applyNumberFormat="1" applyFont="1" applyBorder="1" applyAlignment="1" applyProtection="1">
      <alignment horizontal="center" vertical="center" wrapText="1"/>
    </xf>
    <xf numFmtId="0" fontId="12" fillId="0" borderId="89" xfId="0" applyFont="1" applyBorder="1" applyAlignment="1" applyProtection="1">
      <alignment horizontal="left" vertical="center" wrapText="1"/>
    </xf>
    <xf numFmtId="0" fontId="15" fillId="30" borderId="11" xfId="0" applyFont="1" applyFill="1" applyBorder="1" applyAlignment="1" applyProtection="1">
      <alignment horizontal="justify" vertical="center" wrapText="1"/>
    </xf>
    <xf numFmtId="0" fontId="12" fillId="30" borderId="80" xfId="0" applyFont="1" applyFill="1" applyBorder="1" applyAlignment="1" applyProtection="1">
      <alignment horizontal="left" vertical="center" wrapText="1"/>
    </xf>
    <xf numFmtId="10" fontId="83" fillId="32" borderId="81" xfId="0" applyNumberFormat="1" applyFont="1" applyFill="1" applyBorder="1" applyAlignment="1" applyProtection="1">
      <alignment horizontal="center" vertical="center" wrapText="1"/>
    </xf>
    <xf numFmtId="0" fontId="15" fillId="0" borderId="16" xfId="0" applyFont="1" applyBorder="1" applyAlignment="1" applyProtection="1">
      <alignment horizontal="justify" vertical="center" wrapText="1"/>
    </xf>
    <xf numFmtId="0" fontId="15" fillId="30" borderId="15" xfId="0" applyFont="1" applyFill="1" applyBorder="1" applyAlignment="1" applyProtection="1">
      <alignment horizontal="justify" vertical="center" wrapText="1"/>
    </xf>
    <xf numFmtId="0" fontId="12" fillId="30" borderId="89" xfId="0" applyFont="1" applyFill="1" applyBorder="1" applyAlignment="1" applyProtection="1">
      <alignment horizontal="left" vertical="center" wrapText="1"/>
    </xf>
    <xf numFmtId="10" fontId="83" fillId="32" borderId="90" xfId="0" applyNumberFormat="1" applyFont="1" applyFill="1" applyBorder="1" applyAlignment="1" applyProtection="1">
      <alignment horizontal="center" vertical="center" wrapText="1"/>
    </xf>
    <xf numFmtId="0" fontId="79" fillId="0" borderId="0" xfId="0" applyFont="1" applyAlignment="1" applyProtection="1">
      <alignment vertical="center" wrapText="1"/>
    </xf>
    <xf numFmtId="0" fontId="79" fillId="0" borderId="0" xfId="0" applyFont="1" applyAlignment="1" applyProtection="1">
      <alignment vertical="center"/>
    </xf>
    <xf numFmtId="9" fontId="79" fillId="0" borderId="0" xfId="0" applyNumberFormat="1" applyFont="1" applyAlignment="1" applyProtection="1">
      <alignment vertical="center"/>
    </xf>
    <xf numFmtId="181" fontId="79" fillId="0" borderId="0" xfId="0" applyNumberFormat="1" applyFont="1" applyAlignment="1" applyProtection="1">
      <alignment vertical="center"/>
    </xf>
    <xf numFmtId="9" fontId="79" fillId="0" borderId="0" xfId="0" applyNumberFormat="1" applyFont="1" applyAlignment="1" applyProtection="1">
      <alignment horizontal="center" vertical="center"/>
    </xf>
    <xf numFmtId="10" fontId="79" fillId="0" borderId="0" xfId="0" applyNumberFormat="1" applyFont="1" applyAlignment="1" applyProtection="1">
      <alignment horizontal="center" vertical="center"/>
    </xf>
    <xf numFmtId="0" fontId="92" fillId="0" borderId="0" xfId="0" applyFont="1" applyAlignment="1" applyProtection="1">
      <alignment vertical="center"/>
    </xf>
    <xf numFmtId="10" fontId="93" fillId="0" borderId="0" xfId="0" applyNumberFormat="1" applyFont="1" applyAlignment="1" applyProtection="1">
      <alignment vertical="center"/>
    </xf>
    <xf numFmtId="0" fontId="12" fillId="0" borderId="0" xfId="0" applyFont="1" applyAlignment="1" applyProtection="1">
      <alignment horizontal="center" vertical="center"/>
    </xf>
    <xf numFmtId="181"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3" fillId="0" borderId="0" xfId="0" applyFont="1" applyAlignment="1" applyProtection="1">
      <alignment vertical="center"/>
    </xf>
    <xf numFmtId="0" fontId="94" fillId="2" borderId="4" xfId="0" applyFont="1" applyFill="1" applyBorder="1" applyAlignment="1" applyProtection="1">
      <alignment horizontal="center" vertical="center" wrapText="1"/>
    </xf>
    <xf numFmtId="0" fontId="94" fillId="2" borderId="9" xfId="0" applyFont="1" applyFill="1" applyBorder="1" applyAlignment="1" applyProtection="1">
      <alignment horizontal="center" vertical="center" wrapText="1"/>
    </xf>
    <xf numFmtId="0" fontId="94"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95"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94" fillId="2" borderId="1" xfId="0" applyFont="1" applyFill="1" applyBorder="1" applyAlignment="1" applyProtection="1">
      <alignment horizontal="center" vertical="center" wrapText="1"/>
    </xf>
    <xf numFmtId="0" fontId="94" fillId="2" borderId="1" xfId="0" applyFont="1" applyFill="1" applyBorder="1" applyAlignment="1" applyProtection="1">
      <alignment horizontal="center" vertical="center"/>
    </xf>
    <xf numFmtId="0" fontId="95" fillId="2" borderId="0" xfId="0" applyFont="1" applyFill="1" applyAlignment="1" applyProtection="1">
      <alignment vertical="center"/>
    </xf>
    <xf numFmtId="0" fontId="19" fillId="2" borderId="0" xfId="0" applyFont="1" applyFill="1" applyProtection="1"/>
    <xf numFmtId="0" fontId="4" fillId="2" borderId="0" xfId="0" applyFont="1" applyFill="1" applyAlignment="1" applyProtection="1">
      <alignment vertical="center" wrapText="1"/>
    </xf>
    <xf numFmtId="0" fontId="97" fillId="33" borderId="1" xfId="0" applyFont="1" applyFill="1" applyBorder="1" applyAlignment="1" applyProtection="1">
      <alignment horizontal="center" vertical="center" wrapText="1"/>
    </xf>
    <xf numFmtId="0" fontId="97" fillId="33" borderId="7" xfId="0" applyFont="1" applyFill="1" applyBorder="1" applyAlignment="1" applyProtection="1">
      <alignment horizontal="center" vertical="center" wrapText="1"/>
    </xf>
    <xf numFmtId="0" fontId="97" fillId="33" borderId="8" xfId="0" applyFont="1" applyFill="1" applyBorder="1" applyAlignment="1" applyProtection="1">
      <alignment horizontal="center" vertical="center" wrapText="1"/>
    </xf>
    <xf numFmtId="0" fontId="10" fillId="25" borderId="1" xfId="0" applyFont="1" applyFill="1" applyBorder="1" applyAlignment="1" applyProtection="1">
      <alignment horizontal="center" vertical="center" wrapText="1"/>
    </xf>
    <xf numFmtId="0" fontId="0" fillId="2" borderId="0" xfId="0" applyFill="1" applyProtection="1"/>
    <xf numFmtId="0" fontId="97" fillId="33" borderId="6" xfId="0" applyFont="1" applyFill="1" applyBorder="1" applyAlignment="1" applyProtection="1">
      <alignment horizontal="center" vertical="center" wrapText="1"/>
    </xf>
    <xf numFmtId="0" fontId="97" fillId="33" borderId="106" xfId="0" applyFont="1" applyFill="1" applyBorder="1" applyAlignment="1" applyProtection="1">
      <alignment horizontal="center" vertical="center" wrapText="1"/>
    </xf>
    <xf numFmtId="0" fontId="97" fillId="33" borderId="107" xfId="0" applyFont="1" applyFill="1" applyBorder="1" applyAlignment="1" applyProtection="1">
      <alignment horizontal="center" vertical="center" wrapText="1"/>
    </xf>
    <xf numFmtId="0" fontId="98" fillId="25" borderId="6" xfId="0" applyFont="1" applyFill="1" applyBorder="1" applyAlignment="1" applyProtection="1">
      <alignment horizontal="center" vertical="center" wrapText="1"/>
    </xf>
    <xf numFmtId="0" fontId="98" fillId="25" borderId="8" xfId="0" applyFont="1" applyFill="1" applyBorder="1" applyAlignment="1" applyProtection="1">
      <alignment horizontal="center" vertical="center" wrapText="1"/>
    </xf>
    <xf numFmtId="0" fontId="101" fillId="2" borderId="0" xfId="0" applyFont="1" applyFill="1" applyProtection="1"/>
    <xf numFmtId="0" fontId="102" fillId="0" borderId="45" xfId="0" applyFont="1" applyBorder="1" applyAlignment="1" applyProtection="1">
      <alignment horizontal="center" vertical="center" wrapText="1"/>
    </xf>
    <xf numFmtId="0" fontId="102" fillId="0" borderId="48" xfId="0" applyFont="1" applyBorder="1" applyAlignment="1" applyProtection="1">
      <alignment horizontal="center" vertical="center" wrapText="1"/>
    </xf>
    <xf numFmtId="0" fontId="102" fillId="0" borderId="49" xfId="0" applyFont="1" applyBorder="1" applyAlignment="1" applyProtection="1">
      <alignment horizontal="center" vertical="center" wrapText="1"/>
    </xf>
    <xf numFmtId="9" fontId="103" fillId="0" borderId="45" xfId="0" applyNumberFormat="1" applyFont="1" applyBorder="1" applyAlignment="1" applyProtection="1">
      <alignment horizontal="center" vertical="center" textRotation="90" wrapText="1"/>
    </xf>
    <xf numFmtId="0" fontId="103" fillId="0" borderId="45" xfId="0" applyFont="1" applyBorder="1" applyAlignment="1" applyProtection="1">
      <alignment horizontal="center" vertical="center" wrapText="1"/>
    </xf>
    <xf numFmtId="2" fontId="102" fillId="0" borderId="45" xfId="0" applyNumberFormat="1" applyFont="1" applyBorder="1" applyAlignment="1" applyProtection="1">
      <alignment horizontal="center" vertical="center" wrapText="1"/>
    </xf>
    <xf numFmtId="0" fontId="105" fillId="0" borderId="53" xfId="0" applyFont="1" applyBorder="1" applyAlignment="1" applyProtection="1">
      <alignment horizontal="justify" vertical="center" wrapText="1"/>
    </xf>
    <xf numFmtId="10" fontId="105" fillId="0" borderId="45" xfId="0" applyNumberFormat="1" applyFont="1" applyBorder="1" applyAlignment="1" applyProtection="1">
      <alignment horizontal="justify" vertical="center" wrapText="1"/>
    </xf>
    <xf numFmtId="0" fontId="101" fillId="0" borderId="53" xfId="0" applyFont="1" applyBorder="1" applyAlignment="1" applyProtection="1">
      <alignment horizontal="center" vertical="center" wrapText="1"/>
    </xf>
    <xf numFmtId="0" fontId="101" fillId="0" borderId="45" xfId="0" applyFont="1" applyBorder="1" applyAlignment="1" applyProtection="1">
      <alignment horizontal="center" vertical="center" wrapText="1"/>
    </xf>
    <xf numFmtId="0" fontId="101" fillId="0" borderId="45" xfId="0" applyFont="1" applyBorder="1" applyAlignment="1" applyProtection="1">
      <alignment horizontal="justify" vertical="center" wrapText="1"/>
    </xf>
    <xf numFmtId="0" fontId="102" fillId="0" borderId="45" xfId="0" applyFont="1" applyBorder="1" applyAlignment="1" applyProtection="1">
      <alignment horizontal="center" vertical="center"/>
    </xf>
    <xf numFmtId="0" fontId="102" fillId="0" borderId="108" xfId="0" applyFont="1" applyBorder="1" applyAlignment="1" applyProtection="1">
      <alignment horizontal="center" vertical="center" wrapText="1"/>
    </xf>
    <xf numFmtId="0" fontId="102" fillId="0" borderId="109" xfId="0" applyFont="1" applyBorder="1" applyAlignment="1" applyProtection="1">
      <alignment horizontal="center" vertical="center" wrapText="1"/>
    </xf>
    <xf numFmtId="0" fontId="105" fillId="0" borderId="54" xfId="0" applyFont="1" applyBorder="1" applyAlignment="1" applyProtection="1">
      <alignment horizontal="justify" vertical="center" wrapText="1"/>
    </xf>
    <xf numFmtId="0" fontId="101" fillId="0" borderId="54" xfId="0" applyFont="1" applyBorder="1" applyAlignment="1" applyProtection="1">
      <alignment horizontal="center" vertical="center" wrapText="1"/>
    </xf>
    <xf numFmtId="0" fontId="103" fillId="0" borderId="45" xfId="0" applyFont="1" applyBorder="1" applyAlignment="1" applyProtection="1">
      <alignment horizontal="center" vertical="center" textRotation="90" wrapText="1"/>
    </xf>
    <xf numFmtId="0" fontId="105" fillId="0" borderId="45" xfId="0" applyFont="1" applyBorder="1" applyAlignment="1" applyProtection="1">
      <alignment horizontal="justify" vertical="center"/>
    </xf>
    <xf numFmtId="0" fontId="101" fillId="0" borderId="45" xfId="0" applyFont="1" applyBorder="1" applyAlignment="1" applyProtection="1">
      <alignment horizontal="justify" vertical="center"/>
    </xf>
    <xf numFmtId="0" fontId="102" fillId="0" borderId="50" xfId="0" applyFont="1" applyBorder="1" applyAlignment="1" applyProtection="1">
      <alignment horizontal="center" vertical="center" wrapText="1"/>
    </xf>
    <xf numFmtId="0" fontId="102" fillId="0" borderId="51" xfId="0" applyFont="1" applyBorder="1" applyAlignment="1" applyProtection="1">
      <alignment horizontal="center" vertical="center" wrapText="1"/>
    </xf>
    <xf numFmtId="0" fontId="105" fillId="0" borderId="55" xfId="0" applyFont="1" applyBorder="1" applyAlignment="1" applyProtection="1">
      <alignment horizontal="justify" vertical="center" wrapText="1"/>
    </xf>
    <xf numFmtId="0" fontId="101" fillId="0" borderId="55" xfId="0" applyFont="1" applyBorder="1" applyAlignment="1" applyProtection="1">
      <alignment horizontal="center" vertical="center" wrapText="1"/>
    </xf>
    <xf numFmtId="0" fontId="14" fillId="2" borderId="0" xfId="0" applyFont="1" applyFill="1" applyAlignment="1" applyProtection="1">
      <alignment horizontal="left" vertical="center"/>
    </xf>
  </cellXfs>
  <cellStyles count="29">
    <cellStyle name="BodyStyle" xfId="28" xr:uid="{00000000-0005-0000-0000-000000000000}"/>
    <cellStyle name="Currency" xfId="27"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99CCFF"/>
      <color rgb="FFFF3399"/>
      <color rgb="FF336600"/>
      <color rgb="FFFFFF99"/>
      <color rgb="FFD60093"/>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468278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964500"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822400"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3036550" y="1299522"/>
          <a:ext cx="5251049" cy="43690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560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346250" y="3409950"/>
          <a:ext cx="4904836" cy="15317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4134878" y="190500"/>
          <a:ext cx="2488565" cy="684439"/>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6" name="Flecha izquierda 2">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8071756" y="1734630"/>
          <a:ext cx="1409701" cy="19758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Users/vviracacha/Desktop/SEGUIMIENTO%20A%20PROYECTOS%20SPI%20-%20OCT5%20DE%20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vviracacha/Downloads/SPI%20-%20Indicadores%20de%20gesti&#243;n%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AC5" sqref="AC5"/>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60"/>
      <c r="B1" s="360"/>
      <c r="C1" s="360"/>
      <c r="D1" s="367" t="s">
        <v>0</v>
      </c>
      <c r="E1" s="367"/>
      <c r="F1" s="367"/>
      <c r="G1" s="367"/>
      <c r="H1" s="367"/>
      <c r="I1" s="367"/>
      <c r="J1" s="367"/>
      <c r="K1" s="367"/>
      <c r="L1" s="367"/>
      <c r="M1" s="367"/>
      <c r="N1" s="367"/>
      <c r="O1" s="367"/>
      <c r="P1" s="367"/>
      <c r="Q1" s="367"/>
      <c r="R1" s="367"/>
      <c r="S1" s="367"/>
      <c r="T1" s="361"/>
      <c r="U1" s="362"/>
    </row>
    <row r="2" spans="1:21" ht="35.25" customHeight="1" x14ac:dyDescent="0.25">
      <c r="A2" s="360"/>
      <c r="B2" s="360"/>
      <c r="C2" s="360"/>
      <c r="D2" s="367" t="s">
        <v>1</v>
      </c>
      <c r="E2" s="367"/>
      <c r="F2" s="367"/>
      <c r="G2" s="367"/>
      <c r="H2" s="367"/>
      <c r="I2" s="367"/>
      <c r="J2" s="367"/>
      <c r="K2" s="367"/>
      <c r="L2" s="367"/>
      <c r="M2" s="367"/>
      <c r="N2" s="367"/>
      <c r="O2" s="367"/>
      <c r="P2" s="367"/>
      <c r="Q2" s="367"/>
      <c r="R2" s="367"/>
      <c r="S2" s="367"/>
      <c r="T2" s="363"/>
      <c r="U2" s="364"/>
    </row>
    <row r="3" spans="1:21" ht="35.25" customHeight="1" x14ac:dyDescent="0.25">
      <c r="A3" s="360"/>
      <c r="B3" s="360"/>
      <c r="C3" s="360"/>
      <c r="D3" s="368" t="s">
        <v>2</v>
      </c>
      <c r="E3" s="369"/>
      <c r="F3" s="369"/>
      <c r="G3" s="369"/>
      <c r="H3" s="369"/>
      <c r="I3" s="369"/>
      <c r="J3" s="369"/>
      <c r="K3" s="367" t="s">
        <v>632</v>
      </c>
      <c r="L3" s="367"/>
      <c r="M3" s="367"/>
      <c r="N3" s="367"/>
      <c r="O3" s="367"/>
      <c r="P3" s="367"/>
      <c r="Q3" s="367"/>
      <c r="R3" s="367"/>
      <c r="S3" s="367"/>
      <c r="T3" s="365"/>
      <c r="U3" s="366"/>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62"/>
      <c r="D9" s="357" t="s">
        <v>4</v>
      </c>
      <c r="E9" s="357"/>
      <c r="F9" s="357"/>
      <c r="G9" s="357"/>
      <c r="H9" s="357"/>
      <c r="I9" s="357"/>
      <c r="J9" s="162"/>
      <c r="K9" s="163"/>
      <c r="M9" s="358" t="s">
        <v>5</v>
      </c>
      <c r="N9" s="358"/>
      <c r="O9" s="358"/>
      <c r="P9" s="358"/>
      <c r="Q9" s="358"/>
      <c r="R9" s="358"/>
      <c r="S9" s="358"/>
      <c r="T9" s="358"/>
      <c r="U9" s="358"/>
    </row>
    <row r="10" spans="1:21" x14ac:dyDescent="0.25">
      <c r="B10" s="38"/>
      <c r="C10" s="162"/>
      <c r="D10" s="162"/>
      <c r="E10" s="162"/>
      <c r="F10" s="162"/>
      <c r="G10" s="162"/>
      <c r="H10" s="162"/>
      <c r="I10" s="162"/>
      <c r="J10" s="162"/>
      <c r="K10" s="162"/>
      <c r="M10" s="41"/>
      <c r="N10" s="41"/>
      <c r="O10" s="41"/>
      <c r="P10" s="41"/>
      <c r="Q10" s="41"/>
      <c r="R10" s="41"/>
      <c r="S10" s="41"/>
      <c r="T10" s="41"/>
      <c r="U10" s="41"/>
    </row>
    <row r="11" spans="1:21" s="36" customFormat="1" ht="18" x14ac:dyDescent="0.25">
      <c r="B11" s="39"/>
      <c r="C11" s="164"/>
      <c r="D11" s="164"/>
      <c r="E11" s="164"/>
      <c r="F11" s="164"/>
      <c r="G11" s="164"/>
      <c r="H11" s="164"/>
      <c r="I11" s="164"/>
      <c r="J11" s="164"/>
      <c r="K11" s="164"/>
      <c r="M11" s="42"/>
      <c r="N11" s="356" t="s">
        <v>6</v>
      </c>
      <c r="O11" s="356"/>
      <c r="P11" s="356"/>
      <c r="Q11" s="356"/>
      <c r="R11" s="356"/>
      <c r="S11" s="356"/>
      <c r="T11" s="356"/>
      <c r="U11" s="356"/>
    </row>
    <row r="12" spans="1:21" s="36" customFormat="1" ht="30" customHeight="1" x14ac:dyDescent="0.25">
      <c r="B12" s="39"/>
      <c r="C12" s="164"/>
      <c r="D12" s="164"/>
      <c r="E12" s="164"/>
      <c r="F12" s="164"/>
      <c r="G12" s="164"/>
      <c r="H12" s="164"/>
      <c r="I12" s="164"/>
      <c r="J12" s="164"/>
      <c r="K12" s="164"/>
      <c r="M12" s="42"/>
      <c r="N12" s="356"/>
      <c r="O12" s="356"/>
      <c r="P12" s="356"/>
      <c r="Q12" s="356"/>
      <c r="R12" s="356"/>
      <c r="S12" s="356"/>
      <c r="T12" s="356"/>
      <c r="U12" s="356"/>
    </row>
    <row r="13" spans="1:21" s="36" customFormat="1" ht="20.25" x14ac:dyDescent="0.3">
      <c r="B13" s="39"/>
      <c r="C13" s="164"/>
      <c r="D13" s="164"/>
      <c r="E13" s="164"/>
      <c r="F13" s="164"/>
      <c r="G13" s="164"/>
      <c r="H13" s="164"/>
      <c r="I13" s="164"/>
      <c r="J13" s="164"/>
      <c r="K13" s="164"/>
      <c r="M13" s="42"/>
      <c r="N13" s="139"/>
      <c r="O13" s="139"/>
      <c r="P13" s="139"/>
      <c r="Q13" s="139"/>
      <c r="R13" s="139"/>
      <c r="S13" s="139"/>
      <c r="T13" s="139"/>
      <c r="U13" s="139"/>
    </row>
    <row r="14" spans="1:21" s="36" customFormat="1" ht="20.25" x14ac:dyDescent="0.3">
      <c r="B14" s="39"/>
      <c r="C14" s="164"/>
      <c r="D14" s="164"/>
      <c r="E14" s="164"/>
      <c r="F14" s="164"/>
      <c r="G14" s="164"/>
      <c r="H14" s="164"/>
      <c r="I14" s="164"/>
      <c r="J14" s="164"/>
      <c r="K14" s="164"/>
      <c r="M14" s="42"/>
      <c r="N14" s="140" t="s">
        <v>7</v>
      </c>
      <c r="O14" s="139"/>
      <c r="P14" s="139"/>
      <c r="Q14" s="139"/>
      <c r="R14" s="139"/>
      <c r="S14" s="139"/>
      <c r="T14" s="139"/>
      <c r="U14" s="139"/>
    </row>
    <row r="15" spans="1:21" s="36" customFormat="1" ht="20.25" x14ac:dyDescent="0.3">
      <c r="B15" s="39"/>
      <c r="C15" s="164"/>
      <c r="D15" s="164"/>
      <c r="E15" s="164"/>
      <c r="F15" s="164"/>
      <c r="G15" s="164"/>
      <c r="H15" s="164"/>
      <c r="I15" s="164"/>
      <c r="J15" s="164"/>
      <c r="K15" s="164"/>
      <c r="M15" s="42"/>
      <c r="N15" s="140" t="s">
        <v>8</v>
      </c>
      <c r="O15" s="139"/>
      <c r="P15" s="139"/>
      <c r="Q15" s="139"/>
      <c r="R15" s="139"/>
      <c r="S15" s="139"/>
      <c r="T15" s="139"/>
      <c r="U15" s="139"/>
    </row>
    <row r="16" spans="1:21" s="36" customFormat="1" ht="20.25" x14ac:dyDescent="0.3">
      <c r="B16" s="39"/>
      <c r="C16" s="164"/>
      <c r="D16" s="164"/>
      <c r="E16" s="164"/>
      <c r="F16" s="164"/>
      <c r="G16" s="164"/>
      <c r="H16" s="164"/>
      <c r="I16" s="164"/>
      <c r="J16" s="164"/>
      <c r="K16" s="164"/>
      <c r="M16" s="42"/>
      <c r="N16" s="140" t="s">
        <v>9</v>
      </c>
      <c r="O16" s="139"/>
      <c r="P16" s="139"/>
      <c r="Q16" s="139"/>
      <c r="R16" s="139"/>
      <c r="S16" s="139"/>
      <c r="T16" s="139"/>
      <c r="U16" s="139"/>
    </row>
    <row r="17" spans="2:21" ht="21" x14ac:dyDescent="0.35">
      <c r="B17" s="38"/>
      <c r="C17" s="162"/>
      <c r="D17" s="162"/>
      <c r="E17" s="162"/>
      <c r="F17" s="162"/>
      <c r="G17" s="162"/>
      <c r="H17" s="162"/>
      <c r="I17" s="162"/>
      <c r="J17" s="162"/>
      <c r="K17" s="162"/>
      <c r="M17" s="41"/>
      <c r="N17" s="140" t="s">
        <v>630</v>
      </c>
      <c r="O17" s="139"/>
      <c r="P17" s="139"/>
      <c r="Q17" s="139"/>
      <c r="R17" s="139"/>
      <c r="S17" s="141"/>
      <c r="T17" s="141"/>
      <c r="U17" s="141"/>
    </row>
    <row r="18" spans="2:21" ht="21" x14ac:dyDescent="0.35">
      <c r="B18" s="38"/>
      <c r="C18" s="162"/>
      <c r="D18" s="162"/>
      <c r="E18" s="162"/>
      <c r="F18" s="162"/>
      <c r="G18" s="162"/>
      <c r="H18" s="162"/>
      <c r="I18" s="162"/>
      <c r="J18" s="162"/>
      <c r="K18" s="162"/>
      <c r="M18" s="41"/>
      <c r="N18" s="140"/>
      <c r="O18" s="141"/>
      <c r="P18" s="141"/>
      <c r="Q18" s="141"/>
      <c r="R18" s="141"/>
      <c r="S18" s="141"/>
      <c r="T18" s="141"/>
      <c r="U18" s="141"/>
    </row>
    <row r="19" spans="2:21" ht="26.25" customHeight="1" x14ac:dyDescent="0.4">
      <c r="B19" s="40"/>
      <c r="C19" s="162"/>
      <c r="D19" s="162"/>
      <c r="E19" s="162"/>
      <c r="F19" s="162"/>
      <c r="G19" s="162"/>
      <c r="H19" s="162"/>
      <c r="I19" s="162"/>
      <c r="J19" s="162"/>
      <c r="K19" s="162"/>
      <c r="M19" s="41"/>
      <c r="N19" s="41"/>
      <c r="O19" s="41"/>
      <c r="P19" s="41"/>
      <c r="Q19" s="41"/>
      <c r="R19" s="41"/>
      <c r="S19" s="41"/>
      <c r="T19" s="41"/>
      <c r="U19" s="41"/>
    </row>
    <row r="20" spans="2:21" ht="15" customHeight="1" x14ac:dyDescent="0.25">
      <c r="B20" s="38"/>
      <c r="C20" s="165"/>
      <c r="D20" s="165"/>
      <c r="E20" s="165"/>
      <c r="F20" s="165"/>
      <c r="G20" s="165"/>
      <c r="H20" s="162"/>
      <c r="I20" s="162"/>
      <c r="J20" s="162"/>
      <c r="K20" s="162"/>
      <c r="M20" s="41"/>
      <c r="N20" s="41"/>
      <c r="O20" s="41"/>
      <c r="P20" s="41"/>
      <c r="Q20" s="41"/>
      <c r="R20" s="41"/>
      <c r="S20" s="41"/>
      <c r="T20" s="41"/>
      <c r="U20" s="41"/>
    </row>
    <row r="21" spans="2:21" ht="15" customHeight="1" x14ac:dyDescent="0.25">
      <c r="B21" s="38"/>
      <c r="C21" s="165"/>
      <c r="D21" s="165"/>
      <c r="E21" s="165"/>
      <c r="F21" s="165"/>
      <c r="G21" s="165"/>
      <c r="H21" s="162"/>
      <c r="I21" s="162"/>
      <c r="J21" s="162"/>
      <c r="K21" s="162"/>
      <c r="M21" s="41"/>
      <c r="N21" s="41"/>
      <c r="O21" s="41"/>
      <c r="P21" s="41"/>
      <c r="Q21" s="41"/>
      <c r="R21" s="41"/>
      <c r="S21" s="41"/>
      <c r="T21" s="41"/>
      <c r="U21" s="41"/>
    </row>
    <row r="22" spans="2:21" ht="15" customHeight="1" x14ac:dyDescent="0.25">
      <c r="B22" s="38"/>
      <c r="C22" s="166"/>
      <c r="D22" s="162"/>
      <c r="E22" s="162"/>
      <c r="F22" s="162"/>
      <c r="G22" s="162"/>
      <c r="H22" s="162"/>
      <c r="I22" s="162"/>
      <c r="J22" s="162"/>
      <c r="K22" s="162"/>
      <c r="M22" s="41"/>
      <c r="N22" s="41"/>
      <c r="O22" s="41"/>
      <c r="P22" s="41"/>
      <c r="Q22" s="41"/>
      <c r="R22" s="41"/>
      <c r="S22" s="41"/>
      <c r="T22" s="41"/>
      <c r="U22" s="41"/>
    </row>
    <row r="23" spans="2:21" x14ac:dyDescent="0.25">
      <c r="B23" s="38"/>
      <c r="C23" s="162"/>
      <c r="D23" s="162"/>
      <c r="E23" s="162"/>
      <c r="F23" s="162"/>
      <c r="G23" s="162"/>
      <c r="H23" s="162"/>
      <c r="I23" s="162"/>
      <c r="J23" s="162"/>
      <c r="K23" s="162"/>
      <c r="M23" s="41"/>
      <c r="N23" s="359" t="s">
        <v>10</v>
      </c>
      <c r="O23" s="359"/>
      <c r="P23" s="359"/>
      <c r="Q23" s="359"/>
      <c r="R23" s="359"/>
      <c r="S23" s="359"/>
      <c r="T23" s="359"/>
      <c r="U23" s="41"/>
    </row>
    <row r="24" spans="2:21" x14ac:dyDescent="0.25">
      <c r="B24" s="38"/>
      <c r="C24" s="162"/>
      <c r="D24" s="162"/>
      <c r="E24" s="162"/>
      <c r="F24" s="162"/>
      <c r="G24" s="162"/>
      <c r="H24" s="162"/>
      <c r="I24" s="162"/>
      <c r="J24" s="162"/>
      <c r="K24" s="162"/>
      <c r="M24" s="41"/>
      <c r="N24" s="359"/>
      <c r="O24" s="359"/>
      <c r="P24" s="359"/>
      <c r="Q24" s="359"/>
      <c r="R24" s="359"/>
      <c r="S24" s="359"/>
      <c r="T24" s="359"/>
      <c r="U24" s="41"/>
    </row>
    <row r="25" spans="2:21" x14ac:dyDescent="0.25">
      <c r="B25" s="38"/>
      <c r="C25" s="162"/>
      <c r="D25" s="162"/>
      <c r="E25" s="162"/>
      <c r="F25" s="162"/>
      <c r="G25" s="162"/>
      <c r="H25" s="162"/>
      <c r="I25" s="162"/>
      <c r="J25" s="162"/>
      <c r="K25" s="162"/>
      <c r="M25" s="41"/>
      <c r="N25" s="359"/>
      <c r="O25" s="359"/>
      <c r="P25" s="359"/>
      <c r="Q25" s="359"/>
      <c r="R25" s="359"/>
      <c r="S25" s="359"/>
      <c r="T25" s="359"/>
      <c r="U25" s="41"/>
    </row>
    <row r="26" spans="2:21" x14ac:dyDescent="0.25">
      <c r="B26" s="38"/>
      <c r="C26" s="162"/>
      <c r="D26" s="162"/>
      <c r="E26" s="162"/>
      <c r="F26" s="162"/>
      <c r="G26" s="162"/>
      <c r="H26" s="162"/>
      <c r="I26" s="162"/>
      <c r="J26" s="162"/>
      <c r="K26" s="162"/>
      <c r="M26" s="41"/>
      <c r="N26" s="359"/>
      <c r="O26" s="359"/>
      <c r="P26" s="359"/>
      <c r="Q26" s="359"/>
      <c r="R26" s="359"/>
      <c r="S26" s="359"/>
      <c r="T26" s="359"/>
      <c r="U26" s="41"/>
    </row>
    <row r="27" spans="2:21" x14ac:dyDescent="0.25">
      <c r="B27" s="38"/>
      <c r="C27" s="162"/>
      <c r="D27" s="162"/>
      <c r="E27" s="162"/>
      <c r="F27" s="162"/>
      <c r="G27" s="162"/>
      <c r="H27" s="162"/>
      <c r="I27" s="162"/>
      <c r="J27" s="162"/>
      <c r="K27" s="162"/>
      <c r="M27" s="41"/>
      <c r="N27" s="41"/>
      <c r="O27" s="41"/>
      <c r="P27" s="41"/>
      <c r="Q27" s="41"/>
      <c r="R27" s="41"/>
      <c r="S27" s="41"/>
      <c r="T27" s="41"/>
      <c r="U27" s="41"/>
    </row>
    <row r="28" spans="2:21" x14ac:dyDescent="0.25">
      <c r="B28" s="38"/>
      <c r="C28" s="162"/>
      <c r="D28" s="162"/>
      <c r="E28" s="162"/>
      <c r="F28" s="162"/>
      <c r="G28" s="162"/>
      <c r="H28" s="162"/>
      <c r="I28" s="162"/>
      <c r="J28" s="162"/>
      <c r="K28" s="162"/>
    </row>
    <row r="29" spans="2:21" x14ac:dyDescent="0.25">
      <c r="B29" s="38"/>
      <c r="C29" s="162"/>
      <c r="D29" s="162"/>
      <c r="E29" s="162"/>
      <c r="F29" s="162"/>
      <c r="G29" s="162"/>
      <c r="H29" s="162"/>
      <c r="I29" s="162"/>
      <c r="J29" s="162"/>
      <c r="K29" s="162"/>
    </row>
    <row r="30" spans="2:21" x14ac:dyDescent="0.25">
      <c r="B30" s="38"/>
      <c r="C30" s="162"/>
      <c r="D30" s="162"/>
      <c r="E30" s="162"/>
      <c r="F30" s="162"/>
      <c r="G30" s="162"/>
      <c r="H30" s="162"/>
      <c r="I30" s="162"/>
      <c r="J30" s="162"/>
      <c r="K30" s="162"/>
    </row>
    <row r="31" spans="2:21" x14ac:dyDescent="0.25">
      <c r="B31" s="38"/>
      <c r="C31" s="162"/>
      <c r="D31" s="162"/>
      <c r="E31" s="162"/>
      <c r="F31" s="162"/>
      <c r="G31" s="162"/>
      <c r="H31" s="162"/>
      <c r="I31" s="162"/>
      <c r="J31" s="162"/>
      <c r="K31" s="162"/>
    </row>
    <row r="32" spans="2:21" x14ac:dyDescent="0.25">
      <c r="B32" s="38"/>
      <c r="C32" s="162"/>
      <c r="D32" s="162"/>
      <c r="E32" s="162"/>
      <c r="F32" s="162"/>
      <c r="G32" s="162"/>
      <c r="H32" s="162"/>
      <c r="I32" s="162"/>
      <c r="J32" s="162"/>
      <c r="K32" s="162"/>
    </row>
    <row r="33" spans="2:11" x14ac:dyDescent="0.25">
      <c r="B33" s="38"/>
      <c r="C33" s="162"/>
      <c r="D33" s="162"/>
      <c r="E33" s="162"/>
      <c r="F33" s="162"/>
      <c r="G33" s="162"/>
      <c r="H33" s="162"/>
      <c r="I33" s="162"/>
      <c r="J33" s="162"/>
      <c r="K33" s="162"/>
    </row>
    <row r="34" spans="2:11" x14ac:dyDescent="0.25">
      <c r="B34" s="38"/>
      <c r="C34" s="162"/>
      <c r="D34" s="162"/>
      <c r="E34" s="162"/>
      <c r="F34" s="162"/>
      <c r="G34" s="162"/>
      <c r="H34" s="162"/>
      <c r="I34" s="162"/>
      <c r="J34" s="162"/>
      <c r="K34" s="162"/>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373" t="s">
        <v>577</v>
      </c>
      <c r="C4" s="374"/>
    </row>
    <row r="5" spans="2:3" ht="24" customHeight="1" thickBot="1" x14ac:dyDescent="0.25"/>
    <row r="6" spans="2:3" ht="71.25" x14ac:dyDescent="0.2">
      <c r="B6" s="25" t="s">
        <v>578</v>
      </c>
      <c r="C6" s="26" t="s">
        <v>579</v>
      </c>
    </row>
    <row r="7" spans="2:3" ht="85.5" x14ac:dyDescent="0.2">
      <c r="B7" s="27" t="s">
        <v>580</v>
      </c>
      <c r="C7" s="28" t="s">
        <v>581</v>
      </c>
    </row>
    <row r="8" spans="2:3" ht="142.5" x14ac:dyDescent="0.2">
      <c r="B8" s="27" t="s">
        <v>582</v>
      </c>
      <c r="C8" s="28" t="s">
        <v>583</v>
      </c>
    </row>
    <row r="9" spans="2:3" ht="85.5" x14ac:dyDescent="0.2">
      <c r="B9" s="29" t="s">
        <v>584</v>
      </c>
      <c r="C9" s="28" t="s">
        <v>585</v>
      </c>
    </row>
    <row r="10" spans="2:3" ht="37.5" x14ac:dyDescent="0.2">
      <c r="B10" s="29" t="s">
        <v>586</v>
      </c>
      <c r="C10" s="30" t="s">
        <v>587</v>
      </c>
    </row>
    <row r="11" spans="2:3" ht="75" x14ac:dyDescent="0.2">
      <c r="B11" s="29" t="s">
        <v>588</v>
      </c>
      <c r="C11" s="30" t="s">
        <v>589</v>
      </c>
    </row>
    <row r="12" spans="2:3" ht="115.5" customHeight="1" x14ac:dyDescent="0.2">
      <c r="B12" s="29" t="s">
        <v>590</v>
      </c>
      <c r="C12" s="30" t="s">
        <v>591</v>
      </c>
    </row>
    <row r="13" spans="2:3" ht="114" x14ac:dyDescent="0.2">
      <c r="B13" s="31" t="s">
        <v>592</v>
      </c>
      <c r="C13" s="28" t="s">
        <v>593</v>
      </c>
    </row>
    <row r="14" spans="2:3" ht="141.75" customHeight="1" x14ac:dyDescent="0.2">
      <c r="B14" s="31" t="s">
        <v>594</v>
      </c>
      <c r="C14" s="28" t="s">
        <v>595</v>
      </c>
    </row>
    <row r="15" spans="2:3" ht="66" customHeight="1" x14ac:dyDescent="0.2">
      <c r="B15" s="31" t="s">
        <v>596</v>
      </c>
      <c r="C15" s="28" t="s">
        <v>597</v>
      </c>
    </row>
    <row r="16" spans="2:3" x14ac:dyDescent="0.2">
      <c r="B16" s="32"/>
      <c r="C16" s="33"/>
    </row>
    <row r="17" spans="2:3" ht="28.5" x14ac:dyDescent="0.2">
      <c r="B17" s="31" t="s">
        <v>598</v>
      </c>
      <c r="C17" s="28" t="s">
        <v>599</v>
      </c>
    </row>
    <row r="18" spans="2:3" ht="152.25" customHeight="1" x14ac:dyDescent="0.2">
      <c r="B18" s="31" t="s">
        <v>600</v>
      </c>
      <c r="C18" s="28" t="s">
        <v>601</v>
      </c>
    </row>
    <row r="19" spans="2:3" ht="28.5" x14ac:dyDescent="0.2">
      <c r="B19" s="31" t="s">
        <v>602</v>
      </c>
      <c r="C19" s="28" t="s">
        <v>603</v>
      </c>
    </row>
    <row r="20" spans="2:3" x14ac:dyDescent="0.2">
      <c r="B20" s="31" t="s">
        <v>604</v>
      </c>
      <c r="C20" s="28" t="s">
        <v>605</v>
      </c>
    </row>
    <row r="21" spans="2:3" x14ac:dyDescent="0.2">
      <c r="B21" s="31" t="s">
        <v>606</v>
      </c>
      <c r="C21" s="28" t="s">
        <v>607</v>
      </c>
    </row>
    <row r="22" spans="2:3" ht="71.25" x14ac:dyDescent="0.2">
      <c r="B22" s="31" t="s">
        <v>608</v>
      </c>
      <c r="C22" s="28" t="s">
        <v>609</v>
      </c>
    </row>
    <row r="23" spans="2:3" ht="28.5" x14ac:dyDescent="0.2">
      <c r="B23" s="31" t="s">
        <v>610</v>
      </c>
      <c r="C23" s="28" t="s">
        <v>611</v>
      </c>
    </row>
    <row r="24" spans="2:3" ht="51" customHeight="1" x14ac:dyDescent="0.2">
      <c r="B24" s="31" t="s">
        <v>612</v>
      </c>
      <c r="C24" s="28" t="s">
        <v>613</v>
      </c>
    </row>
    <row r="25" spans="2:3" x14ac:dyDescent="0.2">
      <c r="B25" s="31" t="s">
        <v>614</v>
      </c>
      <c r="C25" s="33" t="s">
        <v>615</v>
      </c>
    </row>
    <row r="26" spans="2:3" ht="28.5" x14ac:dyDescent="0.2">
      <c r="B26" s="31" t="s">
        <v>616</v>
      </c>
      <c r="C26" s="28" t="s">
        <v>617</v>
      </c>
    </row>
    <row r="27" spans="2:3" x14ac:dyDescent="0.2">
      <c r="B27" s="31" t="s">
        <v>618</v>
      </c>
      <c r="C27" s="28" t="s">
        <v>619</v>
      </c>
    </row>
    <row r="28" spans="2:3" x14ac:dyDescent="0.2">
      <c r="B28" s="31" t="s">
        <v>620</v>
      </c>
      <c r="C28" s="33" t="s">
        <v>621</v>
      </c>
    </row>
    <row r="29" spans="2:3" ht="28.5" x14ac:dyDescent="0.2">
      <c r="B29" s="31" t="s">
        <v>622</v>
      </c>
      <c r="C29" s="28" t="s">
        <v>623</v>
      </c>
    </row>
    <row r="30" spans="2:3" ht="156.75" x14ac:dyDescent="0.2">
      <c r="B30" s="31" t="s">
        <v>624</v>
      </c>
      <c r="C30" s="28" t="s">
        <v>625</v>
      </c>
    </row>
    <row r="31" spans="2:3" ht="85.5" x14ac:dyDescent="0.2">
      <c r="B31" s="31" t="s">
        <v>626</v>
      </c>
      <c r="C31" s="28" t="s">
        <v>627</v>
      </c>
    </row>
    <row r="32" spans="2:3" ht="57.75" thickBot="1" x14ac:dyDescent="0.25">
      <c r="B32" s="34" t="s">
        <v>628</v>
      </c>
      <c r="C32" s="35" t="s">
        <v>629</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5703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373" t="s">
        <v>11</v>
      </c>
      <c r="D5" s="374"/>
      <c r="E5" s="169"/>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5">
        <v>1</v>
      </c>
      <c r="C9" s="371" t="s">
        <v>13</v>
      </c>
      <c r="D9" s="371"/>
      <c r="E9" s="168"/>
    </row>
    <row r="10" spans="2:5" ht="15.75" customHeight="1" x14ac:dyDescent="0.2">
      <c r="B10" s="125">
        <v>2</v>
      </c>
      <c r="C10" s="371" t="s">
        <v>14</v>
      </c>
      <c r="D10" s="371"/>
      <c r="E10" s="168"/>
    </row>
    <row r="11" spans="2:5" ht="13.5" customHeight="1" x14ac:dyDescent="0.2">
      <c r="B11" s="125">
        <v>3</v>
      </c>
      <c r="C11" s="371" t="s">
        <v>15</v>
      </c>
      <c r="D11" s="371"/>
      <c r="E11" s="168"/>
    </row>
    <row r="12" spans="2:5" ht="15.75" customHeight="1" x14ac:dyDescent="0.2">
      <c r="B12" s="125">
        <v>4</v>
      </c>
      <c r="C12" s="375" t="s">
        <v>16</v>
      </c>
      <c r="D12" s="375"/>
      <c r="E12" s="170"/>
    </row>
    <row r="13" spans="2:5" ht="15.75" customHeight="1" x14ac:dyDescent="0.2">
      <c r="B13" s="125">
        <v>5</v>
      </c>
      <c r="C13" s="371" t="s">
        <v>17</v>
      </c>
      <c r="D13" s="371"/>
      <c r="E13" s="168"/>
    </row>
    <row r="14" spans="2:5" ht="13.5" customHeight="1" x14ac:dyDescent="0.2">
      <c r="B14" s="125">
        <v>6</v>
      </c>
      <c r="C14" s="371" t="s">
        <v>18</v>
      </c>
      <c r="D14" s="371"/>
      <c r="E14" s="168"/>
    </row>
    <row r="15" spans="2:5" ht="15" customHeight="1" x14ac:dyDescent="0.2">
      <c r="B15" s="125">
        <v>7</v>
      </c>
      <c r="C15" s="372" t="s">
        <v>19</v>
      </c>
      <c r="D15" s="372"/>
      <c r="E15" s="168"/>
    </row>
    <row r="16" spans="2:5" ht="15" customHeight="1" x14ac:dyDescent="0.2">
      <c r="B16" s="125">
        <v>8</v>
      </c>
      <c r="C16" s="48" t="s">
        <v>20</v>
      </c>
      <c r="D16" s="48"/>
      <c r="E16" s="48"/>
    </row>
    <row r="17" spans="1:6" ht="15" customHeight="1" x14ac:dyDescent="0.2">
      <c r="B17" s="125">
        <v>9</v>
      </c>
      <c r="C17" s="48" t="s">
        <v>21</v>
      </c>
      <c r="D17" s="48"/>
      <c r="E17" s="48"/>
    </row>
    <row r="18" spans="1:6" ht="41.25" customHeight="1" x14ac:dyDescent="0.2">
      <c r="B18" s="125">
        <v>10</v>
      </c>
      <c r="C18" s="370" t="s">
        <v>22</v>
      </c>
      <c r="D18" s="370"/>
      <c r="E18" s="167"/>
    </row>
    <row r="19" spans="1:6" ht="19.5" customHeight="1" x14ac:dyDescent="0.2">
      <c r="A19" s="44"/>
      <c r="B19" s="125">
        <v>11</v>
      </c>
      <c r="C19" s="370" t="s">
        <v>23</v>
      </c>
      <c r="D19" s="370"/>
      <c r="E19" s="50"/>
    </row>
    <row r="20" spans="1:6" ht="35.25" customHeight="1" x14ac:dyDescent="0.2">
      <c r="A20" s="23"/>
      <c r="B20" s="125">
        <v>12</v>
      </c>
      <c r="C20" s="370" t="s">
        <v>24</v>
      </c>
      <c r="D20" s="370"/>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5703125" style="56" customWidth="1"/>
    <col min="4" max="4" width="17.5703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5703125" style="56" customWidth="1"/>
    <col min="260" max="260" width="17.5703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5703125" style="56" customWidth="1"/>
    <col min="516" max="516" width="17.5703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5703125" style="56" customWidth="1"/>
    <col min="772" max="772" width="17.5703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5703125" style="56" customWidth="1"/>
    <col min="1028" max="1028" width="17.5703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5703125" style="56" customWidth="1"/>
    <col min="1284" max="1284" width="17.5703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5703125" style="56" customWidth="1"/>
    <col min="1540" max="1540" width="17.5703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5703125" style="56" customWidth="1"/>
    <col min="1796" max="1796" width="17.5703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5703125" style="56" customWidth="1"/>
    <col min="2052" max="2052" width="17.5703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5703125" style="56" customWidth="1"/>
    <col min="2308" max="2308" width="17.5703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5703125" style="56" customWidth="1"/>
    <col min="2564" max="2564" width="17.5703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5703125" style="56" customWidth="1"/>
    <col min="2820" max="2820" width="17.5703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5703125" style="56" customWidth="1"/>
    <col min="3076" max="3076" width="17.5703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5703125" style="56" customWidth="1"/>
    <col min="3332" max="3332" width="17.5703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5703125" style="56" customWidth="1"/>
    <col min="3588" max="3588" width="17.5703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5703125" style="56" customWidth="1"/>
    <col min="3844" max="3844" width="17.5703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5703125" style="56" customWidth="1"/>
    <col min="4100" max="4100" width="17.5703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5703125" style="56" customWidth="1"/>
    <col min="4356" max="4356" width="17.5703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5703125" style="56" customWidth="1"/>
    <col min="4612" max="4612" width="17.5703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5703125" style="56" customWidth="1"/>
    <col min="4868" max="4868" width="17.5703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5703125" style="56" customWidth="1"/>
    <col min="5124" max="5124" width="17.5703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5703125" style="56" customWidth="1"/>
    <col min="5380" max="5380" width="17.5703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5703125" style="56" customWidth="1"/>
    <col min="5636" max="5636" width="17.5703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5703125" style="56" customWidth="1"/>
    <col min="5892" max="5892" width="17.5703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5703125" style="56" customWidth="1"/>
    <col min="6148" max="6148" width="17.5703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5703125" style="56" customWidth="1"/>
    <col min="6404" max="6404" width="17.5703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5703125" style="56" customWidth="1"/>
    <col min="6660" max="6660" width="17.5703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5703125" style="56" customWidth="1"/>
    <col min="6916" max="6916" width="17.5703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5703125" style="56" customWidth="1"/>
    <col min="7172" max="7172" width="17.5703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5703125" style="56" customWidth="1"/>
    <col min="7428" max="7428" width="17.5703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5703125" style="56" customWidth="1"/>
    <col min="7684" max="7684" width="17.5703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5703125" style="56" customWidth="1"/>
    <col min="7940" max="7940" width="17.5703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5703125" style="56" customWidth="1"/>
    <col min="8196" max="8196" width="17.5703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5703125" style="56" customWidth="1"/>
    <col min="8452" max="8452" width="17.5703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5703125" style="56" customWidth="1"/>
    <col min="8708" max="8708" width="17.5703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5703125" style="56" customWidth="1"/>
    <col min="8964" max="8964" width="17.5703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5703125" style="56" customWidth="1"/>
    <col min="9220" max="9220" width="17.5703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5703125" style="56" customWidth="1"/>
    <col min="9476" max="9476" width="17.5703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5703125" style="56" customWidth="1"/>
    <col min="9732" max="9732" width="17.5703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5703125" style="56" customWidth="1"/>
    <col min="9988" max="9988" width="17.5703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5703125" style="56" customWidth="1"/>
    <col min="10244" max="10244" width="17.5703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5703125" style="56" customWidth="1"/>
    <col min="10500" max="10500" width="17.5703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5703125" style="56" customWidth="1"/>
    <col min="10756" max="10756" width="17.5703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5703125" style="56" customWidth="1"/>
    <col min="11012" max="11012" width="17.5703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5703125" style="56" customWidth="1"/>
    <col min="11268" max="11268" width="17.5703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5703125" style="56" customWidth="1"/>
    <col min="11524" max="11524" width="17.5703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5703125" style="56" customWidth="1"/>
    <col min="11780" max="11780" width="17.5703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5703125" style="56" customWidth="1"/>
    <col min="12036" max="12036" width="17.5703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5703125" style="56" customWidth="1"/>
    <col min="12292" max="12292" width="17.5703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5703125" style="56" customWidth="1"/>
    <col min="12548" max="12548" width="17.5703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5703125" style="56" customWidth="1"/>
    <col min="12804" max="12804" width="17.5703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5703125" style="56" customWidth="1"/>
    <col min="13060" max="13060" width="17.5703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5703125" style="56" customWidth="1"/>
    <col min="13316" max="13316" width="17.5703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5703125" style="56" customWidth="1"/>
    <col min="13572" max="13572" width="17.5703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5703125" style="56" customWidth="1"/>
    <col min="13828" max="13828" width="17.5703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5703125" style="56" customWidth="1"/>
    <col min="14084" max="14084" width="17.5703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5703125" style="56" customWidth="1"/>
    <col min="14340" max="14340" width="17.5703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5703125" style="56" customWidth="1"/>
    <col min="14596" max="14596" width="17.5703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5703125" style="56" customWidth="1"/>
    <col min="14852" max="14852" width="17.5703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5703125" style="56" customWidth="1"/>
    <col min="15108" max="15108" width="17.5703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5703125" style="56" customWidth="1"/>
    <col min="15364" max="15364" width="17.5703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5703125" style="56" customWidth="1"/>
    <col min="15620" max="15620" width="17.5703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5703125" style="56" customWidth="1"/>
    <col min="15876" max="15876" width="17.5703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5703125" style="56" customWidth="1"/>
    <col min="16132" max="16132" width="17.5703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376" t="s">
        <v>47</v>
      </c>
      <c r="C4" s="377" t="s">
        <v>48</v>
      </c>
      <c r="D4" s="377" t="s">
        <v>49</v>
      </c>
      <c r="E4" s="377" t="s">
        <v>50</v>
      </c>
      <c r="F4" s="377" t="s">
        <v>51</v>
      </c>
      <c r="G4" s="377" t="s">
        <v>52</v>
      </c>
      <c r="H4" s="378" t="s">
        <v>53</v>
      </c>
      <c r="I4" s="377" t="s">
        <v>54</v>
      </c>
      <c r="J4" s="377" t="s">
        <v>55</v>
      </c>
      <c r="K4" s="377" t="s">
        <v>56</v>
      </c>
      <c r="L4" s="378" t="s">
        <v>57</v>
      </c>
      <c r="N4" s="376" t="s">
        <v>58</v>
      </c>
    </row>
    <row r="5" spans="2:14" s="60" customFormat="1" ht="18" customHeight="1" thickTop="1" thickBot="1" x14ac:dyDescent="0.3">
      <c r="B5" s="376"/>
      <c r="C5" s="377"/>
      <c r="D5" s="377"/>
      <c r="E5" s="377"/>
      <c r="F5" s="377"/>
      <c r="G5" s="377"/>
      <c r="H5" s="378"/>
      <c r="I5" s="377"/>
      <c r="J5" s="377"/>
      <c r="K5" s="377"/>
      <c r="L5" s="378"/>
      <c r="N5" s="376"/>
    </row>
    <row r="6" spans="2:14" ht="42" customHeight="1" thickTop="1" thickBot="1" x14ac:dyDescent="0.3">
      <c r="B6" s="376"/>
      <c r="C6" s="377"/>
      <c r="D6" s="171" t="s">
        <v>59</v>
      </c>
      <c r="E6" s="377"/>
      <c r="F6" s="377"/>
      <c r="G6" s="377"/>
      <c r="H6" s="378"/>
      <c r="I6" s="377"/>
      <c r="J6" s="377"/>
      <c r="K6" s="377"/>
      <c r="L6" s="378"/>
      <c r="N6" s="376"/>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379" t="s">
        <v>60</v>
      </c>
      <c r="C9" s="62" t="s">
        <v>61</v>
      </c>
      <c r="D9" s="63">
        <v>0.15</v>
      </c>
      <c r="E9" s="64"/>
      <c r="F9" s="65">
        <f>+($D$10*F10)+($D$11*F11)</f>
        <v>0.1</v>
      </c>
      <c r="G9" s="65">
        <f>+($D$10*G10)+($D$11*G11)</f>
        <v>0.9</v>
      </c>
      <c r="H9" s="382" t="s">
        <v>62</v>
      </c>
      <c r="I9" s="64"/>
      <c r="J9" s="66"/>
      <c r="K9" s="66"/>
      <c r="L9" s="382"/>
      <c r="N9" s="67">
        <f>SUM(I9:K9,E9:G9)</f>
        <v>1</v>
      </c>
    </row>
    <row r="10" spans="2:14" ht="20.25" customHeight="1" thickTop="1" x14ac:dyDescent="0.25">
      <c r="B10" s="380"/>
      <c r="C10" s="68" t="s">
        <v>63</v>
      </c>
      <c r="D10" s="69">
        <v>0.5</v>
      </c>
      <c r="E10" s="70"/>
      <c r="F10" s="71">
        <v>0.2</v>
      </c>
      <c r="G10" s="71">
        <v>0.8</v>
      </c>
      <c r="H10" s="383"/>
      <c r="I10" s="72"/>
      <c r="J10" s="174"/>
      <c r="K10" s="174"/>
      <c r="L10" s="383"/>
      <c r="N10" s="73">
        <f>SUM(I10:K10,E10:G10)</f>
        <v>1</v>
      </c>
    </row>
    <row r="11" spans="2:14" ht="15" thickBot="1" x14ac:dyDescent="0.3">
      <c r="B11" s="380"/>
      <c r="C11" s="74" t="s">
        <v>64</v>
      </c>
      <c r="D11" s="75">
        <v>0.5</v>
      </c>
      <c r="E11" s="76"/>
      <c r="F11" s="77"/>
      <c r="G11" s="77">
        <v>1</v>
      </c>
      <c r="H11" s="384"/>
      <c r="I11" s="78"/>
      <c r="J11" s="77"/>
      <c r="K11" s="77"/>
      <c r="L11" s="384"/>
      <c r="N11" s="79">
        <f>SUM(I11:K11,E11:G11)</f>
        <v>1</v>
      </c>
    </row>
    <row r="12" spans="2:14" ht="6.75" customHeight="1" thickTop="1" thickBot="1" x14ac:dyDescent="0.3">
      <c r="B12" s="380"/>
      <c r="E12" s="56"/>
      <c r="F12" s="56"/>
      <c r="G12" s="56"/>
      <c r="H12" s="56"/>
      <c r="I12" s="80"/>
      <c r="J12" s="80"/>
      <c r="K12" s="80"/>
      <c r="N12" s="58"/>
    </row>
    <row r="13" spans="2:14" ht="44.25" customHeight="1" thickTop="1" thickBot="1" x14ac:dyDescent="0.3">
      <c r="B13" s="380"/>
      <c r="C13" s="62" t="s">
        <v>65</v>
      </c>
      <c r="D13" s="63">
        <v>0.15</v>
      </c>
      <c r="E13" s="64"/>
      <c r="F13" s="81"/>
      <c r="G13" s="65">
        <f>+($D$14*G14)+($D$15*G15)+($D$16*G16)+($D$17*G17)</f>
        <v>0.27299999999999996</v>
      </c>
      <c r="H13" s="382" t="s">
        <v>66</v>
      </c>
      <c r="I13" s="65">
        <f>+($D$14*I14)+($D$15*I15)+($D$16*I16)+($D$17*I17)</f>
        <v>0.28300000000000003</v>
      </c>
      <c r="J13" s="65">
        <f>+($D$14*J14)+($D$15*J15)+($D$16*J16)+($D$17*J17)</f>
        <v>0.22200000000000003</v>
      </c>
      <c r="K13" s="65">
        <f>+($D$14*K14)+($D$15*K15)+($D$16*K16)+($D$17*K17)</f>
        <v>0.22200000000000003</v>
      </c>
      <c r="L13" s="382" t="s">
        <v>67</v>
      </c>
      <c r="N13" s="67">
        <f>SUM(I13:K13,E13:G13)</f>
        <v>1</v>
      </c>
    </row>
    <row r="14" spans="2:14" ht="43.5" thickTop="1" x14ac:dyDescent="0.25">
      <c r="B14" s="380"/>
      <c r="C14" s="82" t="s">
        <v>68</v>
      </c>
      <c r="D14" s="83">
        <v>0.15</v>
      </c>
      <c r="E14" s="84"/>
      <c r="F14" s="172"/>
      <c r="G14" s="85">
        <v>1</v>
      </c>
      <c r="H14" s="383"/>
      <c r="I14" s="86"/>
      <c r="J14" s="85"/>
      <c r="K14" s="85"/>
      <c r="L14" s="383"/>
      <c r="N14" s="73">
        <f>SUM(I14:K14,E14:G14)</f>
        <v>1</v>
      </c>
    </row>
    <row r="15" spans="2:14" ht="28.5" x14ac:dyDescent="0.25">
      <c r="B15" s="380"/>
      <c r="C15" s="82" t="s">
        <v>69</v>
      </c>
      <c r="D15" s="83">
        <v>0.15</v>
      </c>
      <c r="E15" s="84"/>
      <c r="F15" s="172"/>
      <c r="G15" s="172">
        <v>0.5</v>
      </c>
      <c r="H15" s="383"/>
      <c r="I15" s="84">
        <v>0.5</v>
      </c>
      <c r="J15" s="172"/>
      <c r="K15" s="172"/>
      <c r="L15" s="383"/>
      <c r="N15" s="87">
        <f>SUM(I15:K15,E15:G15)</f>
        <v>1</v>
      </c>
    </row>
    <row r="16" spans="2:14" ht="28.5" x14ac:dyDescent="0.25">
      <c r="B16" s="380"/>
      <c r="C16" s="82" t="s">
        <v>70</v>
      </c>
      <c r="D16" s="83">
        <v>0.2</v>
      </c>
      <c r="E16" s="84"/>
      <c r="F16" s="172"/>
      <c r="G16" s="172">
        <v>0.24</v>
      </c>
      <c r="H16" s="383"/>
      <c r="I16" s="88">
        <v>0.24</v>
      </c>
      <c r="J16" s="88">
        <v>0.26</v>
      </c>
      <c r="K16" s="88">
        <v>0.26</v>
      </c>
      <c r="L16" s="383"/>
      <c r="N16" s="87">
        <f>SUM(I16:K16,E16:G16)</f>
        <v>1</v>
      </c>
    </row>
    <row r="17" spans="2:14" ht="15" thickBot="1" x14ac:dyDescent="0.3">
      <c r="B17" s="381"/>
      <c r="C17" s="89" t="s">
        <v>71</v>
      </c>
      <c r="D17" s="90">
        <v>0.5</v>
      </c>
      <c r="E17" s="78"/>
      <c r="F17" s="77"/>
      <c r="G17" s="77"/>
      <c r="H17" s="384"/>
      <c r="I17" s="78">
        <v>0.32</v>
      </c>
      <c r="J17" s="77">
        <v>0.34</v>
      </c>
      <c r="K17" s="77">
        <v>0.34</v>
      </c>
      <c r="L17" s="384"/>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386" t="s">
        <v>72</v>
      </c>
      <c r="C20" s="387">
        <v>0.1</v>
      </c>
      <c r="D20" s="388">
        <v>0.4</v>
      </c>
      <c r="E20" s="389">
        <f>SUM(E21:G21)</f>
        <v>5.2500000000000005E-2</v>
      </c>
      <c r="F20" s="389"/>
      <c r="G20" s="389"/>
      <c r="H20" s="56"/>
      <c r="I20" s="385">
        <f>SUM(I21:K21)</f>
        <v>4.7500000000000001E-2</v>
      </c>
      <c r="J20" s="387"/>
      <c r="K20" s="387"/>
      <c r="L20" s="91">
        <f>+E20+I20</f>
        <v>0.1</v>
      </c>
      <c r="N20" s="58"/>
    </row>
    <row r="21" spans="2:14" ht="27.75" hidden="1" customHeight="1" x14ac:dyDescent="0.25">
      <c r="B21" s="386"/>
      <c r="C21" s="387"/>
      <c r="D21" s="388"/>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386"/>
      <c r="C22" s="387"/>
      <c r="D22" s="388"/>
      <c r="E22" s="385">
        <f>SUM(E23:G23)</f>
        <v>0.21000000000000002</v>
      </c>
      <c r="F22" s="385"/>
      <c r="G22" s="385"/>
      <c r="H22" s="56"/>
      <c r="I22" s="385">
        <f>SUM(I23:K23)</f>
        <v>0.19</v>
      </c>
      <c r="J22" s="385"/>
      <c r="K22" s="385"/>
      <c r="N22" s="58"/>
    </row>
    <row r="23" spans="2:14" ht="23.25" hidden="1" customHeight="1" thickBot="1" x14ac:dyDescent="0.3">
      <c r="B23" s="386"/>
      <c r="C23" s="387"/>
      <c r="D23" s="388"/>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380" t="s">
        <v>73</v>
      </c>
      <c r="C24" s="94" t="s">
        <v>74</v>
      </c>
      <c r="D24" s="95">
        <v>0.2</v>
      </c>
      <c r="E24" s="96">
        <f>+($D$25*E25)+($D$26*E26)+($D$28*E28)+($D$27*E27)</f>
        <v>0.24000000000000002</v>
      </c>
      <c r="F24" s="96">
        <f>+($D$25*F25)+($D$26*F26)+($D$28*F28)+($D$27*F27)</f>
        <v>0.24800000000000003</v>
      </c>
      <c r="G24" s="96">
        <f>+($D$25*G25)+($D$26*G26)+($D$28*G28)+($D$27*G27)</f>
        <v>0.20800000000000002</v>
      </c>
      <c r="H24" s="382" t="s">
        <v>75</v>
      </c>
      <c r="I24" s="96">
        <f>+($D$25*I25)+($D$26*I26)+($D$28*I28)+($D$27*I27)</f>
        <v>9.1999999999999998E-2</v>
      </c>
      <c r="J24" s="96">
        <f>+($D$25*J25)+($D$26*J26)+($D$28*J28)+($D$27*J27)</f>
        <v>0.10599999999999998</v>
      </c>
      <c r="K24" s="96">
        <f>+($D$25*K25)+($D$26*K26)+($D$28*K28)+($D$27*K27)</f>
        <v>0.10599999999999998</v>
      </c>
      <c r="L24" s="382" t="s">
        <v>76</v>
      </c>
      <c r="N24" s="67">
        <f>SUM(I24:K24,E24:G24)</f>
        <v>1</v>
      </c>
    </row>
    <row r="25" spans="2:14" ht="43.5" customHeight="1" thickTop="1" x14ac:dyDescent="0.25">
      <c r="B25" s="380"/>
      <c r="C25" s="82" t="s">
        <v>77</v>
      </c>
      <c r="D25" s="83">
        <v>0.2</v>
      </c>
      <c r="E25" s="84">
        <v>0.16</v>
      </c>
      <c r="F25" s="172">
        <v>0.16</v>
      </c>
      <c r="G25" s="172">
        <v>0.16</v>
      </c>
      <c r="H25" s="383"/>
      <c r="I25" s="86">
        <v>0.16</v>
      </c>
      <c r="J25" s="172">
        <v>0.18</v>
      </c>
      <c r="K25" s="172">
        <v>0.18</v>
      </c>
      <c r="L25" s="383"/>
      <c r="N25" s="87">
        <f>SUM(I25:K25,E25:G25)</f>
        <v>1</v>
      </c>
    </row>
    <row r="26" spans="2:14" ht="31.5" customHeight="1" x14ac:dyDescent="0.25">
      <c r="B26" s="380"/>
      <c r="C26" s="82" t="s">
        <v>78</v>
      </c>
      <c r="D26" s="83">
        <v>0.2</v>
      </c>
      <c r="E26" s="84">
        <v>0.4</v>
      </c>
      <c r="F26" s="85">
        <v>0.4</v>
      </c>
      <c r="G26" s="85">
        <v>0.2</v>
      </c>
      <c r="H26" s="383"/>
      <c r="I26" s="86"/>
      <c r="J26" s="172"/>
      <c r="K26" s="172"/>
      <c r="L26" s="383"/>
      <c r="N26" s="87">
        <f>SUM(I26:K26,E26:G26)</f>
        <v>1</v>
      </c>
    </row>
    <row r="27" spans="2:14" ht="33" customHeight="1" x14ac:dyDescent="0.25">
      <c r="B27" s="380"/>
      <c r="C27" s="55" t="s">
        <v>79</v>
      </c>
      <c r="D27" s="97">
        <v>0.2</v>
      </c>
      <c r="E27" s="98"/>
      <c r="F27" s="99"/>
      <c r="G27" s="99"/>
      <c r="H27" s="383"/>
      <c r="I27" s="100">
        <v>0.3</v>
      </c>
      <c r="J27" s="173">
        <v>0.35</v>
      </c>
      <c r="K27" s="173">
        <v>0.35</v>
      </c>
      <c r="L27" s="383"/>
      <c r="N27" s="87">
        <f>SUM(I27:K27,E27:G27)</f>
        <v>0.99999999999999989</v>
      </c>
    </row>
    <row r="28" spans="2:14" ht="29.25" customHeight="1" thickBot="1" x14ac:dyDescent="0.3">
      <c r="B28" s="380"/>
      <c r="C28" s="101" t="s">
        <v>80</v>
      </c>
      <c r="D28" s="102">
        <v>0.4</v>
      </c>
      <c r="E28" s="78">
        <v>0.32</v>
      </c>
      <c r="F28" s="103">
        <v>0.34</v>
      </c>
      <c r="G28" s="103">
        <v>0.34</v>
      </c>
      <c r="H28" s="384"/>
      <c r="I28" s="104"/>
      <c r="J28" s="77"/>
      <c r="K28" s="77"/>
      <c r="L28" s="384"/>
      <c r="N28" s="79">
        <f>SUM(I28:K28,E28:G28)</f>
        <v>1</v>
      </c>
    </row>
    <row r="29" spans="2:14" ht="9" customHeight="1" thickTop="1" thickBot="1" x14ac:dyDescent="0.3">
      <c r="B29" s="380"/>
      <c r="D29" s="58"/>
      <c r="E29" s="80"/>
      <c r="F29" s="105"/>
      <c r="G29" s="105"/>
      <c r="H29" s="56"/>
      <c r="I29" s="105"/>
      <c r="J29" s="80"/>
      <c r="K29" s="80"/>
      <c r="N29" s="58"/>
    </row>
    <row r="30" spans="2:14" ht="44.25" customHeight="1" thickTop="1" thickBot="1" x14ac:dyDescent="0.3">
      <c r="B30" s="380"/>
      <c r="C30" s="62" t="s">
        <v>81</v>
      </c>
      <c r="D30" s="63">
        <v>0.2</v>
      </c>
      <c r="E30" s="106">
        <f>+($D$31*E31)+($D$32*E32)+($D$33*E33)+($D$34*E34)</f>
        <v>0.06</v>
      </c>
      <c r="F30" s="106">
        <f>+($D$31*F31)+($D$32*F32)+($D$33*F33)+($D$34*F34)</f>
        <v>0.06</v>
      </c>
      <c r="G30" s="106">
        <f>+($D$31*G31)+($D$32*G32)+($D$33*G33)+($D$34*G34)</f>
        <v>0.23399999999999999</v>
      </c>
      <c r="H30" s="382" t="s">
        <v>82</v>
      </c>
      <c r="I30" s="106">
        <f>+($D$31*I31)+($D$32*I32)+($D$33*I33)+($D$34*I34)</f>
        <v>0.20399999999999999</v>
      </c>
      <c r="J30" s="106">
        <f>+($D$31*J31)+($D$32*J32)+($D$33*J33)+($D$34*J34)</f>
        <v>0.221</v>
      </c>
      <c r="K30" s="106">
        <f>+($D$31*K31)+($D$32*K32)+($D$33*K33)+($D$34*K34)</f>
        <v>0.221</v>
      </c>
      <c r="L30" s="382" t="s">
        <v>83</v>
      </c>
      <c r="N30" s="67">
        <f>SUM(I30:K30,E30:G30)</f>
        <v>1</v>
      </c>
    </row>
    <row r="31" spans="2:14" ht="43.5" customHeight="1" thickTop="1" x14ac:dyDescent="0.25">
      <c r="B31" s="380"/>
      <c r="C31" s="82" t="s">
        <v>84</v>
      </c>
      <c r="D31" s="83">
        <v>0.15</v>
      </c>
      <c r="E31" s="70">
        <v>0.4</v>
      </c>
      <c r="F31" s="71">
        <v>0.4</v>
      </c>
      <c r="G31" s="71">
        <v>0.2</v>
      </c>
      <c r="H31" s="383"/>
      <c r="I31" s="107"/>
      <c r="J31" s="71"/>
      <c r="K31" s="71"/>
      <c r="L31" s="383"/>
      <c r="N31" s="87">
        <f>SUM(I31:K31,E31:G31)</f>
        <v>1</v>
      </c>
    </row>
    <row r="32" spans="2:14" ht="35.25" customHeight="1" x14ac:dyDescent="0.25">
      <c r="B32" s="380"/>
      <c r="C32" s="82" t="s">
        <v>85</v>
      </c>
      <c r="D32" s="83">
        <v>0.2</v>
      </c>
      <c r="E32" s="108"/>
      <c r="F32" s="85"/>
      <c r="G32" s="85">
        <v>0.24</v>
      </c>
      <c r="H32" s="383"/>
      <c r="I32" s="109">
        <v>0.24</v>
      </c>
      <c r="J32" s="172">
        <v>0.26</v>
      </c>
      <c r="K32" s="172">
        <v>0.26</v>
      </c>
      <c r="L32" s="383"/>
      <c r="N32" s="87">
        <f>SUM(I32:K32,E32:G32)</f>
        <v>1</v>
      </c>
    </row>
    <row r="33" spans="2:14" ht="42.75" customHeight="1" x14ac:dyDescent="0.25">
      <c r="B33" s="380"/>
      <c r="C33" s="55" t="s">
        <v>86</v>
      </c>
      <c r="D33" s="110">
        <v>0.15</v>
      </c>
      <c r="E33" s="108"/>
      <c r="F33" s="85"/>
      <c r="G33" s="85">
        <v>0.24</v>
      </c>
      <c r="H33" s="383"/>
      <c r="I33" s="109">
        <v>0.24</v>
      </c>
      <c r="J33" s="172">
        <v>0.26</v>
      </c>
      <c r="K33" s="172">
        <v>0.26</v>
      </c>
      <c r="L33" s="383"/>
      <c r="N33" s="87">
        <f>SUM(I33:K33,E33:G33)</f>
        <v>1</v>
      </c>
    </row>
    <row r="34" spans="2:14" ht="35.25" customHeight="1" thickBot="1" x14ac:dyDescent="0.3">
      <c r="B34" s="381"/>
      <c r="C34" s="74" t="s">
        <v>87</v>
      </c>
      <c r="D34" s="75">
        <v>0.5</v>
      </c>
      <c r="E34" s="76"/>
      <c r="F34" s="103"/>
      <c r="G34" s="103">
        <v>0.24</v>
      </c>
      <c r="H34" s="384"/>
      <c r="I34" s="111">
        <v>0.24</v>
      </c>
      <c r="J34" s="77">
        <v>0.26</v>
      </c>
      <c r="K34" s="77">
        <v>0.26</v>
      </c>
      <c r="L34" s="384"/>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386" t="s">
        <v>88</v>
      </c>
      <c r="C37" s="390">
        <v>0.1</v>
      </c>
      <c r="D37" s="393">
        <v>0.3</v>
      </c>
      <c r="E37" s="396">
        <f>SUM(E38:G38)</f>
        <v>6.5000000000000002E-2</v>
      </c>
      <c r="F37" s="396"/>
      <c r="G37" s="396"/>
      <c r="H37" s="56"/>
      <c r="I37" s="396">
        <f>SUM(I38:K38)</f>
        <v>3.5000000000000003E-2</v>
      </c>
      <c r="J37" s="396"/>
      <c r="K37" s="396"/>
      <c r="L37" s="91">
        <f>+E37+I37</f>
        <v>0.1</v>
      </c>
      <c r="N37" s="58"/>
    </row>
    <row r="38" spans="2:14" ht="32.25" hidden="1" customHeight="1" x14ac:dyDescent="0.25">
      <c r="B38" s="386"/>
      <c r="C38" s="391"/>
      <c r="D38" s="394"/>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386"/>
      <c r="C39" s="391"/>
      <c r="D39" s="394"/>
      <c r="E39" s="385">
        <f>SUM(E40:G40)</f>
        <v>0.19500000000000001</v>
      </c>
      <c r="F39" s="385"/>
      <c r="G39" s="385"/>
      <c r="H39" s="56"/>
      <c r="I39" s="385">
        <f>SUM(I40:K40)</f>
        <v>0.10500000000000001</v>
      </c>
      <c r="J39" s="385"/>
      <c r="K39" s="385"/>
      <c r="N39" s="58"/>
    </row>
    <row r="40" spans="2:14" ht="32.25" hidden="1" customHeight="1" x14ac:dyDescent="0.25">
      <c r="B40" s="386"/>
      <c r="C40" s="392"/>
      <c r="D40" s="395"/>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379" t="s">
        <v>89</v>
      </c>
      <c r="C42" s="112" t="s">
        <v>90</v>
      </c>
      <c r="D42" s="63">
        <v>0.15</v>
      </c>
      <c r="E42" s="106">
        <f>+($D$43*E43)+($D$44*E44)</f>
        <v>0.39</v>
      </c>
      <c r="F42" s="106">
        <f>+($D$43*F43)+($D$44*F44)</f>
        <v>0.23</v>
      </c>
      <c r="G42" s="106">
        <f>+($D$43*G43)+($D$44*G44)</f>
        <v>0.38</v>
      </c>
      <c r="H42" s="382" t="s">
        <v>91</v>
      </c>
      <c r="I42" s="113"/>
      <c r="J42" s="66"/>
      <c r="K42" s="66"/>
      <c r="L42" s="382"/>
      <c r="N42" s="67">
        <f>SUM(I42:K42,E42:G42)</f>
        <v>1</v>
      </c>
    </row>
    <row r="43" spans="2:14" ht="43.5" customHeight="1" thickTop="1" x14ac:dyDescent="0.25">
      <c r="B43" s="380"/>
      <c r="C43" s="114" t="s">
        <v>92</v>
      </c>
      <c r="D43" s="110">
        <v>0.5</v>
      </c>
      <c r="E43" s="84">
        <v>0.66</v>
      </c>
      <c r="F43" s="85">
        <v>0.34</v>
      </c>
      <c r="G43" s="85"/>
      <c r="H43" s="383"/>
      <c r="I43" s="86"/>
      <c r="J43" s="172"/>
      <c r="K43" s="172"/>
      <c r="L43" s="383"/>
      <c r="N43" s="87">
        <f>SUM(I43:K43,E43:G43)</f>
        <v>1</v>
      </c>
    </row>
    <row r="44" spans="2:14" ht="33.75" customHeight="1" thickBot="1" x14ac:dyDescent="0.3">
      <c r="B44" s="380"/>
      <c r="C44" s="115" t="s">
        <v>93</v>
      </c>
      <c r="D44" s="75">
        <v>0.5</v>
      </c>
      <c r="E44" s="78">
        <v>0.12</v>
      </c>
      <c r="F44" s="77">
        <v>0.12</v>
      </c>
      <c r="G44" s="77">
        <v>0.76</v>
      </c>
      <c r="H44" s="384"/>
      <c r="I44" s="104"/>
      <c r="J44" s="77"/>
      <c r="K44" s="77"/>
      <c r="L44" s="384"/>
      <c r="N44" s="87">
        <f>SUM(I44:K44,E44:G44)</f>
        <v>1</v>
      </c>
    </row>
    <row r="45" spans="2:14" ht="15.75" thickTop="1" thickBot="1" x14ac:dyDescent="0.3">
      <c r="B45" s="380"/>
      <c r="D45" s="58"/>
      <c r="E45" s="80"/>
      <c r="F45" s="105"/>
      <c r="G45" s="105"/>
      <c r="H45" s="56"/>
      <c r="I45" s="105"/>
      <c r="J45" s="80"/>
      <c r="K45" s="80"/>
      <c r="N45" s="58"/>
    </row>
    <row r="46" spans="2:14" ht="30" thickTop="1" thickBot="1" x14ac:dyDescent="0.3">
      <c r="B46" s="380"/>
      <c r="C46" s="62" t="s">
        <v>94</v>
      </c>
      <c r="D46" s="63">
        <v>0.15</v>
      </c>
      <c r="E46" s="64"/>
      <c r="F46" s="81"/>
      <c r="G46" s="116">
        <f>+($D$47*G47)+($D$48*G48)</f>
        <v>0.3</v>
      </c>
      <c r="H46" s="382" t="s">
        <v>95</v>
      </c>
      <c r="I46" s="116">
        <f>+($D$47*I47)+($D$48*I48)</f>
        <v>0.22</v>
      </c>
      <c r="J46" s="116">
        <f>+($D$47*J47)+($D$48*J48)</f>
        <v>0.24</v>
      </c>
      <c r="K46" s="116">
        <f>+($D$47*K47)+($D$48*K48)</f>
        <v>0.24</v>
      </c>
      <c r="L46" s="382" t="s">
        <v>95</v>
      </c>
      <c r="N46" s="67">
        <f>SUM(I46:K46,E46:G46)</f>
        <v>1</v>
      </c>
    </row>
    <row r="47" spans="2:14" ht="20.25" customHeight="1" thickTop="1" thickBot="1" x14ac:dyDescent="0.3">
      <c r="B47" s="380"/>
      <c r="C47" s="74" t="s">
        <v>96</v>
      </c>
      <c r="D47" s="117">
        <v>0.5</v>
      </c>
      <c r="E47" s="84"/>
      <c r="F47" s="85"/>
      <c r="G47" s="85">
        <v>0.3</v>
      </c>
      <c r="H47" s="383"/>
      <c r="I47" s="86">
        <v>0.22</v>
      </c>
      <c r="J47" s="172">
        <v>0.24</v>
      </c>
      <c r="K47" s="172">
        <v>0.24</v>
      </c>
      <c r="L47" s="383"/>
      <c r="N47" s="87">
        <f>SUM(I47:K47,E47:G47)</f>
        <v>1</v>
      </c>
    </row>
    <row r="48" spans="2:14" ht="35.25" customHeight="1" thickTop="1" thickBot="1" x14ac:dyDescent="0.3">
      <c r="B48" s="381"/>
      <c r="C48" s="74" t="s">
        <v>97</v>
      </c>
      <c r="D48" s="75">
        <v>0.5</v>
      </c>
      <c r="E48" s="78"/>
      <c r="F48" s="103"/>
      <c r="G48" s="103">
        <v>0.3</v>
      </c>
      <c r="H48" s="384"/>
      <c r="I48" s="104">
        <v>0.22</v>
      </c>
      <c r="J48" s="77">
        <v>0.24</v>
      </c>
      <c r="K48" s="77">
        <v>0.24</v>
      </c>
      <c r="L48" s="384"/>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1"/>
  <sheetViews>
    <sheetView zoomScale="60" zoomScaleNormal="60" workbookViewId="0">
      <selection activeCell="G8" sqref="G8"/>
    </sheetView>
  </sheetViews>
  <sheetFormatPr baseColWidth="10" defaultColWidth="11.42578125" defaultRowHeight="14.25" x14ac:dyDescent="0.25"/>
  <cols>
    <col min="1" max="1" width="33.85546875" style="142" customWidth="1"/>
    <col min="2" max="2" width="16.28515625" style="142" customWidth="1"/>
    <col min="3" max="3" width="33.5703125" style="142" customWidth="1"/>
    <col min="4" max="4" width="24.140625" style="142" customWidth="1"/>
    <col min="5" max="5" width="21.7109375" style="142" customWidth="1"/>
    <col min="6" max="6" width="26.42578125" style="142" customWidth="1"/>
    <col min="7" max="7" width="31.140625" style="142" customWidth="1"/>
    <col min="8" max="8" width="23.42578125" style="142" customWidth="1"/>
    <col min="9" max="9" width="21.7109375" style="148" customWidth="1"/>
    <col min="10" max="10" width="32.140625" style="142" customWidth="1"/>
    <col min="11" max="11" width="28.85546875" style="142" customWidth="1"/>
    <col min="12" max="12" width="32.5703125" style="142" customWidth="1"/>
    <col min="13" max="13" width="26.5703125" style="142" customWidth="1"/>
    <col min="14" max="14" width="11.42578125" style="142"/>
    <col min="15" max="15" width="14.7109375" style="142" hidden="1" customWidth="1"/>
    <col min="16" max="16" width="19.5703125" style="142" hidden="1" customWidth="1"/>
    <col min="17" max="17" width="16.7109375" style="142" hidden="1" customWidth="1"/>
    <col min="18" max="18" width="9.42578125" style="142" hidden="1" customWidth="1"/>
    <col min="19" max="20" width="16.140625" style="142" hidden="1" customWidth="1"/>
    <col min="21" max="21" width="0" style="142" hidden="1" customWidth="1"/>
    <col min="22" max="22" width="17.42578125" style="142" hidden="1" customWidth="1"/>
    <col min="23" max="23" width="15.42578125" style="142" hidden="1" customWidth="1"/>
    <col min="24" max="24" width="15" style="142" hidden="1" customWidth="1"/>
    <col min="25" max="258" width="11.42578125" style="142"/>
    <col min="259" max="259" width="6.42578125" style="142" customWidth="1"/>
    <col min="260" max="260" width="63.5703125" style="142" customWidth="1"/>
    <col min="261" max="261" width="32.7109375" style="142" customWidth="1"/>
    <col min="262" max="263" width="21.7109375" style="142" customWidth="1"/>
    <col min="264" max="264" width="22" style="142" customWidth="1"/>
    <col min="265" max="265" width="24.7109375" style="142" customWidth="1"/>
    <col min="266" max="266" width="18.85546875" style="142" customWidth="1"/>
    <col min="267" max="267" width="12.5703125" style="142" bestFit="1" customWidth="1"/>
    <col min="268" max="268" width="20" style="142" bestFit="1" customWidth="1"/>
    <col min="269" max="514" width="11.42578125" style="142"/>
    <col min="515" max="515" width="6.42578125" style="142" customWidth="1"/>
    <col min="516" max="516" width="63.5703125" style="142" customWidth="1"/>
    <col min="517" max="517" width="32.7109375" style="142" customWidth="1"/>
    <col min="518" max="519" width="21.7109375" style="142" customWidth="1"/>
    <col min="520" max="520" width="22" style="142" customWidth="1"/>
    <col min="521" max="521" width="24.7109375" style="142" customWidth="1"/>
    <col min="522" max="522" width="18.85546875" style="142" customWidth="1"/>
    <col min="523" max="523" width="12.5703125" style="142" bestFit="1" customWidth="1"/>
    <col min="524" max="524" width="20" style="142" bestFit="1" customWidth="1"/>
    <col min="525" max="770" width="11.42578125" style="142"/>
    <col min="771" max="771" width="6.42578125" style="142" customWidth="1"/>
    <col min="772" max="772" width="63.5703125" style="142" customWidth="1"/>
    <col min="773" max="773" width="32.7109375" style="142" customWidth="1"/>
    <col min="774" max="775" width="21.7109375" style="142" customWidth="1"/>
    <col min="776" max="776" width="22" style="142" customWidth="1"/>
    <col min="777" max="777" width="24.7109375" style="142" customWidth="1"/>
    <col min="778" max="778" width="18.85546875" style="142" customWidth="1"/>
    <col min="779" max="779" width="12.5703125" style="142" bestFit="1" customWidth="1"/>
    <col min="780" max="780" width="20" style="142" bestFit="1" customWidth="1"/>
    <col min="781" max="1026" width="11.42578125" style="142"/>
    <col min="1027" max="1027" width="6.42578125" style="142" customWidth="1"/>
    <col min="1028" max="1028" width="63.5703125" style="142" customWidth="1"/>
    <col min="1029" max="1029" width="32.7109375" style="142" customWidth="1"/>
    <col min="1030" max="1031" width="21.7109375" style="142" customWidth="1"/>
    <col min="1032" max="1032" width="22" style="142" customWidth="1"/>
    <col min="1033" max="1033" width="24.7109375" style="142" customWidth="1"/>
    <col min="1034" max="1034" width="18.85546875" style="142" customWidth="1"/>
    <col min="1035" max="1035" width="12.5703125" style="142" bestFit="1" customWidth="1"/>
    <col min="1036" max="1036" width="20" style="142" bestFit="1" customWidth="1"/>
    <col min="1037" max="1282" width="11.42578125" style="142"/>
    <col min="1283" max="1283" width="6.42578125" style="142" customWidth="1"/>
    <col min="1284" max="1284" width="63.5703125" style="142" customWidth="1"/>
    <col min="1285" max="1285" width="32.7109375" style="142" customWidth="1"/>
    <col min="1286" max="1287" width="21.7109375" style="142" customWidth="1"/>
    <col min="1288" max="1288" width="22" style="142" customWidth="1"/>
    <col min="1289" max="1289" width="24.7109375" style="142" customWidth="1"/>
    <col min="1290" max="1290" width="18.85546875" style="142" customWidth="1"/>
    <col min="1291" max="1291" width="12.5703125" style="142" bestFit="1" customWidth="1"/>
    <col min="1292" max="1292" width="20" style="142" bestFit="1" customWidth="1"/>
    <col min="1293" max="1538" width="11.42578125" style="142"/>
    <col min="1539" max="1539" width="6.42578125" style="142" customWidth="1"/>
    <col min="1540" max="1540" width="63.5703125" style="142" customWidth="1"/>
    <col min="1541" max="1541" width="32.7109375" style="142" customWidth="1"/>
    <col min="1542" max="1543" width="21.7109375" style="142" customWidth="1"/>
    <col min="1544" max="1544" width="22" style="142" customWidth="1"/>
    <col min="1545" max="1545" width="24.7109375" style="142" customWidth="1"/>
    <col min="1546" max="1546" width="18.85546875" style="142" customWidth="1"/>
    <col min="1547" max="1547" width="12.5703125" style="142" bestFit="1" customWidth="1"/>
    <col min="1548" max="1548" width="20" style="142" bestFit="1" customWidth="1"/>
    <col min="1549" max="1794" width="11.42578125" style="142"/>
    <col min="1795" max="1795" width="6.42578125" style="142" customWidth="1"/>
    <col min="1796" max="1796" width="63.5703125" style="142" customWidth="1"/>
    <col min="1797" max="1797" width="32.7109375" style="142" customWidth="1"/>
    <col min="1798" max="1799" width="21.7109375" style="142" customWidth="1"/>
    <col min="1800" max="1800" width="22" style="142" customWidth="1"/>
    <col min="1801" max="1801" width="24.7109375" style="142" customWidth="1"/>
    <col min="1802" max="1802" width="18.85546875" style="142" customWidth="1"/>
    <col min="1803" max="1803" width="12.5703125" style="142" bestFit="1" customWidth="1"/>
    <col min="1804" max="1804" width="20" style="142" bestFit="1" customWidth="1"/>
    <col min="1805" max="2050" width="11.42578125" style="142"/>
    <col min="2051" max="2051" width="6.42578125" style="142" customWidth="1"/>
    <col min="2052" max="2052" width="63.5703125" style="142" customWidth="1"/>
    <col min="2053" max="2053" width="32.7109375" style="142" customWidth="1"/>
    <col min="2054" max="2055" width="21.7109375" style="142" customWidth="1"/>
    <col min="2056" max="2056" width="22" style="142" customWidth="1"/>
    <col min="2057" max="2057" width="24.7109375" style="142" customWidth="1"/>
    <col min="2058" max="2058" width="18.85546875" style="142" customWidth="1"/>
    <col min="2059" max="2059" width="12.5703125" style="142" bestFit="1" customWidth="1"/>
    <col min="2060" max="2060" width="20" style="142" bestFit="1" customWidth="1"/>
    <col min="2061" max="2306" width="11.42578125" style="142"/>
    <col min="2307" max="2307" width="6.42578125" style="142" customWidth="1"/>
    <col min="2308" max="2308" width="63.5703125" style="142" customWidth="1"/>
    <col min="2309" max="2309" width="32.7109375" style="142" customWidth="1"/>
    <col min="2310" max="2311" width="21.7109375" style="142" customWidth="1"/>
    <col min="2312" max="2312" width="22" style="142" customWidth="1"/>
    <col min="2313" max="2313" width="24.7109375" style="142" customWidth="1"/>
    <col min="2314" max="2314" width="18.85546875" style="142" customWidth="1"/>
    <col min="2315" max="2315" width="12.5703125" style="142" bestFit="1" customWidth="1"/>
    <col min="2316" max="2316" width="20" style="142" bestFit="1" customWidth="1"/>
    <col min="2317" max="2562" width="11.42578125" style="142"/>
    <col min="2563" max="2563" width="6.42578125" style="142" customWidth="1"/>
    <col min="2564" max="2564" width="63.5703125" style="142" customWidth="1"/>
    <col min="2565" max="2565" width="32.7109375" style="142" customWidth="1"/>
    <col min="2566" max="2567" width="21.7109375" style="142" customWidth="1"/>
    <col min="2568" max="2568" width="22" style="142" customWidth="1"/>
    <col min="2569" max="2569" width="24.7109375" style="142" customWidth="1"/>
    <col min="2570" max="2570" width="18.85546875" style="142" customWidth="1"/>
    <col min="2571" max="2571" width="12.5703125" style="142" bestFit="1" customWidth="1"/>
    <col min="2572" max="2572" width="20" style="142" bestFit="1" customWidth="1"/>
    <col min="2573" max="2818" width="11.42578125" style="142"/>
    <col min="2819" max="2819" width="6.42578125" style="142" customWidth="1"/>
    <col min="2820" max="2820" width="63.5703125" style="142" customWidth="1"/>
    <col min="2821" max="2821" width="32.7109375" style="142" customWidth="1"/>
    <col min="2822" max="2823" width="21.7109375" style="142" customWidth="1"/>
    <col min="2824" max="2824" width="22" style="142" customWidth="1"/>
    <col min="2825" max="2825" width="24.7109375" style="142" customWidth="1"/>
    <col min="2826" max="2826" width="18.85546875" style="142" customWidth="1"/>
    <col min="2827" max="2827" width="12.5703125" style="142" bestFit="1" customWidth="1"/>
    <col min="2828" max="2828" width="20" style="142" bestFit="1" customWidth="1"/>
    <col min="2829" max="3074" width="11.42578125" style="142"/>
    <col min="3075" max="3075" width="6.42578125" style="142" customWidth="1"/>
    <col min="3076" max="3076" width="63.5703125" style="142" customWidth="1"/>
    <col min="3077" max="3077" width="32.7109375" style="142" customWidth="1"/>
    <col min="3078" max="3079" width="21.7109375" style="142" customWidth="1"/>
    <col min="3080" max="3080" width="22" style="142" customWidth="1"/>
    <col min="3081" max="3081" width="24.7109375" style="142" customWidth="1"/>
    <col min="3082" max="3082" width="18.85546875" style="142" customWidth="1"/>
    <col min="3083" max="3083" width="12.5703125" style="142" bestFit="1" customWidth="1"/>
    <col min="3084" max="3084" width="20" style="142" bestFit="1" customWidth="1"/>
    <col min="3085" max="3330" width="11.42578125" style="142"/>
    <col min="3331" max="3331" width="6.42578125" style="142" customWidth="1"/>
    <col min="3332" max="3332" width="63.5703125" style="142" customWidth="1"/>
    <col min="3333" max="3333" width="32.7109375" style="142" customWidth="1"/>
    <col min="3334" max="3335" width="21.7109375" style="142" customWidth="1"/>
    <col min="3336" max="3336" width="22" style="142" customWidth="1"/>
    <col min="3337" max="3337" width="24.7109375" style="142" customWidth="1"/>
    <col min="3338" max="3338" width="18.85546875" style="142" customWidth="1"/>
    <col min="3339" max="3339" width="12.5703125" style="142" bestFit="1" customWidth="1"/>
    <col min="3340" max="3340" width="20" style="142" bestFit="1" customWidth="1"/>
    <col min="3341" max="3586" width="11.42578125" style="142"/>
    <col min="3587" max="3587" width="6.42578125" style="142" customWidth="1"/>
    <col min="3588" max="3588" width="63.5703125" style="142" customWidth="1"/>
    <col min="3589" max="3589" width="32.7109375" style="142" customWidth="1"/>
    <col min="3590" max="3591" width="21.7109375" style="142" customWidth="1"/>
    <col min="3592" max="3592" width="22" style="142" customWidth="1"/>
    <col min="3593" max="3593" width="24.7109375" style="142" customWidth="1"/>
    <col min="3594" max="3594" width="18.85546875" style="142" customWidth="1"/>
    <col min="3595" max="3595" width="12.5703125" style="142" bestFit="1" customWidth="1"/>
    <col min="3596" max="3596" width="20" style="142" bestFit="1" customWidth="1"/>
    <col min="3597" max="3842" width="11.42578125" style="142"/>
    <col min="3843" max="3843" width="6.42578125" style="142" customWidth="1"/>
    <col min="3844" max="3844" width="63.5703125" style="142" customWidth="1"/>
    <col min="3845" max="3845" width="32.7109375" style="142" customWidth="1"/>
    <col min="3846" max="3847" width="21.7109375" style="142" customWidth="1"/>
    <col min="3848" max="3848" width="22" style="142" customWidth="1"/>
    <col min="3849" max="3849" width="24.7109375" style="142" customWidth="1"/>
    <col min="3850" max="3850" width="18.85546875" style="142" customWidth="1"/>
    <col min="3851" max="3851" width="12.5703125" style="142" bestFit="1" customWidth="1"/>
    <col min="3852" max="3852" width="20" style="142" bestFit="1" customWidth="1"/>
    <col min="3853" max="4098" width="11.42578125" style="142"/>
    <col min="4099" max="4099" width="6.42578125" style="142" customWidth="1"/>
    <col min="4100" max="4100" width="63.5703125" style="142" customWidth="1"/>
    <col min="4101" max="4101" width="32.7109375" style="142" customWidth="1"/>
    <col min="4102" max="4103" width="21.7109375" style="142" customWidth="1"/>
    <col min="4104" max="4104" width="22" style="142" customWidth="1"/>
    <col min="4105" max="4105" width="24.7109375" style="142" customWidth="1"/>
    <col min="4106" max="4106" width="18.85546875" style="142" customWidth="1"/>
    <col min="4107" max="4107" width="12.5703125" style="142" bestFit="1" customWidth="1"/>
    <col min="4108" max="4108" width="20" style="142" bestFit="1" customWidth="1"/>
    <col min="4109" max="4354" width="11.42578125" style="142"/>
    <col min="4355" max="4355" width="6.42578125" style="142" customWidth="1"/>
    <col min="4356" max="4356" width="63.5703125" style="142" customWidth="1"/>
    <col min="4357" max="4357" width="32.7109375" style="142" customWidth="1"/>
    <col min="4358" max="4359" width="21.7109375" style="142" customWidth="1"/>
    <col min="4360" max="4360" width="22" style="142" customWidth="1"/>
    <col min="4361" max="4361" width="24.7109375" style="142" customWidth="1"/>
    <col min="4362" max="4362" width="18.85546875" style="142" customWidth="1"/>
    <col min="4363" max="4363" width="12.5703125" style="142" bestFit="1" customWidth="1"/>
    <col min="4364" max="4364" width="20" style="142" bestFit="1" customWidth="1"/>
    <col min="4365" max="4610" width="11.42578125" style="142"/>
    <col min="4611" max="4611" width="6.42578125" style="142" customWidth="1"/>
    <col min="4612" max="4612" width="63.5703125" style="142" customWidth="1"/>
    <col min="4613" max="4613" width="32.7109375" style="142" customWidth="1"/>
    <col min="4614" max="4615" width="21.7109375" style="142" customWidth="1"/>
    <col min="4616" max="4616" width="22" style="142" customWidth="1"/>
    <col min="4617" max="4617" width="24.7109375" style="142" customWidth="1"/>
    <col min="4618" max="4618" width="18.85546875" style="142" customWidth="1"/>
    <col min="4619" max="4619" width="12.5703125" style="142" bestFit="1" customWidth="1"/>
    <col min="4620" max="4620" width="20" style="142" bestFit="1" customWidth="1"/>
    <col min="4621" max="4866" width="11.42578125" style="142"/>
    <col min="4867" max="4867" width="6.42578125" style="142" customWidth="1"/>
    <col min="4868" max="4868" width="63.5703125" style="142" customWidth="1"/>
    <col min="4869" max="4869" width="32.7109375" style="142" customWidth="1"/>
    <col min="4870" max="4871" width="21.7109375" style="142" customWidth="1"/>
    <col min="4872" max="4872" width="22" style="142" customWidth="1"/>
    <col min="4873" max="4873" width="24.7109375" style="142" customWidth="1"/>
    <col min="4874" max="4874" width="18.85546875" style="142" customWidth="1"/>
    <col min="4875" max="4875" width="12.5703125" style="142" bestFit="1" customWidth="1"/>
    <col min="4876" max="4876" width="20" style="142" bestFit="1" customWidth="1"/>
    <col min="4877" max="5122" width="11.42578125" style="142"/>
    <col min="5123" max="5123" width="6.42578125" style="142" customWidth="1"/>
    <col min="5124" max="5124" width="63.5703125" style="142" customWidth="1"/>
    <col min="5125" max="5125" width="32.7109375" style="142" customWidth="1"/>
    <col min="5126" max="5127" width="21.7109375" style="142" customWidth="1"/>
    <col min="5128" max="5128" width="22" style="142" customWidth="1"/>
    <col min="5129" max="5129" width="24.7109375" style="142" customWidth="1"/>
    <col min="5130" max="5130" width="18.85546875" style="142" customWidth="1"/>
    <col min="5131" max="5131" width="12.5703125" style="142" bestFit="1" customWidth="1"/>
    <col min="5132" max="5132" width="20" style="142" bestFit="1" customWidth="1"/>
    <col min="5133" max="5378" width="11.42578125" style="142"/>
    <col min="5379" max="5379" width="6.42578125" style="142" customWidth="1"/>
    <col min="5380" max="5380" width="63.5703125" style="142" customWidth="1"/>
    <col min="5381" max="5381" width="32.7109375" style="142" customWidth="1"/>
    <col min="5382" max="5383" width="21.7109375" style="142" customWidth="1"/>
    <col min="5384" max="5384" width="22" style="142" customWidth="1"/>
    <col min="5385" max="5385" width="24.7109375" style="142" customWidth="1"/>
    <col min="5386" max="5386" width="18.85546875" style="142" customWidth="1"/>
    <col min="5387" max="5387" width="12.5703125" style="142" bestFit="1" customWidth="1"/>
    <col min="5388" max="5388" width="20" style="142" bestFit="1" customWidth="1"/>
    <col min="5389" max="5634" width="11.42578125" style="142"/>
    <col min="5635" max="5635" width="6.42578125" style="142" customWidth="1"/>
    <col min="5636" max="5636" width="63.5703125" style="142" customWidth="1"/>
    <col min="5637" max="5637" width="32.7109375" style="142" customWidth="1"/>
    <col min="5638" max="5639" width="21.7109375" style="142" customWidth="1"/>
    <col min="5640" max="5640" width="22" style="142" customWidth="1"/>
    <col min="5641" max="5641" width="24.7109375" style="142" customWidth="1"/>
    <col min="5642" max="5642" width="18.85546875" style="142" customWidth="1"/>
    <col min="5643" max="5643" width="12.5703125" style="142" bestFit="1" customWidth="1"/>
    <col min="5644" max="5644" width="20" style="142" bestFit="1" customWidth="1"/>
    <col min="5645" max="5890" width="11.42578125" style="142"/>
    <col min="5891" max="5891" width="6.42578125" style="142" customWidth="1"/>
    <col min="5892" max="5892" width="63.5703125" style="142" customWidth="1"/>
    <col min="5893" max="5893" width="32.7109375" style="142" customWidth="1"/>
    <col min="5894" max="5895" width="21.7109375" style="142" customWidth="1"/>
    <col min="5896" max="5896" width="22" style="142" customWidth="1"/>
    <col min="5897" max="5897" width="24.7109375" style="142" customWidth="1"/>
    <col min="5898" max="5898" width="18.85546875" style="142" customWidth="1"/>
    <col min="5899" max="5899" width="12.5703125" style="142" bestFit="1" customWidth="1"/>
    <col min="5900" max="5900" width="20" style="142" bestFit="1" customWidth="1"/>
    <col min="5901" max="6146" width="11.42578125" style="142"/>
    <col min="6147" max="6147" width="6.42578125" style="142" customWidth="1"/>
    <col min="6148" max="6148" width="63.5703125" style="142" customWidth="1"/>
    <col min="6149" max="6149" width="32.7109375" style="142" customWidth="1"/>
    <col min="6150" max="6151" width="21.7109375" style="142" customWidth="1"/>
    <col min="6152" max="6152" width="22" style="142" customWidth="1"/>
    <col min="6153" max="6153" width="24.7109375" style="142" customWidth="1"/>
    <col min="6154" max="6154" width="18.85546875" style="142" customWidth="1"/>
    <col min="6155" max="6155" width="12.5703125" style="142" bestFit="1" customWidth="1"/>
    <col min="6156" max="6156" width="20" style="142" bestFit="1" customWidth="1"/>
    <col min="6157" max="6402" width="11.42578125" style="142"/>
    <col min="6403" max="6403" width="6.42578125" style="142" customWidth="1"/>
    <col min="6404" max="6404" width="63.5703125" style="142" customWidth="1"/>
    <col min="6405" max="6405" width="32.7109375" style="142" customWidth="1"/>
    <col min="6406" max="6407" width="21.7109375" style="142" customWidth="1"/>
    <col min="6408" max="6408" width="22" style="142" customWidth="1"/>
    <col min="6409" max="6409" width="24.7109375" style="142" customWidth="1"/>
    <col min="6410" max="6410" width="18.85546875" style="142" customWidth="1"/>
    <col min="6411" max="6411" width="12.5703125" style="142" bestFit="1" customWidth="1"/>
    <col min="6412" max="6412" width="20" style="142" bestFit="1" customWidth="1"/>
    <col min="6413" max="6658" width="11.42578125" style="142"/>
    <col min="6659" max="6659" width="6.42578125" style="142" customWidth="1"/>
    <col min="6660" max="6660" width="63.5703125" style="142" customWidth="1"/>
    <col min="6661" max="6661" width="32.7109375" style="142" customWidth="1"/>
    <col min="6662" max="6663" width="21.7109375" style="142" customWidth="1"/>
    <col min="6664" max="6664" width="22" style="142" customWidth="1"/>
    <col min="6665" max="6665" width="24.7109375" style="142" customWidth="1"/>
    <col min="6666" max="6666" width="18.85546875" style="142" customWidth="1"/>
    <col min="6667" max="6667" width="12.5703125" style="142" bestFit="1" customWidth="1"/>
    <col min="6668" max="6668" width="20" style="142" bestFit="1" customWidth="1"/>
    <col min="6669" max="6914" width="11.42578125" style="142"/>
    <col min="6915" max="6915" width="6.42578125" style="142" customWidth="1"/>
    <col min="6916" max="6916" width="63.5703125" style="142" customWidth="1"/>
    <col min="6917" max="6917" width="32.7109375" style="142" customWidth="1"/>
    <col min="6918" max="6919" width="21.7109375" style="142" customWidth="1"/>
    <col min="6920" max="6920" width="22" style="142" customWidth="1"/>
    <col min="6921" max="6921" width="24.7109375" style="142" customWidth="1"/>
    <col min="6922" max="6922" width="18.85546875" style="142" customWidth="1"/>
    <col min="6923" max="6923" width="12.5703125" style="142" bestFit="1" customWidth="1"/>
    <col min="6924" max="6924" width="20" style="142" bestFit="1" customWidth="1"/>
    <col min="6925" max="7170" width="11.42578125" style="142"/>
    <col min="7171" max="7171" width="6.42578125" style="142" customWidth="1"/>
    <col min="7172" max="7172" width="63.5703125" style="142" customWidth="1"/>
    <col min="7173" max="7173" width="32.7109375" style="142" customWidth="1"/>
    <col min="7174" max="7175" width="21.7109375" style="142" customWidth="1"/>
    <col min="7176" max="7176" width="22" style="142" customWidth="1"/>
    <col min="7177" max="7177" width="24.7109375" style="142" customWidth="1"/>
    <col min="7178" max="7178" width="18.85546875" style="142" customWidth="1"/>
    <col min="7179" max="7179" width="12.5703125" style="142" bestFit="1" customWidth="1"/>
    <col min="7180" max="7180" width="20" style="142" bestFit="1" customWidth="1"/>
    <col min="7181" max="7426" width="11.42578125" style="142"/>
    <col min="7427" max="7427" width="6.42578125" style="142" customWidth="1"/>
    <col min="7428" max="7428" width="63.5703125" style="142" customWidth="1"/>
    <col min="7429" max="7429" width="32.7109375" style="142" customWidth="1"/>
    <col min="7430" max="7431" width="21.7109375" style="142" customWidth="1"/>
    <col min="7432" max="7432" width="22" style="142" customWidth="1"/>
    <col min="7433" max="7433" width="24.7109375" style="142" customWidth="1"/>
    <col min="7434" max="7434" width="18.85546875" style="142" customWidth="1"/>
    <col min="7435" max="7435" width="12.5703125" style="142" bestFit="1" customWidth="1"/>
    <col min="7436" max="7436" width="20" style="142" bestFit="1" customWidth="1"/>
    <col min="7437" max="7682" width="11.42578125" style="142"/>
    <col min="7683" max="7683" width="6.42578125" style="142" customWidth="1"/>
    <col min="7684" max="7684" width="63.5703125" style="142" customWidth="1"/>
    <col min="7685" max="7685" width="32.7109375" style="142" customWidth="1"/>
    <col min="7686" max="7687" width="21.7109375" style="142" customWidth="1"/>
    <col min="7688" max="7688" width="22" style="142" customWidth="1"/>
    <col min="7689" max="7689" width="24.7109375" style="142" customWidth="1"/>
    <col min="7690" max="7690" width="18.85546875" style="142" customWidth="1"/>
    <col min="7691" max="7691" width="12.5703125" style="142" bestFit="1" customWidth="1"/>
    <col min="7692" max="7692" width="20" style="142" bestFit="1" customWidth="1"/>
    <col min="7693" max="7938" width="11.42578125" style="142"/>
    <col min="7939" max="7939" width="6.42578125" style="142" customWidth="1"/>
    <col min="7940" max="7940" width="63.5703125" style="142" customWidth="1"/>
    <col min="7941" max="7941" width="32.7109375" style="142" customWidth="1"/>
    <col min="7942" max="7943" width="21.7109375" style="142" customWidth="1"/>
    <col min="7944" max="7944" width="22" style="142" customWidth="1"/>
    <col min="7945" max="7945" width="24.7109375" style="142" customWidth="1"/>
    <col min="7946" max="7946" width="18.85546875" style="142" customWidth="1"/>
    <col min="7947" max="7947" width="12.5703125" style="142" bestFit="1" customWidth="1"/>
    <col min="7948" max="7948" width="20" style="142" bestFit="1" customWidth="1"/>
    <col min="7949" max="8194" width="11.42578125" style="142"/>
    <col min="8195" max="8195" width="6.42578125" style="142" customWidth="1"/>
    <col min="8196" max="8196" width="63.5703125" style="142" customWidth="1"/>
    <col min="8197" max="8197" width="32.7109375" style="142" customWidth="1"/>
    <col min="8198" max="8199" width="21.7109375" style="142" customWidth="1"/>
    <col min="8200" max="8200" width="22" style="142" customWidth="1"/>
    <col min="8201" max="8201" width="24.7109375" style="142" customWidth="1"/>
    <col min="8202" max="8202" width="18.85546875" style="142" customWidth="1"/>
    <col min="8203" max="8203" width="12.5703125" style="142" bestFit="1" customWidth="1"/>
    <col min="8204" max="8204" width="20" style="142" bestFit="1" customWidth="1"/>
    <col min="8205" max="8450" width="11.42578125" style="142"/>
    <col min="8451" max="8451" width="6.42578125" style="142" customWidth="1"/>
    <col min="8452" max="8452" width="63.5703125" style="142" customWidth="1"/>
    <col min="8453" max="8453" width="32.7109375" style="142" customWidth="1"/>
    <col min="8454" max="8455" width="21.7109375" style="142" customWidth="1"/>
    <col min="8456" max="8456" width="22" style="142" customWidth="1"/>
    <col min="8457" max="8457" width="24.7109375" style="142" customWidth="1"/>
    <col min="8458" max="8458" width="18.85546875" style="142" customWidth="1"/>
    <col min="8459" max="8459" width="12.5703125" style="142" bestFit="1" customWidth="1"/>
    <col min="8460" max="8460" width="20" style="142" bestFit="1" customWidth="1"/>
    <col min="8461" max="8706" width="11.42578125" style="142"/>
    <col min="8707" max="8707" width="6.42578125" style="142" customWidth="1"/>
    <col min="8708" max="8708" width="63.5703125" style="142" customWidth="1"/>
    <col min="8709" max="8709" width="32.7109375" style="142" customWidth="1"/>
    <col min="8710" max="8711" width="21.7109375" style="142" customWidth="1"/>
    <col min="8712" max="8712" width="22" style="142" customWidth="1"/>
    <col min="8713" max="8713" width="24.7109375" style="142" customWidth="1"/>
    <col min="8714" max="8714" width="18.85546875" style="142" customWidth="1"/>
    <col min="8715" max="8715" width="12.5703125" style="142" bestFit="1" customWidth="1"/>
    <col min="8716" max="8716" width="20" style="142" bestFit="1" customWidth="1"/>
    <col min="8717" max="8962" width="11.42578125" style="142"/>
    <col min="8963" max="8963" width="6.42578125" style="142" customWidth="1"/>
    <col min="8964" max="8964" width="63.5703125" style="142" customWidth="1"/>
    <col min="8965" max="8965" width="32.7109375" style="142" customWidth="1"/>
    <col min="8966" max="8967" width="21.7109375" style="142" customWidth="1"/>
    <col min="8968" max="8968" width="22" style="142" customWidth="1"/>
    <col min="8969" max="8969" width="24.7109375" style="142" customWidth="1"/>
    <col min="8970" max="8970" width="18.85546875" style="142" customWidth="1"/>
    <col min="8971" max="8971" width="12.5703125" style="142" bestFit="1" customWidth="1"/>
    <col min="8972" max="8972" width="20" style="142" bestFit="1" customWidth="1"/>
    <col min="8973" max="9218" width="11.42578125" style="142"/>
    <col min="9219" max="9219" width="6.42578125" style="142" customWidth="1"/>
    <col min="9220" max="9220" width="63.5703125" style="142" customWidth="1"/>
    <col min="9221" max="9221" width="32.7109375" style="142" customWidth="1"/>
    <col min="9222" max="9223" width="21.7109375" style="142" customWidth="1"/>
    <col min="9224" max="9224" width="22" style="142" customWidth="1"/>
    <col min="9225" max="9225" width="24.7109375" style="142" customWidth="1"/>
    <col min="9226" max="9226" width="18.85546875" style="142" customWidth="1"/>
    <col min="9227" max="9227" width="12.5703125" style="142" bestFit="1" customWidth="1"/>
    <col min="9228" max="9228" width="20" style="142" bestFit="1" customWidth="1"/>
    <col min="9229" max="9474" width="11.42578125" style="142"/>
    <col min="9475" max="9475" width="6.42578125" style="142" customWidth="1"/>
    <col min="9476" max="9476" width="63.5703125" style="142" customWidth="1"/>
    <col min="9477" max="9477" width="32.7109375" style="142" customWidth="1"/>
    <col min="9478" max="9479" width="21.7109375" style="142" customWidth="1"/>
    <col min="9480" max="9480" width="22" style="142" customWidth="1"/>
    <col min="9481" max="9481" width="24.7109375" style="142" customWidth="1"/>
    <col min="9482" max="9482" width="18.85546875" style="142" customWidth="1"/>
    <col min="9483" max="9483" width="12.5703125" style="142" bestFit="1" customWidth="1"/>
    <col min="9484" max="9484" width="20" style="142" bestFit="1" customWidth="1"/>
    <col min="9485" max="9730" width="11.42578125" style="142"/>
    <col min="9731" max="9731" width="6.42578125" style="142" customWidth="1"/>
    <col min="9732" max="9732" width="63.5703125" style="142" customWidth="1"/>
    <col min="9733" max="9733" width="32.7109375" style="142" customWidth="1"/>
    <col min="9734" max="9735" width="21.7109375" style="142" customWidth="1"/>
    <col min="9736" max="9736" width="22" style="142" customWidth="1"/>
    <col min="9737" max="9737" width="24.7109375" style="142" customWidth="1"/>
    <col min="9738" max="9738" width="18.85546875" style="142" customWidth="1"/>
    <col min="9739" max="9739" width="12.5703125" style="142" bestFit="1" customWidth="1"/>
    <col min="9740" max="9740" width="20" style="142" bestFit="1" customWidth="1"/>
    <col min="9741" max="9986" width="11.42578125" style="142"/>
    <col min="9987" max="9987" width="6.42578125" style="142" customWidth="1"/>
    <col min="9988" max="9988" width="63.5703125" style="142" customWidth="1"/>
    <col min="9989" max="9989" width="32.7109375" style="142" customWidth="1"/>
    <col min="9990" max="9991" width="21.7109375" style="142" customWidth="1"/>
    <col min="9992" max="9992" width="22" style="142" customWidth="1"/>
    <col min="9993" max="9993" width="24.7109375" style="142" customWidth="1"/>
    <col min="9994" max="9994" width="18.85546875" style="142" customWidth="1"/>
    <col min="9995" max="9995" width="12.5703125" style="142" bestFit="1" customWidth="1"/>
    <col min="9996" max="9996" width="20" style="142" bestFit="1" customWidth="1"/>
    <col min="9997" max="10242" width="11.42578125" style="142"/>
    <col min="10243" max="10243" width="6.42578125" style="142" customWidth="1"/>
    <col min="10244" max="10244" width="63.5703125" style="142" customWidth="1"/>
    <col min="10245" max="10245" width="32.7109375" style="142" customWidth="1"/>
    <col min="10246" max="10247" width="21.7109375" style="142" customWidth="1"/>
    <col min="10248" max="10248" width="22" style="142" customWidth="1"/>
    <col min="10249" max="10249" width="24.7109375" style="142" customWidth="1"/>
    <col min="10250" max="10250" width="18.85546875" style="142" customWidth="1"/>
    <col min="10251" max="10251" width="12.5703125" style="142" bestFit="1" customWidth="1"/>
    <col min="10252" max="10252" width="20" style="142" bestFit="1" customWidth="1"/>
    <col min="10253" max="10498" width="11.42578125" style="142"/>
    <col min="10499" max="10499" width="6.42578125" style="142" customWidth="1"/>
    <col min="10500" max="10500" width="63.5703125" style="142" customWidth="1"/>
    <col min="10501" max="10501" width="32.7109375" style="142" customWidth="1"/>
    <col min="10502" max="10503" width="21.7109375" style="142" customWidth="1"/>
    <col min="10504" max="10504" width="22" style="142" customWidth="1"/>
    <col min="10505" max="10505" width="24.7109375" style="142" customWidth="1"/>
    <col min="10506" max="10506" width="18.85546875" style="142" customWidth="1"/>
    <col min="10507" max="10507" width="12.5703125" style="142" bestFit="1" customWidth="1"/>
    <col min="10508" max="10508" width="20" style="142" bestFit="1" customWidth="1"/>
    <col min="10509" max="10754" width="11.42578125" style="142"/>
    <col min="10755" max="10755" width="6.42578125" style="142" customWidth="1"/>
    <col min="10756" max="10756" width="63.5703125" style="142" customWidth="1"/>
    <col min="10757" max="10757" width="32.7109375" style="142" customWidth="1"/>
    <col min="10758" max="10759" width="21.7109375" style="142" customWidth="1"/>
    <col min="10760" max="10760" width="22" style="142" customWidth="1"/>
    <col min="10761" max="10761" width="24.7109375" style="142" customWidth="1"/>
    <col min="10762" max="10762" width="18.85546875" style="142" customWidth="1"/>
    <col min="10763" max="10763" width="12.5703125" style="142" bestFit="1" customWidth="1"/>
    <col min="10764" max="10764" width="20" style="142" bestFit="1" customWidth="1"/>
    <col min="10765" max="11010" width="11.42578125" style="142"/>
    <col min="11011" max="11011" width="6.42578125" style="142" customWidth="1"/>
    <col min="11012" max="11012" width="63.5703125" style="142" customWidth="1"/>
    <col min="11013" max="11013" width="32.7109375" style="142" customWidth="1"/>
    <col min="11014" max="11015" width="21.7109375" style="142" customWidth="1"/>
    <col min="11016" max="11016" width="22" style="142" customWidth="1"/>
    <col min="11017" max="11017" width="24.7109375" style="142" customWidth="1"/>
    <col min="11018" max="11018" width="18.85546875" style="142" customWidth="1"/>
    <col min="11019" max="11019" width="12.5703125" style="142" bestFit="1" customWidth="1"/>
    <col min="11020" max="11020" width="20" style="142" bestFit="1" customWidth="1"/>
    <col min="11021" max="11266" width="11.42578125" style="142"/>
    <col min="11267" max="11267" width="6.42578125" style="142" customWidth="1"/>
    <col min="11268" max="11268" width="63.5703125" style="142" customWidth="1"/>
    <col min="11269" max="11269" width="32.7109375" style="142" customWidth="1"/>
    <col min="11270" max="11271" width="21.7109375" style="142" customWidth="1"/>
    <col min="11272" max="11272" width="22" style="142" customWidth="1"/>
    <col min="11273" max="11273" width="24.7109375" style="142" customWidth="1"/>
    <col min="11274" max="11274" width="18.85546875" style="142" customWidth="1"/>
    <col min="11275" max="11275" width="12.5703125" style="142" bestFit="1" customWidth="1"/>
    <col min="11276" max="11276" width="20" style="142" bestFit="1" customWidth="1"/>
    <col min="11277" max="11522" width="11.42578125" style="142"/>
    <col min="11523" max="11523" width="6.42578125" style="142" customWidth="1"/>
    <col min="11524" max="11524" width="63.5703125" style="142" customWidth="1"/>
    <col min="11525" max="11525" width="32.7109375" style="142" customWidth="1"/>
    <col min="11526" max="11527" width="21.7109375" style="142" customWidth="1"/>
    <col min="11528" max="11528" width="22" style="142" customWidth="1"/>
    <col min="11529" max="11529" width="24.7109375" style="142" customWidth="1"/>
    <col min="11530" max="11530" width="18.85546875" style="142" customWidth="1"/>
    <col min="11531" max="11531" width="12.5703125" style="142" bestFit="1" customWidth="1"/>
    <col min="11532" max="11532" width="20" style="142" bestFit="1" customWidth="1"/>
    <col min="11533" max="11778" width="11.42578125" style="142"/>
    <col min="11779" max="11779" width="6.42578125" style="142" customWidth="1"/>
    <col min="11780" max="11780" width="63.5703125" style="142" customWidth="1"/>
    <col min="11781" max="11781" width="32.7109375" style="142" customWidth="1"/>
    <col min="11782" max="11783" width="21.7109375" style="142" customWidth="1"/>
    <col min="11784" max="11784" width="22" style="142" customWidth="1"/>
    <col min="11785" max="11785" width="24.7109375" style="142" customWidth="1"/>
    <col min="11786" max="11786" width="18.85546875" style="142" customWidth="1"/>
    <col min="11787" max="11787" width="12.5703125" style="142" bestFit="1" customWidth="1"/>
    <col min="11788" max="11788" width="20" style="142" bestFit="1" customWidth="1"/>
    <col min="11789" max="12034" width="11.42578125" style="142"/>
    <col min="12035" max="12035" width="6.42578125" style="142" customWidth="1"/>
    <col min="12036" max="12036" width="63.5703125" style="142" customWidth="1"/>
    <col min="12037" max="12037" width="32.7109375" style="142" customWidth="1"/>
    <col min="12038" max="12039" width="21.7109375" style="142" customWidth="1"/>
    <col min="12040" max="12040" width="22" style="142" customWidth="1"/>
    <col min="12041" max="12041" width="24.7109375" style="142" customWidth="1"/>
    <col min="12042" max="12042" width="18.85546875" style="142" customWidth="1"/>
    <col min="12043" max="12043" width="12.5703125" style="142" bestFit="1" customWidth="1"/>
    <col min="12044" max="12044" width="20" style="142" bestFit="1" customWidth="1"/>
    <col min="12045" max="12290" width="11.42578125" style="142"/>
    <col min="12291" max="12291" width="6.42578125" style="142" customWidth="1"/>
    <col min="12292" max="12292" width="63.5703125" style="142" customWidth="1"/>
    <col min="12293" max="12293" width="32.7109375" style="142" customWidth="1"/>
    <col min="12294" max="12295" width="21.7109375" style="142" customWidth="1"/>
    <col min="12296" max="12296" width="22" style="142" customWidth="1"/>
    <col min="12297" max="12297" width="24.7109375" style="142" customWidth="1"/>
    <col min="12298" max="12298" width="18.85546875" style="142" customWidth="1"/>
    <col min="12299" max="12299" width="12.5703125" style="142" bestFit="1" customWidth="1"/>
    <col min="12300" max="12300" width="20" style="142" bestFit="1" customWidth="1"/>
    <col min="12301" max="12546" width="11.42578125" style="142"/>
    <col min="12547" max="12547" width="6.42578125" style="142" customWidth="1"/>
    <col min="12548" max="12548" width="63.5703125" style="142" customWidth="1"/>
    <col min="12549" max="12549" width="32.7109375" style="142" customWidth="1"/>
    <col min="12550" max="12551" width="21.7109375" style="142" customWidth="1"/>
    <col min="12552" max="12552" width="22" style="142" customWidth="1"/>
    <col min="12553" max="12553" width="24.7109375" style="142" customWidth="1"/>
    <col min="12554" max="12554" width="18.85546875" style="142" customWidth="1"/>
    <col min="12555" max="12555" width="12.5703125" style="142" bestFit="1" customWidth="1"/>
    <col min="12556" max="12556" width="20" style="142" bestFit="1" customWidth="1"/>
    <col min="12557" max="12802" width="11.42578125" style="142"/>
    <col min="12803" max="12803" width="6.42578125" style="142" customWidth="1"/>
    <col min="12804" max="12804" width="63.5703125" style="142" customWidth="1"/>
    <col min="12805" max="12805" width="32.7109375" style="142" customWidth="1"/>
    <col min="12806" max="12807" width="21.7109375" style="142" customWidth="1"/>
    <col min="12808" max="12808" width="22" style="142" customWidth="1"/>
    <col min="12809" max="12809" width="24.7109375" style="142" customWidth="1"/>
    <col min="12810" max="12810" width="18.85546875" style="142" customWidth="1"/>
    <col min="12811" max="12811" width="12.5703125" style="142" bestFit="1" customWidth="1"/>
    <col min="12812" max="12812" width="20" style="142" bestFit="1" customWidth="1"/>
    <col min="12813" max="13058" width="11.42578125" style="142"/>
    <col min="13059" max="13059" width="6.42578125" style="142" customWidth="1"/>
    <col min="13060" max="13060" width="63.5703125" style="142" customWidth="1"/>
    <col min="13061" max="13061" width="32.7109375" style="142" customWidth="1"/>
    <col min="13062" max="13063" width="21.7109375" style="142" customWidth="1"/>
    <col min="13064" max="13064" width="22" style="142" customWidth="1"/>
    <col min="13065" max="13065" width="24.7109375" style="142" customWidth="1"/>
    <col min="13066" max="13066" width="18.85546875" style="142" customWidth="1"/>
    <col min="13067" max="13067" width="12.5703125" style="142" bestFit="1" customWidth="1"/>
    <col min="13068" max="13068" width="20" style="142" bestFit="1" customWidth="1"/>
    <col min="13069" max="13314" width="11.42578125" style="142"/>
    <col min="13315" max="13315" width="6.42578125" style="142" customWidth="1"/>
    <col min="13316" max="13316" width="63.5703125" style="142" customWidth="1"/>
    <col min="13317" max="13317" width="32.7109375" style="142" customWidth="1"/>
    <col min="13318" max="13319" width="21.7109375" style="142" customWidth="1"/>
    <col min="13320" max="13320" width="22" style="142" customWidth="1"/>
    <col min="13321" max="13321" width="24.7109375" style="142" customWidth="1"/>
    <col min="13322" max="13322" width="18.85546875" style="142" customWidth="1"/>
    <col min="13323" max="13323" width="12.5703125" style="142" bestFit="1" customWidth="1"/>
    <col min="13324" max="13324" width="20" style="142" bestFit="1" customWidth="1"/>
    <col min="13325" max="13570" width="11.42578125" style="142"/>
    <col min="13571" max="13571" width="6.42578125" style="142" customWidth="1"/>
    <col min="13572" max="13572" width="63.5703125" style="142" customWidth="1"/>
    <col min="13573" max="13573" width="32.7109375" style="142" customWidth="1"/>
    <col min="13574" max="13575" width="21.7109375" style="142" customWidth="1"/>
    <col min="13576" max="13576" width="22" style="142" customWidth="1"/>
    <col min="13577" max="13577" width="24.7109375" style="142" customWidth="1"/>
    <col min="13578" max="13578" width="18.85546875" style="142" customWidth="1"/>
    <col min="13579" max="13579" width="12.5703125" style="142" bestFit="1" customWidth="1"/>
    <col min="13580" max="13580" width="20" style="142" bestFit="1" customWidth="1"/>
    <col min="13581" max="13826" width="11.42578125" style="142"/>
    <col min="13827" max="13827" width="6.42578125" style="142" customWidth="1"/>
    <col min="13828" max="13828" width="63.5703125" style="142" customWidth="1"/>
    <col min="13829" max="13829" width="32.7109375" style="142" customWidth="1"/>
    <col min="13830" max="13831" width="21.7109375" style="142" customWidth="1"/>
    <col min="13832" max="13832" width="22" style="142" customWidth="1"/>
    <col min="13833" max="13833" width="24.7109375" style="142" customWidth="1"/>
    <col min="13834" max="13834" width="18.85546875" style="142" customWidth="1"/>
    <col min="13835" max="13835" width="12.5703125" style="142" bestFit="1" customWidth="1"/>
    <col min="13836" max="13836" width="20" style="142" bestFit="1" customWidth="1"/>
    <col min="13837" max="14082" width="11.42578125" style="142"/>
    <col min="14083" max="14083" width="6.42578125" style="142" customWidth="1"/>
    <col min="14084" max="14084" width="63.5703125" style="142" customWidth="1"/>
    <col min="14085" max="14085" width="32.7109375" style="142" customWidth="1"/>
    <col min="14086" max="14087" width="21.7109375" style="142" customWidth="1"/>
    <col min="14088" max="14088" width="22" style="142" customWidth="1"/>
    <col min="14089" max="14089" width="24.7109375" style="142" customWidth="1"/>
    <col min="14090" max="14090" width="18.85546875" style="142" customWidth="1"/>
    <col min="14091" max="14091" width="12.5703125" style="142" bestFit="1" customWidth="1"/>
    <col min="14092" max="14092" width="20" style="142" bestFit="1" customWidth="1"/>
    <col min="14093" max="14338" width="11.42578125" style="142"/>
    <col min="14339" max="14339" width="6.42578125" style="142" customWidth="1"/>
    <col min="14340" max="14340" width="63.5703125" style="142" customWidth="1"/>
    <col min="14341" max="14341" width="32.7109375" style="142" customWidth="1"/>
    <col min="14342" max="14343" width="21.7109375" style="142" customWidth="1"/>
    <col min="14344" max="14344" width="22" style="142" customWidth="1"/>
    <col min="14345" max="14345" width="24.7109375" style="142" customWidth="1"/>
    <col min="14346" max="14346" width="18.85546875" style="142" customWidth="1"/>
    <col min="14347" max="14347" width="12.5703125" style="142" bestFit="1" customWidth="1"/>
    <col min="14348" max="14348" width="20" style="142" bestFit="1" customWidth="1"/>
    <col min="14349" max="14594" width="11.42578125" style="142"/>
    <col min="14595" max="14595" width="6.42578125" style="142" customWidth="1"/>
    <col min="14596" max="14596" width="63.5703125" style="142" customWidth="1"/>
    <col min="14597" max="14597" width="32.7109375" style="142" customWidth="1"/>
    <col min="14598" max="14599" width="21.7109375" style="142" customWidth="1"/>
    <col min="14600" max="14600" width="22" style="142" customWidth="1"/>
    <col min="14601" max="14601" width="24.7109375" style="142" customWidth="1"/>
    <col min="14602" max="14602" width="18.85546875" style="142" customWidth="1"/>
    <col min="14603" max="14603" width="12.5703125" style="142" bestFit="1" customWidth="1"/>
    <col min="14604" max="14604" width="20" style="142" bestFit="1" customWidth="1"/>
    <col min="14605" max="14850" width="11.42578125" style="142"/>
    <col min="14851" max="14851" width="6.42578125" style="142" customWidth="1"/>
    <col min="14852" max="14852" width="63.5703125" style="142" customWidth="1"/>
    <col min="14853" max="14853" width="32.7109375" style="142" customWidth="1"/>
    <col min="14854" max="14855" width="21.7109375" style="142" customWidth="1"/>
    <col min="14856" max="14856" width="22" style="142" customWidth="1"/>
    <col min="14857" max="14857" width="24.7109375" style="142" customWidth="1"/>
    <col min="14858" max="14858" width="18.85546875" style="142" customWidth="1"/>
    <col min="14859" max="14859" width="12.5703125" style="142" bestFit="1" customWidth="1"/>
    <col min="14860" max="14860" width="20" style="142" bestFit="1" customWidth="1"/>
    <col min="14861" max="15106" width="11.42578125" style="142"/>
    <col min="15107" max="15107" width="6.42578125" style="142" customWidth="1"/>
    <col min="15108" max="15108" width="63.5703125" style="142" customWidth="1"/>
    <col min="15109" max="15109" width="32.7109375" style="142" customWidth="1"/>
    <col min="15110" max="15111" width="21.7109375" style="142" customWidth="1"/>
    <col min="15112" max="15112" width="22" style="142" customWidth="1"/>
    <col min="15113" max="15113" width="24.7109375" style="142" customWidth="1"/>
    <col min="15114" max="15114" width="18.85546875" style="142" customWidth="1"/>
    <col min="15115" max="15115" width="12.5703125" style="142" bestFit="1" customWidth="1"/>
    <col min="15116" max="15116" width="20" style="142" bestFit="1" customWidth="1"/>
    <col min="15117" max="15362" width="11.42578125" style="142"/>
    <col min="15363" max="15363" width="6.42578125" style="142" customWidth="1"/>
    <col min="15364" max="15364" width="63.5703125" style="142" customWidth="1"/>
    <col min="15365" max="15365" width="32.7109375" style="142" customWidth="1"/>
    <col min="15366" max="15367" width="21.7109375" style="142" customWidth="1"/>
    <col min="15368" max="15368" width="22" style="142" customWidth="1"/>
    <col min="15369" max="15369" width="24.7109375" style="142" customWidth="1"/>
    <col min="15370" max="15370" width="18.85546875" style="142" customWidth="1"/>
    <col min="15371" max="15371" width="12.5703125" style="142" bestFit="1" customWidth="1"/>
    <col min="15372" max="15372" width="20" style="142" bestFit="1" customWidth="1"/>
    <col min="15373" max="15618" width="11.42578125" style="142"/>
    <col min="15619" max="15619" width="6.42578125" style="142" customWidth="1"/>
    <col min="15620" max="15620" width="63.5703125" style="142" customWidth="1"/>
    <col min="15621" max="15621" width="32.7109375" style="142" customWidth="1"/>
    <col min="15622" max="15623" width="21.7109375" style="142" customWidth="1"/>
    <col min="15624" max="15624" width="22" style="142" customWidth="1"/>
    <col min="15625" max="15625" width="24.7109375" style="142" customWidth="1"/>
    <col min="15626" max="15626" width="18.85546875" style="142" customWidth="1"/>
    <col min="15627" max="15627" width="12.5703125" style="142" bestFit="1" customWidth="1"/>
    <col min="15628" max="15628" width="20" style="142" bestFit="1" customWidth="1"/>
    <col min="15629" max="15874" width="11.42578125" style="142"/>
    <col min="15875" max="15875" width="6.42578125" style="142" customWidth="1"/>
    <col min="15876" max="15876" width="63.5703125" style="142" customWidth="1"/>
    <col min="15877" max="15877" width="32.7109375" style="142" customWidth="1"/>
    <col min="15878" max="15879" width="21.7109375" style="142" customWidth="1"/>
    <col min="15880" max="15880" width="22" style="142" customWidth="1"/>
    <col min="15881" max="15881" width="24.7109375" style="142" customWidth="1"/>
    <col min="15882" max="15882" width="18.85546875" style="142" customWidth="1"/>
    <col min="15883" max="15883" width="12.5703125" style="142" bestFit="1" customWidth="1"/>
    <col min="15884" max="15884" width="20" style="142" bestFit="1" customWidth="1"/>
    <col min="15885" max="16130" width="11.42578125" style="142"/>
    <col min="16131" max="16131" width="6.42578125" style="142" customWidth="1"/>
    <col min="16132" max="16132" width="63.5703125" style="142" customWidth="1"/>
    <col min="16133" max="16133" width="32.7109375" style="142" customWidth="1"/>
    <col min="16134" max="16135" width="21.7109375" style="142" customWidth="1"/>
    <col min="16136" max="16136" width="22" style="142" customWidth="1"/>
    <col min="16137" max="16137" width="24.7109375" style="142" customWidth="1"/>
    <col min="16138" max="16138" width="18.85546875" style="142" customWidth="1"/>
    <col min="16139" max="16139" width="12.5703125" style="142" bestFit="1" customWidth="1"/>
    <col min="16140" max="16140" width="20" style="142" bestFit="1" customWidth="1"/>
    <col min="16141" max="16384" width="11.42578125" style="142"/>
  </cols>
  <sheetData>
    <row r="1" spans="1:11" s="147" customFormat="1" ht="36" customHeight="1" x14ac:dyDescent="0.25">
      <c r="A1" s="476"/>
      <c r="B1" s="477" t="s">
        <v>99</v>
      </c>
      <c r="C1" s="477"/>
      <c r="D1" s="477"/>
      <c r="E1" s="477"/>
      <c r="F1" s="397"/>
      <c r="I1" s="146"/>
    </row>
    <row r="2" spans="1:11" s="147" customFormat="1" ht="36" customHeight="1" x14ac:dyDescent="0.25">
      <c r="A2" s="478"/>
      <c r="B2" s="477" t="s">
        <v>1</v>
      </c>
      <c r="C2" s="477"/>
      <c r="D2" s="477"/>
      <c r="E2" s="477"/>
      <c r="F2" s="398"/>
      <c r="I2" s="146"/>
    </row>
    <row r="3" spans="1:11" s="147" customFormat="1" ht="36" customHeight="1" x14ac:dyDescent="0.25">
      <c r="A3" s="479"/>
      <c r="B3" s="477" t="s">
        <v>2</v>
      </c>
      <c r="C3" s="477"/>
      <c r="D3" s="480" t="s">
        <v>632</v>
      </c>
      <c r="E3" s="481"/>
      <c r="F3" s="399"/>
      <c r="I3" s="146"/>
    </row>
    <row r="4" spans="1:11" s="147" customFormat="1" ht="41.25" customHeight="1" x14ac:dyDescent="0.25">
      <c r="I4" s="146"/>
    </row>
    <row r="5" spans="1:11" s="147" customFormat="1" ht="17.25" customHeight="1" x14ac:dyDescent="0.25">
      <c r="A5" s="482" t="s">
        <v>100</v>
      </c>
      <c r="B5" s="483"/>
      <c r="C5" s="418" t="s">
        <v>642</v>
      </c>
      <c r="D5" s="419"/>
      <c r="E5" s="419"/>
      <c r="F5" s="420"/>
      <c r="G5" s="142"/>
      <c r="H5" s="142"/>
      <c r="I5" s="148"/>
      <c r="J5" s="142"/>
      <c r="K5" s="142"/>
    </row>
    <row r="6" spans="1:11" s="147" customFormat="1" ht="18" customHeight="1" x14ac:dyDescent="0.25">
      <c r="A6" s="482" t="s">
        <v>631</v>
      </c>
      <c r="B6" s="483"/>
      <c r="C6" s="484" t="s">
        <v>655</v>
      </c>
      <c r="D6" s="484"/>
      <c r="E6" s="484"/>
      <c r="F6" s="484"/>
      <c r="G6" s="142"/>
      <c r="H6" s="142"/>
      <c r="I6" s="148"/>
      <c r="J6" s="142"/>
      <c r="K6" s="142"/>
    </row>
    <row r="7" spans="1:11" s="147" customFormat="1" ht="15" x14ac:dyDescent="0.25">
      <c r="A7" s="485" t="s">
        <v>101</v>
      </c>
      <c r="B7" s="486"/>
      <c r="C7" s="487" t="s">
        <v>656</v>
      </c>
      <c r="D7" s="488"/>
      <c r="E7" s="488"/>
      <c r="F7" s="489"/>
      <c r="G7" s="142"/>
      <c r="H7" s="142"/>
      <c r="I7" s="148"/>
      <c r="J7" s="142"/>
      <c r="K7" s="142"/>
    </row>
    <row r="8" spans="1:11" s="147" customFormat="1" ht="15" x14ac:dyDescent="0.25">
      <c r="A8" s="485" t="s">
        <v>633</v>
      </c>
      <c r="B8" s="486"/>
      <c r="C8" s="484" t="s">
        <v>643</v>
      </c>
      <c r="D8" s="484"/>
      <c r="E8" s="484"/>
      <c r="F8" s="484"/>
      <c r="G8" s="142"/>
      <c r="H8" s="142"/>
      <c r="I8" s="148"/>
      <c r="J8" s="142"/>
      <c r="K8" s="142"/>
    </row>
    <row r="9" spans="1:11" s="147" customFormat="1" ht="39.75" customHeight="1" x14ac:dyDescent="0.25">
      <c r="A9" s="482" t="s">
        <v>102</v>
      </c>
      <c r="B9" s="483"/>
      <c r="C9" s="490" t="s">
        <v>657</v>
      </c>
      <c r="D9" s="490"/>
      <c r="E9" s="490"/>
      <c r="F9" s="490"/>
      <c r="G9" s="142"/>
      <c r="H9" s="142"/>
      <c r="I9" s="148"/>
      <c r="J9" s="142"/>
    </row>
    <row r="10" spans="1:11" s="147" customFormat="1" ht="33" customHeight="1" x14ac:dyDescent="0.25">
      <c r="A10" s="485" t="s">
        <v>103</v>
      </c>
      <c r="B10" s="486"/>
      <c r="C10" s="490" t="s">
        <v>644</v>
      </c>
      <c r="D10" s="490"/>
      <c r="E10" s="490"/>
      <c r="F10" s="490"/>
      <c r="G10" s="142"/>
      <c r="H10" s="142"/>
      <c r="I10" s="148"/>
      <c r="J10" s="142"/>
      <c r="K10" s="142"/>
    </row>
    <row r="11" spans="1:11" s="147" customFormat="1" ht="30.75" customHeight="1" x14ac:dyDescent="0.25">
      <c r="A11" s="485" t="s">
        <v>634</v>
      </c>
      <c r="B11" s="486"/>
      <c r="C11" s="484" t="s">
        <v>688</v>
      </c>
      <c r="D11" s="484"/>
      <c r="E11" s="484"/>
      <c r="F11" s="484"/>
      <c r="G11" s="142"/>
      <c r="H11" s="142"/>
      <c r="I11" s="148"/>
      <c r="J11" s="142"/>
      <c r="K11" s="142"/>
    </row>
    <row r="12" spans="1:11" s="147" customFormat="1" ht="20.25" customHeight="1" x14ac:dyDescent="0.25">
      <c r="A12" s="482" t="s">
        <v>104</v>
      </c>
      <c r="B12" s="483"/>
      <c r="C12" s="484" t="s">
        <v>645</v>
      </c>
      <c r="D12" s="484"/>
      <c r="E12" s="484"/>
      <c r="F12" s="484"/>
      <c r="G12" s="142"/>
      <c r="H12" s="142"/>
      <c r="I12" s="148"/>
      <c r="J12" s="142"/>
      <c r="K12" s="142"/>
    </row>
    <row r="13" spans="1:11" s="147" customFormat="1" ht="24.75" customHeight="1" x14ac:dyDescent="0.25">
      <c r="A13" s="491" t="s">
        <v>105</v>
      </c>
      <c r="B13" s="492"/>
      <c r="C13" s="161" t="s">
        <v>106</v>
      </c>
      <c r="D13" s="493">
        <v>45627</v>
      </c>
      <c r="E13" s="494"/>
      <c r="F13" s="417">
        <v>2024</v>
      </c>
      <c r="G13" s="142"/>
      <c r="H13" s="142"/>
      <c r="I13" s="148"/>
      <c r="J13" s="142"/>
      <c r="K13" s="142"/>
    </row>
    <row r="14" spans="1:11" s="147" customFormat="1" x14ac:dyDescent="0.25">
      <c r="A14" s="495"/>
      <c r="B14" s="496"/>
      <c r="C14" s="161" t="s">
        <v>107</v>
      </c>
      <c r="D14" s="493">
        <v>45656</v>
      </c>
      <c r="E14" s="494"/>
      <c r="F14" s="417"/>
      <c r="G14" s="142"/>
      <c r="H14" s="142"/>
      <c r="I14" s="148"/>
      <c r="J14" s="142"/>
      <c r="K14" s="142"/>
    </row>
    <row r="15" spans="1:11" ht="15" x14ac:dyDescent="0.25">
      <c r="B15" s="497"/>
    </row>
    <row r="16" spans="1:11" ht="15" x14ac:dyDescent="0.25">
      <c r="B16" s="498"/>
    </row>
    <row r="17" spans="1:24" ht="15" x14ac:dyDescent="0.25">
      <c r="B17" s="498"/>
    </row>
    <row r="18" spans="1:24" ht="15.75" x14ac:dyDescent="0.25">
      <c r="A18" s="133" t="s">
        <v>108</v>
      </c>
      <c r="C18" s="138"/>
      <c r="D18" s="134"/>
      <c r="E18" s="138"/>
      <c r="F18" s="138"/>
      <c r="G18" s="138"/>
      <c r="H18" s="138"/>
      <c r="I18" s="135"/>
      <c r="J18" s="138"/>
      <c r="K18" s="154" t="s">
        <v>109</v>
      </c>
    </row>
    <row r="19" spans="1:24" s="145" customFormat="1" ht="48" customHeight="1" x14ac:dyDescent="0.25">
      <c r="A19" s="499" t="s">
        <v>110</v>
      </c>
      <c r="B19" s="499" t="s">
        <v>111</v>
      </c>
      <c r="C19" s="499" t="s">
        <v>112</v>
      </c>
      <c r="D19" s="499" t="s">
        <v>113</v>
      </c>
      <c r="E19" s="499" t="s">
        <v>114</v>
      </c>
      <c r="F19" s="499" t="s">
        <v>115</v>
      </c>
      <c r="G19" s="499" t="s">
        <v>658</v>
      </c>
      <c r="H19" s="500" t="s">
        <v>116</v>
      </c>
      <c r="I19" s="500" t="s">
        <v>117</v>
      </c>
      <c r="J19" s="499" t="s">
        <v>118</v>
      </c>
      <c r="K19" s="499" t="s">
        <v>659</v>
      </c>
      <c r="L19" s="500" t="s">
        <v>119</v>
      </c>
      <c r="M19" s="500" t="s">
        <v>120</v>
      </c>
    </row>
    <row r="20" spans="1:24" ht="20.25" customHeight="1" x14ac:dyDescent="0.25">
      <c r="A20" s="404" t="s">
        <v>646</v>
      </c>
      <c r="B20" s="413">
        <v>1</v>
      </c>
      <c r="C20" s="410" t="s">
        <v>650</v>
      </c>
      <c r="D20" s="406" t="s">
        <v>648</v>
      </c>
      <c r="E20" s="177">
        <v>2024</v>
      </c>
      <c r="F20" s="198">
        <v>2</v>
      </c>
      <c r="G20" s="407">
        <f>SUM(F20:F24)</f>
        <v>14</v>
      </c>
      <c r="H20" s="203">
        <v>2</v>
      </c>
      <c r="I20" s="414">
        <f>SUM(H20:H24)</f>
        <v>2</v>
      </c>
      <c r="J20" s="213">
        <v>71947347</v>
      </c>
      <c r="K20" s="412">
        <f>+J20+J21+J22+J23+J24</f>
        <v>807066115</v>
      </c>
      <c r="L20" s="234">
        <v>57627845</v>
      </c>
      <c r="M20" s="402">
        <f>+L20+L21+L22+L23+L24</f>
        <v>57627845</v>
      </c>
      <c r="U20" s="142" t="s">
        <v>681</v>
      </c>
    </row>
    <row r="21" spans="1:24" ht="20.25" customHeight="1" x14ac:dyDescent="0.25">
      <c r="A21" s="404"/>
      <c r="B21" s="413"/>
      <c r="C21" s="410"/>
      <c r="D21" s="406"/>
      <c r="E21" s="178">
        <v>2025</v>
      </c>
      <c r="F21" s="199">
        <v>4</v>
      </c>
      <c r="G21" s="408"/>
      <c r="H21" s="501"/>
      <c r="I21" s="415"/>
      <c r="J21" s="214">
        <v>258593230</v>
      </c>
      <c r="K21" s="412"/>
      <c r="L21" s="502"/>
      <c r="M21" s="403"/>
      <c r="O21" s="503" t="s">
        <v>667</v>
      </c>
      <c r="P21" s="503" t="s">
        <v>668</v>
      </c>
      <c r="Q21" s="503" t="s">
        <v>669</v>
      </c>
      <c r="R21" s="503" t="s">
        <v>667</v>
      </c>
      <c r="S21" s="503" t="s">
        <v>668</v>
      </c>
      <c r="T21" s="503" t="s">
        <v>669</v>
      </c>
      <c r="U21" s="503" t="s">
        <v>682</v>
      </c>
      <c r="V21" s="504" t="s">
        <v>683</v>
      </c>
      <c r="W21" s="503" t="s">
        <v>669</v>
      </c>
      <c r="X21" s="503" t="s">
        <v>684</v>
      </c>
    </row>
    <row r="22" spans="1:24" ht="20.25" customHeight="1" x14ac:dyDescent="0.25">
      <c r="A22" s="404"/>
      <c r="B22" s="413"/>
      <c r="C22" s="410"/>
      <c r="D22" s="406"/>
      <c r="E22" s="178">
        <v>2026</v>
      </c>
      <c r="F22" s="199">
        <v>4</v>
      </c>
      <c r="G22" s="408"/>
      <c r="H22" s="505"/>
      <c r="I22" s="415"/>
      <c r="J22" s="214">
        <v>234134216</v>
      </c>
      <c r="K22" s="412"/>
      <c r="L22" s="502"/>
      <c r="M22" s="403"/>
      <c r="O22" s="506" t="s">
        <v>670</v>
      </c>
      <c r="P22" s="507">
        <v>34200347</v>
      </c>
      <c r="Q22" s="507">
        <v>8212766</v>
      </c>
      <c r="R22" s="506" t="s">
        <v>670</v>
      </c>
      <c r="S22" s="507">
        <v>50968680</v>
      </c>
      <c r="T22" s="507">
        <v>17852245</v>
      </c>
      <c r="U22" s="506" t="s">
        <v>670</v>
      </c>
      <c r="V22" s="508">
        <v>57627845</v>
      </c>
      <c r="W22" s="507">
        <v>26440833</v>
      </c>
      <c r="X22" s="507">
        <v>31187012</v>
      </c>
    </row>
    <row r="23" spans="1:24" ht="20.25" customHeight="1" x14ac:dyDescent="0.25">
      <c r="A23" s="404"/>
      <c r="B23" s="413"/>
      <c r="C23" s="410"/>
      <c r="D23" s="406"/>
      <c r="E23" s="178">
        <v>2027</v>
      </c>
      <c r="F23" s="199">
        <v>4</v>
      </c>
      <c r="G23" s="408"/>
      <c r="H23" s="501"/>
      <c r="I23" s="415"/>
      <c r="J23" s="214">
        <v>242391322</v>
      </c>
      <c r="K23" s="412"/>
      <c r="L23" s="502"/>
      <c r="M23" s="403"/>
      <c r="O23" s="506" t="s">
        <v>671</v>
      </c>
      <c r="P23" s="507">
        <v>57685750</v>
      </c>
      <c r="Q23" s="507">
        <v>16281683</v>
      </c>
      <c r="R23" s="506" t="s">
        <v>671</v>
      </c>
      <c r="S23" s="507">
        <v>66919083</v>
      </c>
      <c r="T23" s="507">
        <v>36410070</v>
      </c>
      <c r="U23" s="506" t="s">
        <v>671</v>
      </c>
      <c r="V23" s="508">
        <v>73578248</v>
      </c>
      <c r="W23" s="507">
        <v>50876820</v>
      </c>
      <c r="X23" s="507">
        <v>22701428</v>
      </c>
    </row>
    <row r="24" spans="1:24" ht="26.25" customHeight="1" x14ac:dyDescent="0.25">
      <c r="A24" s="404"/>
      <c r="B24" s="413"/>
      <c r="C24" s="410"/>
      <c r="D24" s="406"/>
      <c r="E24" s="178"/>
      <c r="F24" s="199"/>
      <c r="G24" s="409"/>
      <c r="H24" s="501"/>
      <c r="I24" s="416"/>
      <c r="J24" s="214"/>
      <c r="K24" s="412"/>
      <c r="L24" s="502"/>
      <c r="M24" s="411"/>
      <c r="O24" s="506" t="s">
        <v>672</v>
      </c>
      <c r="P24" s="507">
        <v>13174000</v>
      </c>
      <c r="Q24" s="507">
        <v>4582600</v>
      </c>
      <c r="R24" s="506" t="s">
        <v>672</v>
      </c>
      <c r="S24" s="507">
        <v>20811666</v>
      </c>
      <c r="T24" s="507">
        <v>9999800</v>
      </c>
      <c r="U24" s="506" t="s">
        <v>672</v>
      </c>
      <c r="V24" s="508">
        <v>22855027</v>
      </c>
      <c r="W24" s="507">
        <v>11613800</v>
      </c>
      <c r="X24" s="507">
        <v>11241227</v>
      </c>
    </row>
    <row r="25" spans="1:24" ht="20.25" customHeight="1" x14ac:dyDescent="0.25">
      <c r="A25" s="404" t="s">
        <v>646</v>
      </c>
      <c r="B25" s="405">
        <v>2</v>
      </c>
      <c r="C25" s="410" t="s">
        <v>651</v>
      </c>
      <c r="D25" s="406" t="s">
        <v>648</v>
      </c>
      <c r="E25" s="177">
        <v>2024</v>
      </c>
      <c r="F25" s="200">
        <v>1</v>
      </c>
      <c r="G25" s="407">
        <f>SUM(F25:F29)</f>
        <v>7</v>
      </c>
      <c r="H25" s="203">
        <v>1</v>
      </c>
      <c r="I25" s="414">
        <f>SUM(H25:H29)</f>
        <v>1</v>
      </c>
      <c r="J25" s="213">
        <v>83461250</v>
      </c>
      <c r="K25" s="412">
        <f>+J25+J26+J27+J28+J29</f>
        <v>931675212</v>
      </c>
      <c r="L25" s="234">
        <v>73578248</v>
      </c>
      <c r="M25" s="402">
        <f>+L25+L26+L27+L28+L29</f>
        <v>73578248</v>
      </c>
      <c r="O25" s="506" t="s">
        <v>673</v>
      </c>
      <c r="P25" s="507">
        <v>17616000</v>
      </c>
      <c r="Q25" s="507">
        <v>6157866</v>
      </c>
      <c r="R25" s="506" t="s">
        <v>673</v>
      </c>
      <c r="S25" s="507">
        <v>25191333</v>
      </c>
      <c r="T25" s="507">
        <v>8745889</v>
      </c>
      <c r="U25" s="506" t="s">
        <v>673</v>
      </c>
      <c r="V25" s="508">
        <v>27454593</v>
      </c>
      <c r="W25" s="507">
        <v>17514556</v>
      </c>
      <c r="X25" s="507">
        <v>9940037</v>
      </c>
    </row>
    <row r="26" spans="1:24" ht="20.25" customHeight="1" x14ac:dyDescent="0.25">
      <c r="A26" s="404"/>
      <c r="B26" s="405"/>
      <c r="C26" s="410"/>
      <c r="D26" s="406"/>
      <c r="E26" s="178">
        <v>2025</v>
      </c>
      <c r="F26" s="199">
        <v>2</v>
      </c>
      <c r="G26" s="408"/>
      <c r="H26" s="501"/>
      <c r="I26" s="415"/>
      <c r="J26" s="214">
        <v>298376803</v>
      </c>
      <c r="K26" s="412"/>
      <c r="L26" s="502"/>
      <c r="M26" s="403"/>
      <c r="O26" s="506" t="s">
        <v>674</v>
      </c>
      <c r="P26" s="507">
        <v>40975578</v>
      </c>
      <c r="Q26" s="507">
        <v>12355133</v>
      </c>
      <c r="R26" s="506" t="s">
        <v>674</v>
      </c>
      <c r="S26" s="507">
        <v>44875578</v>
      </c>
      <c r="T26" s="507">
        <v>22190638</v>
      </c>
      <c r="U26" s="506" t="s">
        <v>674</v>
      </c>
      <c r="V26" s="508">
        <v>60340422</v>
      </c>
      <c r="W26" s="507">
        <v>30813105</v>
      </c>
      <c r="X26" s="507">
        <v>29527317</v>
      </c>
    </row>
    <row r="27" spans="1:24" ht="20.25" customHeight="1" x14ac:dyDescent="0.25">
      <c r="A27" s="404"/>
      <c r="B27" s="405"/>
      <c r="C27" s="410"/>
      <c r="D27" s="406"/>
      <c r="E27" s="178">
        <v>2026</v>
      </c>
      <c r="F27" s="199">
        <v>2</v>
      </c>
      <c r="G27" s="408"/>
      <c r="H27" s="505"/>
      <c r="I27" s="415"/>
      <c r="J27" s="214">
        <v>270154864</v>
      </c>
      <c r="K27" s="412"/>
      <c r="L27" s="502"/>
      <c r="M27" s="403"/>
      <c r="O27" s="206"/>
      <c r="P27" s="509">
        <f>SUM(P22:P26)</f>
        <v>163651675</v>
      </c>
      <c r="Q27" s="207">
        <f>SUM(Q22:Q26)</f>
        <v>47590048</v>
      </c>
      <c r="R27" s="206"/>
      <c r="S27" s="509">
        <f>SUM(S22:S26)</f>
        <v>208766340</v>
      </c>
      <c r="T27" s="207">
        <f>SUM(T22:T26)</f>
        <v>95198642</v>
      </c>
      <c r="U27" s="206"/>
      <c r="V27" s="510">
        <f>SUM(V22:V26)</f>
        <v>241856135</v>
      </c>
      <c r="W27" s="207">
        <f t="shared" ref="W27:X27" si="0">SUM(W22:W26)</f>
        <v>137259114</v>
      </c>
      <c r="X27" s="207">
        <f t="shared" si="0"/>
        <v>104597021</v>
      </c>
    </row>
    <row r="28" spans="1:24" ht="20.25" customHeight="1" x14ac:dyDescent="0.25">
      <c r="A28" s="404"/>
      <c r="B28" s="405"/>
      <c r="C28" s="410"/>
      <c r="D28" s="406"/>
      <c r="E28" s="178">
        <v>2027</v>
      </c>
      <c r="F28" s="199">
        <v>2</v>
      </c>
      <c r="G28" s="408"/>
      <c r="H28" s="501"/>
      <c r="I28" s="415"/>
      <c r="J28" s="214">
        <v>279682295</v>
      </c>
      <c r="K28" s="412"/>
      <c r="L28" s="502"/>
      <c r="M28" s="403"/>
    </row>
    <row r="29" spans="1:24" ht="20.25" hidden="1" customHeight="1" x14ac:dyDescent="0.25">
      <c r="A29" s="404"/>
      <c r="B29" s="405"/>
      <c r="C29" s="410"/>
      <c r="D29" s="406"/>
      <c r="E29" s="178"/>
      <c r="F29" s="199"/>
      <c r="G29" s="409"/>
      <c r="H29" s="501"/>
      <c r="I29" s="416"/>
      <c r="J29" s="214"/>
      <c r="K29" s="412"/>
      <c r="L29" s="502"/>
      <c r="M29" s="411"/>
    </row>
    <row r="30" spans="1:24" ht="20.25" customHeight="1" x14ac:dyDescent="0.25">
      <c r="A30" s="404" t="s">
        <v>647</v>
      </c>
      <c r="B30" s="405">
        <v>3</v>
      </c>
      <c r="C30" s="410" t="s">
        <v>652</v>
      </c>
      <c r="D30" s="406" t="s">
        <v>648</v>
      </c>
      <c r="E30" s="177">
        <v>2024</v>
      </c>
      <c r="F30" s="200">
        <v>1</v>
      </c>
      <c r="G30" s="407">
        <f>SUM(F30:F34)</f>
        <v>4</v>
      </c>
      <c r="H30" s="203">
        <v>1</v>
      </c>
      <c r="I30" s="414">
        <f>SUM(H30:H34)</f>
        <v>1</v>
      </c>
      <c r="J30" s="213">
        <v>30983000</v>
      </c>
      <c r="K30" s="412">
        <f>+J30+J31+J32+J33+J34</f>
        <v>341994786</v>
      </c>
      <c r="L30" s="234">
        <v>22855027</v>
      </c>
      <c r="M30" s="402">
        <f>+L30+L31+L32+L33+L34</f>
        <v>22855027</v>
      </c>
    </row>
    <row r="31" spans="1:24" ht="20.25" customHeight="1" x14ac:dyDescent="0.25">
      <c r="A31" s="404"/>
      <c r="B31" s="405"/>
      <c r="C31" s="410"/>
      <c r="D31" s="406"/>
      <c r="E31" s="178">
        <v>2025</v>
      </c>
      <c r="F31" s="199">
        <v>1</v>
      </c>
      <c r="G31" s="408"/>
      <c r="H31" s="501"/>
      <c r="I31" s="415"/>
      <c r="J31" s="214">
        <v>109404827</v>
      </c>
      <c r="K31" s="412"/>
      <c r="L31" s="502"/>
      <c r="M31" s="403"/>
    </row>
    <row r="32" spans="1:24" ht="20.25" customHeight="1" x14ac:dyDescent="0.25">
      <c r="A32" s="404"/>
      <c r="B32" s="405"/>
      <c r="C32" s="410"/>
      <c r="D32" s="406"/>
      <c r="E32" s="178">
        <v>2026</v>
      </c>
      <c r="F32" s="199">
        <v>1</v>
      </c>
      <c r="G32" s="408"/>
      <c r="H32" s="505"/>
      <c r="I32" s="415"/>
      <c r="J32" s="214">
        <v>99056784</v>
      </c>
      <c r="K32" s="412"/>
      <c r="L32" s="502"/>
      <c r="M32" s="403"/>
    </row>
    <row r="33" spans="1:17" ht="20.25" customHeight="1" x14ac:dyDescent="0.25">
      <c r="A33" s="404"/>
      <c r="B33" s="405"/>
      <c r="C33" s="410"/>
      <c r="D33" s="406"/>
      <c r="E33" s="178">
        <v>2027</v>
      </c>
      <c r="F33" s="199">
        <v>1</v>
      </c>
      <c r="G33" s="408"/>
      <c r="H33" s="501"/>
      <c r="I33" s="415"/>
      <c r="J33" s="214">
        <v>102550175</v>
      </c>
      <c r="K33" s="412"/>
      <c r="L33" s="502"/>
      <c r="M33" s="403"/>
    </row>
    <row r="34" spans="1:17" ht="20.25" hidden="1" customHeight="1" x14ac:dyDescent="0.25">
      <c r="A34" s="404"/>
      <c r="B34" s="405"/>
      <c r="C34" s="410"/>
      <c r="D34" s="406"/>
      <c r="E34" s="178"/>
      <c r="F34" s="199"/>
      <c r="G34" s="409"/>
      <c r="H34" s="501"/>
      <c r="I34" s="416"/>
      <c r="J34" s="214"/>
      <c r="K34" s="412"/>
      <c r="L34" s="502"/>
      <c r="M34" s="411"/>
    </row>
    <row r="35" spans="1:17" ht="20.25" customHeight="1" x14ac:dyDescent="0.25">
      <c r="A35" s="404" t="s">
        <v>647</v>
      </c>
      <c r="B35" s="405">
        <v>4</v>
      </c>
      <c r="C35" s="410" t="s">
        <v>653</v>
      </c>
      <c r="D35" s="406" t="s">
        <v>649</v>
      </c>
      <c r="E35" s="177">
        <v>2024</v>
      </c>
      <c r="F35" s="198">
        <v>1</v>
      </c>
      <c r="G35" s="407">
        <f>+F37</f>
        <v>1</v>
      </c>
      <c r="H35" s="203">
        <v>1</v>
      </c>
      <c r="I35" s="414">
        <f>SUM(H35:H39)</f>
        <v>1</v>
      </c>
      <c r="J35" s="213">
        <v>35493000</v>
      </c>
      <c r="K35" s="412">
        <f>+J35+J36+J37+J38+J39</f>
        <v>346504787</v>
      </c>
      <c r="L35" s="234">
        <v>27454593</v>
      </c>
      <c r="M35" s="402">
        <f>+L35+L36+L37+L38+L39</f>
        <v>27454593</v>
      </c>
    </row>
    <row r="36" spans="1:17" ht="20.25" customHeight="1" x14ac:dyDescent="0.25">
      <c r="A36" s="404"/>
      <c r="B36" s="405"/>
      <c r="C36" s="410"/>
      <c r="D36" s="406"/>
      <c r="E36" s="178">
        <v>2025</v>
      </c>
      <c r="F36" s="201">
        <v>1</v>
      </c>
      <c r="G36" s="408"/>
      <c r="H36" s="501"/>
      <c r="I36" s="415"/>
      <c r="J36" s="214">
        <v>109404828</v>
      </c>
      <c r="K36" s="412"/>
      <c r="L36" s="502"/>
      <c r="M36" s="403"/>
    </row>
    <row r="37" spans="1:17" ht="20.25" customHeight="1" x14ac:dyDescent="0.25">
      <c r="A37" s="404"/>
      <c r="B37" s="405"/>
      <c r="C37" s="410"/>
      <c r="D37" s="406"/>
      <c r="E37" s="178">
        <v>2026</v>
      </c>
      <c r="F37" s="201">
        <v>1</v>
      </c>
      <c r="G37" s="408"/>
      <c r="H37" s="505"/>
      <c r="I37" s="415"/>
      <c r="J37" s="214">
        <v>99056784</v>
      </c>
      <c r="K37" s="412"/>
      <c r="L37" s="502"/>
      <c r="M37" s="403"/>
    </row>
    <row r="38" spans="1:17" ht="20.25" customHeight="1" x14ac:dyDescent="0.25">
      <c r="A38" s="404"/>
      <c r="B38" s="405"/>
      <c r="C38" s="410"/>
      <c r="D38" s="406"/>
      <c r="E38" s="178">
        <v>2027</v>
      </c>
      <c r="F38" s="201">
        <v>1</v>
      </c>
      <c r="G38" s="408"/>
      <c r="H38" s="501"/>
      <c r="I38" s="415"/>
      <c r="J38" s="214">
        <v>102550175</v>
      </c>
      <c r="K38" s="412"/>
      <c r="L38" s="502"/>
      <c r="M38" s="403"/>
    </row>
    <row r="39" spans="1:17" ht="21" customHeight="1" x14ac:dyDescent="0.25">
      <c r="A39" s="404"/>
      <c r="B39" s="405"/>
      <c r="C39" s="410"/>
      <c r="D39" s="406"/>
      <c r="E39" s="178"/>
      <c r="F39" s="201"/>
      <c r="G39" s="409"/>
      <c r="H39" s="501"/>
      <c r="I39" s="416"/>
      <c r="J39" s="214"/>
      <c r="K39" s="412"/>
      <c r="L39" s="502"/>
      <c r="M39" s="411"/>
    </row>
    <row r="40" spans="1:17" ht="20.25" customHeight="1" x14ac:dyDescent="0.25">
      <c r="A40" s="404" t="s">
        <v>647</v>
      </c>
      <c r="B40" s="405">
        <v>5</v>
      </c>
      <c r="C40" s="410" t="s">
        <v>654</v>
      </c>
      <c r="D40" s="406" t="s">
        <v>649</v>
      </c>
      <c r="E40" s="177">
        <v>2024</v>
      </c>
      <c r="F40" s="198">
        <v>1</v>
      </c>
      <c r="G40" s="407">
        <f>+F42</f>
        <v>1</v>
      </c>
      <c r="H40" s="203">
        <v>1</v>
      </c>
      <c r="I40" s="421">
        <f>SUM(H40:H43)</f>
        <v>1</v>
      </c>
      <c r="J40" s="213">
        <v>73094422</v>
      </c>
      <c r="K40" s="400">
        <f>+J40+J41+J42+J43</f>
        <v>695117992</v>
      </c>
      <c r="L40" s="234">
        <v>60340422</v>
      </c>
      <c r="M40" s="402">
        <f>+L40+L41+L42+L43</f>
        <v>60340422</v>
      </c>
    </row>
    <row r="41" spans="1:17" ht="20.25" customHeight="1" x14ac:dyDescent="0.25">
      <c r="A41" s="404"/>
      <c r="B41" s="405"/>
      <c r="C41" s="410"/>
      <c r="D41" s="406"/>
      <c r="E41" s="178">
        <v>2025</v>
      </c>
      <c r="F41" s="201">
        <v>1</v>
      </c>
      <c r="G41" s="408"/>
      <c r="H41" s="501"/>
      <c r="I41" s="422"/>
      <c r="J41" s="214">
        <v>218809653</v>
      </c>
      <c r="K41" s="401"/>
      <c r="L41" s="502"/>
      <c r="M41" s="403"/>
    </row>
    <row r="42" spans="1:17" ht="20.25" customHeight="1" x14ac:dyDescent="0.25">
      <c r="A42" s="404"/>
      <c r="B42" s="405"/>
      <c r="C42" s="410"/>
      <c r="D42" s="406"/>
      <c r="E42" s="178">
        <v>2026</v>
      </c>
      <c r="F42" s="201">
        <v>1</v>
      </c>
      <c r="G42" s="408"/>
      <c r="H42" s="505"/>
      <c r="I42" s="422"/>
      <c r="J42" s="214">
        <v>198113567</v>
      </c>
      <c r="K42" s="401"/>
      <c r="L42" s="502"/>
      <c r="M42" s="403"/>
    </row>
    <row r="43" spans="1:17" ht="20.25" customHeight="1" x14ac:dyDescent="0.25">
      <c r="A43" s="404"/>
      <c r="B43" s="405"/>
      <c r="C43" s="410"/>
      <c r="D43" s="406"/>
      <c r="E43" s="178">
        <v>2027</v>
      </c>
      <c r="F43" s="201">
        <v>1</v>
      </c>
      <c r="G43" s="409"/>
      <c r="H43" s="501"/>
      <c r="I43" s="423"/>
      <c r="J43" s="214">
        <v>205100350</v>
      </c>
      <c r="K43" s="401"/>
      <c r="L43" s="502"/>
      <c r="M43" s="403"/>
    </row>
    <row r="44" spans="1:17" ht="66.75" customHeight="1" x14ac:dyDescent="0.25">
      <c r="A44" s="135" t="s">
        <v>635</v>
      </c>
      <c r="B44" s="135"/>
      <c r="C44" s="179"/>
      <c r="D44" s="135"/>
      <c r="E44" s="136"/>
      <c r="F44" s="150"/>
      <c r="G44" s="137"/>
      <c r="H44" s="137"/>
      <c r="I44" s="149"/>
      <c r="J44" s="511" t="s">
        <v>121</v>
      </c>
      <c r="K44" s="202">
        <f>SUM(K20:K43)</f>
        <v>3122358892</v>
      </c>
      <c r="L44" s="511" t="s">
        <v>122</v>
      </c>
      <c r="M44" s="202">
        <f>SUM(M20:M43)</f>
        <v>241856135</v>
      </c>
    </row>
    <row r="45" spans="1:17" s="514" customFormat="1" ht="27" customHeight="1" x14ac:dyDescent="0.25">
      <c r="A45" s="512"/>
      <c r="B45" s="512"/>
      <c r="C45" s="512"/>
      <c r="D45" s="512"/>
      <c r="E45" s="512"/>
      <c r="F45" s="512"/>
      <c r="G45" s="512"/>
      <c r="H45" s="512"/>
      <c r="I45" s="513"/>
      <c r="J45" s="512"/>
      <c r="K45" s="512"/>
      <c r="L45" s="512"/>
      <c r="M45" s="512"/>
      <c r="O45" s="142"/>
      <c r="P45" s="142"/>
      <c r="Q45" s="142"/>
    </row>
    <row r="46" spans="1:17" ht="16.5" x14ac:dyDescent="0.25">
      <c r="A46" s="179"/>
      <c r="B46" s="179"/>
      <c r="C46" s="179"/>
      <c r="D46" s="179"/>
      <c r="E46" s="180"/>
      <c r="F46" s="180"/>
      <c r="G46" s="179"/>
      <c r="H46" s="179"/>
      <c r="I46" s="181"/>
      <c r="J46" s="180"/>
      <c r="K46" s="179"/>
      <c r="L46" s="179"/>
      <c r="M46" s="179"/>
    </row>
    <row r="47" spans="1:17" ht="31.5" x14ac:dyDescent="0.25">
      <c r="A47" s="179"/>
      <c r="B47" s="179"/>
      <c r="C47" s="179"/>
      <c r="D47" s="179"/>
      <c r="E47" s="180"/>
      <c r="F47" s="180"/>
      <c r="G47" s="180"/>
      <c r="H47" s="180"/>
      <c r="I47" s="182"/>
      <c r="J47" s="511" t="s">
        <v>123</v>
      </c>
      <c r="K47" s="511" t="s">
        <v>124</v>
      </c>
      <c r="L47" s="511" t="s">
        <v>125</v>
      </c>
      <c r="M47" s="179"/>
    </row>
    <row r="48" spans="1:17" ht="16.5" x14ac:dyDescent="0.25">
      <c r="A48" s="179"/>
      <c r="B48" s="179"/>
      <c r="C48" s="179"/>
      <c r="D48" s="179"/>
      <c r="E48" s="180"/>
      <c r="F48" s="180"/>
      <c r="G48" s="179"/>
      <c r="H48" s="179"/>
      <c r="I48" s="181"/>
      <c r="J48" s="178">
        <v>2024</v>
      </c>
      <c r="K48" s="183">
        <f>+SUMIF($E$20:$E$43,J48,$J$20:$J$43)</f>
        <v>294979019</v>
      </c>
      <c r="L48" s="235">
        <f>+SUMIF($E$20:$E$43,J48,$L$20:$L$43)</f>
        <v>241856135</v>
      </c>
      <c r="M48" s="179">
        <f>L48/K48*100</f>
        <v>81.990961872444217</v>
      </c>
    </row>
    <row r="49" spans="1:18" ht="16.5" x14ac:dyDescent="0.25">
      <c r="A49" s="179"/>
      <c r="B49" s="179"/>
      <c r="C49" s="179"/>
      <c r="D49" s="179"/>
      <c r="E49" s="179"/>
      <c r="F49" s="179"/>
      <c r="G49" s="179"/>
      <c r="H49" s="179"/>
      <c r="I49" s="181"/>
      <c r="J49" s="178">
        <v>2025</v>
      </c>
      <c r="K49" s="183">
        <f>+SUMIF($E$20:$E$43,J49,$J$20:$J$43)</f>
        <v>994589341</v>
      </c>
      <c r="L49" s="183">
        <f>+SUMIF($E$20:$E$43,J49,$L$20:$L$43)</f>
        <v>0</v>
      </c>
      <c r="M49" s="179"/>
    </row>
    <row r="50" spans="1:18" ht="16.5" x14ac:dyDescent="0.25">
      <c r="A50" s="179"/>
      <c r="B50" s="179"/>
      <c r="C50" s="179"/>
      <c r="D50" s="179"/>
      <c r="E50" s="179"/>
      <c r="F50" s="179"/>
      <c r="G50" s="179"/>
      <c r="H50" s="179"/>
      <c r="I50" s="181"/>
      <c r="J50" s="178">
        <v>2026</v>
      </c>
      <c r="K50" s="183">
        <f>+SUMIF($E$20:$E$43,J50,$J$20:$J$43)</f>
        <v>900516215</v>
      </c>
      <c r="L50" s="183">
        <f>+SUMIF($E$20:$E$43,J50,$L$20:$L$43)</f>
        <v>0</v>
      </c>
      <c r="M50" s="184"/>
      <c r="R50" s="514"/>
    </row>
    <row r="51" spans="1:18" ht="16.5" x14ac:dyDescent="0.25">
      <c r="A51" s="179"/>
      <c r="B51" s="179"/>
      <c r="C51" s="179"/>
      <c r="D51" s="179"/>
      <c r="E51" s="179"/>
      <c r="F51" s="179"/>
      <c r="G51" s="179"/>
      <c r="H51" s="179"/>
      <c r="I51" s="181"/>
      <c r="J51" s="178">
        <v>2027</v>
      </c>
      <c r="K51" s="183">
        <f>+SUMIF($E$20:$E$43,J51,$J$20:$J$43)</f>
        <v>932274317</v>
      </c>
      <c r="L51" s="183">
        <f>+SUMIF($E$20:$E$43,J51,$L$20:$L$43)</f>
        <v>0</v>
      </c>
      <c r="M51" s="184"/>
    </row>
    <row r="52" spans="1:18" ht="16.5" hidden="1" x14ac:dyDescent="0.25">
      <c r="A52" s="179"/>
      <c r="B52" s="179"/>
      <c r="C52" s="179"/>
      <c r="D52" s="179"/>
      <c r="E52" s="179"/>
      <c r="F52" s="179"/>
      <c r="G52" s="179"/>
      <c r="H52" s="179"/>
      <c r="I52" s="181"/>
      <c r="J52" s="178"/>
      <c r="K52" s="185">
        <f>+SUMIF($E$20:$E$43,J52,$J$20:$J$43)</f>
        <v>0</v>
      </c>
      <c r="L52" s="185">
        <f>+SUMIF($E$20:$E$43,J52,$L$20:$L$43)</f>
        <v>0</v>
      </c>
      <c r="M52" s="515"/>
      <c r="R52" s="514"/>
    </row>
    <row r="53" spans="1:18" ht="16.5" x14ac:dyDescent="0.25">
      <c r="A53" s="179"/>
      <c r="B53" s="179"/>
      <c r="C53" s="179"/>
      <c r="D53" s="179"/>
      <c r="E53" s="179"/>
      <c r="F53" s="179"/>
      <c r="G53" s="179"/>
      <c r="H53" s="179"/>
      <c r="I53" s="181"/>
      <c r="J53" s="511" t="s">
        <v>126</v>
      </c>
      <c r="K53" s="202">
        <f>SUM(K48:K52)</f>
        <v>3122358892</v>
      </c>
      <c r="L53" s="202">
        <f>SUM(L48:L52)</f>
        <v>241856135</v>
      </c>
      <c r="M53" s="179"/>
    </row>
    <row r="54" spans="1:18" x14ac:dyDescent="0.25">
      <c r="F54" s="155"/>
      <c r="K54" s="156"/>
      <c r="L54" s="156"/>
    </row>
    <row r="55" spans="1:18" x14ac:dyDescent="0.25">
      <c r="J55" s="157"/>
      <c r="K55" s="156"/>
      <c r="L55" s="156"/>
    </row>
    <row r="56" spans="1:18" x14ac:dyDescent="0.25">
      <c r="J56" s="157"/>
      <c r="K56" s="156"/>
      <c r="L56" s="156"/>
    </row>
    <row r="57" spans="1:18" x14ac:dyDescent="0.25">
      <c r="J57" s="157"/>
      <c r="K57" s="156"/>
      <c r="L57" s="156"/>
    </row>
    <row r="58" spans="1:18" x14ac:dyDescent="0.25">
      <c r="J58" s="157"/>
      <c r="K58" s="156"/>
      <c r="L58" s="156"/>
    </row>
    <row r="59" spans="1:18" x14ac:dyDescent="0.25">
      <c r="J59" s="157"/>
      <c r="K59" s="156"/>
      <c r="L59" s="156"/>
    </row>
    <row r="60" spans="1:18" x14ac:dyDescent="0.25">
      <c r="J60" s="157"/>
      <c r="K60" s="156"/>
      <c r="L60" s="156"/>
    </row>
    <row r="61" spans="1:18" x14ac:dyDescent="0.25">
      <c r="K61" s="156"/>
      <c r="L61" s="156"/>
    </row>
  </sheetData>
  <sheetProtection algorithmName="SHA-512" hashValue="SM1s7AsQPbvb2k96cRYsVTMN+tuFl7pnhOC216ZY5VF9Ts9CrYA6RIUiLtPjnTA6/j7XglbJRM6PHabmY7k+ig==" saltValue="m7HTnAdzQCRhv3xC+BMzQg==" spinCount="100000" sheet="1" objects="1" scenarios="1"/>
  <mergeCells count="66">
    <mergeCell ref="A7:B7"/>
    <mergeCell ref="C7:F7"/>
    <mergeCell ref="I40:I43"/>
    <mergeCell ref="K25:K29"/>
    <mergeCell ref="M25:M29"/>
    <mergeCell ref="A30:A34"/>
    <mergeCell ref="B30:B34"/>
    <mergeCell ref="D30:D34"/>
    <mergeCell ref="G30:G34"/>
    <mergeCell ref="I30:I34"/>
    <mergeCell ref="K30:K34"/>
    <mergeCell ref="M30:M34"/>
    <mergeCell ref="A25:A29"/>
    <mergeCell ref="B25:B29"/>
    <mergeCell ref="D25:D29"/>
    <mergeCell ref="G25:G29"/>
    <mergeCell ref="C30:C34"/>
    <mergeCell ref="C25:C29"/>
    <mergeCell ref="A5:B5"/>
    <mergeCell ref="C5:F5"/>
    <mergeCell ref="A6:B6"/>
    <mergeCell ref="C6:F6"/>
    <mergeCell ref="A8:B8"/>
    <mergeCell ref="C8:F8"/>
    <mergeCell ref="A9:B9"/>
    <mergeCell ref="C9:F9"/>
    <mergeCell ref="A10:B10"/>
    <mergeCell ref="C10:F10"/>
    <mergeCell ref="A12:B12"/>
    <mergeCell ref="C12:F12"/>
    <mergeCell ref="A11:B11"/>
    <mergeCell ref="C11:F11"/>
    <mergeCell ref="A13:B14"/>
    <mergeCell ref="D13:E13"/>
    <mergeCell ref="F13:F14"/>
    <mergeCell ref="D14:E14"/>
    <mergeCell ref="K20:K24"/>
    <mergeCell ref="M20:M24"/>
    <mergeCell ref="A35:A39"/>
    <mergeCell ref="B35:B39"/>
    <mergeCell ref="C35:C39"/>
    <mergeCell ref="D35:D39"/>
    <mergeCell ref="G35:G39"/>
    <mergeCell ref="K35:K39"/>
    <mergeCell ref="M35:M39"/>
    <mergeCell ref="A20:A24"/>
    <mergeCell ref="B20:B24"/>
    <mergeCell ref="C20:C24"/>
    <mergeCell ref="D20:D24"/>
    <mergeCell ref="G20:G24"/>
    <mergeCell ref="I20:I24"/>
    <mergeCell ref="I25:I29"/>
    <mergeCell ref="I35:I39"/>
    <mergeCell ref="K40:K43"/>
    <mergeCell ref="M40:M43"/>
    <mergeCell ref="A40:A43"/>
    <mergeCell ref="B40:B43"/>
    <mergeCell ref="D40:D43"/>
    <mergeCell ref="G40:G43"/>
    <mergeCell ref="C40:C43"/>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ignoredErrors>
    <ignoredError sqref="O22:Q27" numberStoredAsText="1"/>
  </ignoredErrors>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60" zoomScaleNormal="60" zoomScaleSheetLayoutView="85" workbookViewId="0">
      <selection activeCell="H7" sqref="H7"/>
    </sheetView>
  </sheetViews>
  <sheetFormatPr baseColWidth="10" defaultColWidth="11.42578125" defaultRowHeight="14.25" x14ac:dyDescent="0.2"/>
  <cols>
    <col min="1" max="1" width="15.28515625" style="126" customWidth="1"/>
    <col min="2" max="2" width="52.140625" style="127" customWidth="1"/>
    <col min="3" max="3" width="26.85546875" style="127" customWidth="1"/>
    <col min="4" max="4" width="27.140625" style="127" customWidth="1"/>
    <col min="5" max="5" width="14.85546875" style="127" customWidth="1"/>
    <col min="6" max="6" width="18.5703125" style="52" customWidth="1"/>
    <col min="7" max="7" width="17.85546875" style="52" customWidth="1"/>
    <col min="8" max="8" width="11.42578125" style="52" customWidth="1"/>
    <col min="9" max="9" width="17.5703125" style="127" bestFit="1" customWidth="1"/>
    <col min="10" max="11" width="17.42578125" style="127" customWidth="1"/>
    <col min="12" max="12" width="17.5703125" style="127" bestFit="1" customWidth="1"/>
    <col min="13" max="13" width="16.5703125" style="127" customWidth="1"/>
    <col min="14" max="14" width="75.7109375" style="52" customWidth="1"/>
    <col min="15" max="15" width="50.7109375" style="52" customWidth="1"/>
    <col min="16" max="16" width="46" style="52" customWidth="1"/>
    <col min="17" max="17" width="52.71093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47" customFormat="1" ht="36" customHeight="1" x14ac:dyDescent="0.25">
      <c r="A1" s="476"/>
      <c r="B1" s="477" t="s">
        <v>99</v>
      </c>
      <c r="C1" s="477"/>
      <c r="D1" s="477"/>
      <c r="E1" s="477"/>
      <c r="F1" s="397"/>
      <c r="I1" s="146"/>
      <c r="J1" s="146"/>
      <c r="K1" s="146"/>
    </row>
    <row r="2" spans="1:50" s="147" customFormat="1" ht="36" customHeight="1" x14ac:dyDescent="0.25">
      <c r="A2" s="478"/>
      <c r="B2" s="477" t="s">
        <v>1</v>
      </c>
      <c r="C2" s="477"/>
      <c r="D2" s="477"/>
      <c r="E2" s="477"/>
      <c r="F2" s="398"/>
      <c r="I2" s="146"/>
      <c r="J2" s="146"/>
      <c r="K2" s="146"/>
    </row>
    <row r="3" spans="1:50" s="147" customFormat="1" ht="36" customHeight="1" x14ac:dyDescent="0.25">
      <c r="A3" s="479"/>
      <c r="B3" s="477" t="s">
        <v>2</v>
      </c>
      <c r="C3" s="477"/>
      <c r="D3" s="480" t="s">
        <v>632</v>
      </c>
      <c r="E3" s="481"/>
      <c r="F3" s="399"/>
      <c r="I3" s="146"/>
      <c r="J3" s="146"/>
      <c r="K3" s="146"/>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47" customFormat="1" ht="17.25" customHeight="1" x14ac:dyDescent="0.25">
      <c r="A8" s="482" t="s">
        <v>100</v>
      </c>
      <c r="B8" s="483"/>
      <c r="C8" s="418" t="s">
        <v>642</v>
      </c>
      <c r="D8" s="419"/>
      <c r="E8" s="419"/>
      <c r="F8" s="420"/>
      <c r="G8" s="142"/>
      <c r="H8" s="142"/>
      <c r="I8" s="148"/>
      <c r="J8" s="148"/>
      <c r="K8" s="148"/>
      <c r="L8" s="142"/>
      <c r="M8" s="142"/>
    </row>
    <row r="9" spans="1:50" s="147" customFormat="1" ht="18" customHeight="1" x14ac:dyDescent="0.25">
      <c r="A9" s="482" t="s">
        <v>631</v>
      </c>
      <c r="B9" s="483"/>
      <c r="C9" s="484" t="s">
        <v>655</v>
      </c>
      <c r="D9" s="484"/>
      <c r="E9" s="484"/>
      <c r="F9" s="484"/>
      <c r="G9" s="142"/>
      <c r="H9" s="142"/>
      <c r="I9" s="148"/>
      <c r="J9" s="148"/>
      <c r="K9" s="148"/>
      <c r="L9" s="142"/>
      <c r="M9" s="142"/>
    </row>
    <row r="10" spans="1:50" s="147" customFormat="1" ht="15" customHeight="1" x14ac:dyDescent="0.25">
      <c r="A10" s="485" t="s">
        <v>101</v>
      </c>
      <c r="B10" s="486"/>
      <c r="C10" s="487" t="s">
        <v>656</v>
      </c>
      <c r="D10" s="488"/>
      <c r="E10" s="488"/>
      <c r="F10" s="489"/>
      <c r="G10" s="142"/>
      <c r="H10" s="142"/>
      <c r="I10" s="148"/>
      <c r="J10" s="148"/>
      <c r="K10" s="148"/>
      <c r="L10" s="142"/>
      <c r="M10" s="142"/>
    </row>
    <row r="11" spans="1:50" s="147" customFormat="1" ht="15" customHeight="1" x14ac:dyDescent="0.25">
      <c r="A11" s="485" t="s">
        <v>633</v>
      </c>
      <c r="B11" s="486"/>
      <c r="C11" s="484" t="s">
        <v>643</v>
      </c>
      <c r="D11" s="484"/>
      <c r="E11" s="484"/>
      <c r="F11" s="484"/>
      <c r="G11" s="142"/>
      <c r="H11" s="142"/>
      <c r="I11" s="148"/>
      <c r="J11" s="148"/>
      <c r="K11" s="148"/>
      <c r="L11" s="142"/>
      <c r="M11" s="142"/>
    </row>
    <row r="12" spans="1:50" s="147" customFormat="1" ht="38.25" customHeight="1" x14ac:dyDescent="0.25">
      <c r="A12" s="482" t="s">
        <v>102</v>
      </c>
      <c r="B12" s="483"/>
      <c r="C12" s="490" t="s">
        <v>657</v>
      </c>
      <c r="D12" s="490"/>
      <c r="E12" s="490"/>
      <c r="F12" s="490"/>
      <c r="G12" s="142"/>
      <c r="H12" s="142"/>
      <c r="I12" s="148"/>
      <c r="J12" s="148"/>
      <c r="K12" s="148"/>
      <c r="L12" s="142"/>
    </row>
    <row r="13" spans="1:50" s="147" customFormat="1" ht="33" customHeight="1" x14ac:dyDescent="0.25">
      <c r="A13" s="485" t="s">
        <v>103</v>
      </c>
      <c r="B13" s="486"/>
      <c r="C13" s="490" t="s">
        <v>644</v>
      </c>
      <c r="D13" s="490"/>
      <c r="E13" s="490"/>
      <c r="F13" s="490"/>
      <c r="G13" s="142"/>
      <c r="H13" s="142"/>
      <c r="I13" s="148"/>
      <c r="J13" s="148"/>
      <c r="K13" s="148"/>
      <c r="L13" s="142"/>
      <c r="M13" s="142"/>
    </row>
    <row r="14" spans="1:50" s="147" customFormat="1" ht="20.25" customHeight="1" x14ac:dyDescent="0.25">
      <c r="A14" s="485" t="s">
        <v>634</v>
      </c>
      <c r="B14" s="486"/>
      <c r="C14" s="484" t="s">
        <v>688</v>
      </c>
      <c r="D14" s="484"/>
      <c r="E14" s="484"/>
      <c r="F14" s="484"/>
      <c r="G14" s="142"/>
      <c r="H14" s="142"/>
      <c r="I14" s="148"/>
      <c r="J14" s="148"/>
      <c r="K14" s="148"/>
      <c r="L14" s="142"/>
      <c r="M14" s="142"/>
    </row>
    <row r="15" spans="1:50" s="147" customFormat="1" ht="20.25" customHeight="1" x14ac:dyDescent="0.25">
      <c r="A15" s="482" t="s">
        <v>104</v>
      </c>
      <c r="B15" s="483"/>
      <c r="C15" s="484" t="s">
        <v>645</v>
      </c>
      <c r="D15" s="484"/>
      <c r="E15" s="484"/>
      <c r="F15" s="484"/>
      <c r="G15" s="142"/>
      <c r="H15" s="142"/>
      <c r="I15" s="148"/>
      <c r="J15" s="148"/>
      <c r="K15" s="148"/>
      <c r="L15" s="142"/>
      <c r="M15" s="142"/>
    </row>
    <row r="16" spans="1:50" s="147" customFormat="1" ht="24.75" customHeight="1" x14ac:dyDescent="0.25">
      <c r="A16" s="491" t="s">
        <v>105</v>
      </c>
      <c r="B16" s="492"/>
      <c r="C16" s="161" t="s">
        <v>106</v>
      </c>
      <c r="D16" s="493">
        <v>45627</v>
      </c>
      <c r="E16" s="494"/>
      <c r="F16" s="417">
        <v>2024</v>
      </c>
      <c r="G16" s="142"/>
      <c r="H16" s="142"/>
      <c r="I16" s="148"/>
      <c r="J16" s="148"/>
      <c r="K16" s="148"/>
      <c r="L16" s="142"/>
      <c r="M16" s="142"/>
    </row>
    <row r="17" spans="1:17" s="147" customFormat="1" ht="14.25" customHeight="1" x14ac:dyDescent="0.25">
      <c r="A17" s="495"/>
      <c r="B17" s="496"/>
      <c r="C17" s="161" t="s">
        <v>107</v>
      </c>
      <c r="D17" s="493">
        <v>45656</v>
      </c>
      <c r="E17" s="494"/>
      <c r="F17" s="417"/>
      <c r="G17" s="142"/>
      <c r="H17" s="142"/>
      <c r="I17" s="148"/>
      <c r="J17" s="148"/>
      <c r="K17" s="148"/>
      <c r="L17" s="142"/>
      <c r="M17" s="142"/>
    </row>
    <row r="18" spans="1:17" ht="15" x14ac:dyDescent="0.2">
      <c r="B18" s="498"/>
      <c r="C18" s="52"/>
      <c r="I18" s="52"/>
      <c r="J18" s="52"/>
      <c r="K18" s="52"/>
    </row>
    <row r="19" spans="1:17" ht="21" customHeight="1" thickBot="1" x14ac:dyDescent="0.3">
      <c r="A19" s="491" t="s">
        <v>127</v>
      </c>
      <c r="B19" s="492"/>
      <c r="C19" s="128"/>
      <c r="D19" s="129"/>
      <c r="E19" s="129"/>
      <c r="F19" s="128"/>
      <c r="H19" s="130" t="s">
        <v>109</v>
      </c>
      <c r="I19" s="128"/>
      <c r="J19" s="128"/>
      <c r="K19" s="128"/>
      <c r="L19" s="129"/>
      <c r="M19" s="129"/>
    </row>
    <row r="20" spans="1:17" s="131" customFormat="1" ht="21" customHeight="1" x14ac:dyDescent="0.25">
      <c r="A20" s="516"/>
      <c r="B20" s="517"/>
      <c r="C20" s="518" t="s">
        <v>128</v>
      </c>
      <c r="D20" s="519"/>
      <c r="E20" s="520"/>
      <c r="F20" s="521" t="s">
        <v>129</v>
      </c>
      <c r="G20" s="522"/>
      <c r="H20" s="523"/>
      <c r="I20" s="518" t="s">
        <v>130</v>
      </c>
      <c r="J20" s="519"/>
      <c r="K20" s="519"/>
      <c r="L20" s="519"/>
      <c r="M20" s="520"/>
      <c r="N20" s="429"/>
      <c r="O20" s="430"/>
      <c r="P20" s="430"/>
      <c r="Q20" s="431"/>
    </row>
    <row r="21" spans="1:17" s="132" customFormat="1" ht="166.5" customHeight="1" x14ac:dyDescent="0.25">
      <c r="A21" s="524" t="s">
        <v>131</v>
      </c>
      <c r="B21" s="525" t="s">
        <v>112</v>
      </c>
      <c r="C21" s="526" t="s">
        <v>132</v>
      </c>
      <c r="D21" s="527" t="s">
        <v>133</v>
      </c>
      <c r="E21" s="528" t="s">
        <v>134</v>
      </c>
      <c r="F21" s="529" t="s">
        <v>135</v>
      </c>
      <c r="G21" s="530" t="s">
        <v>136</v>
      </c>
      <c r="H21" s="531" t="s">
        <v>134</v>
      </c>
      <c r="I21" s="526" t="s">
        <v>132</v>
      </c>
      <c r="J21" s="527" t="s">
        <v>137</v>
      </c>
      <c r="K21" s="527" t="s">
        <v>138</v>
      </c>
      <c r="L21" s="527" t="s">
        <v>133</v>
      </c>
      <c r="M21" s="528" t="s">
        <v>134</v>
      </c>
      <c r="N21" s="193" t="s">
        <v>636</v>
      </c>
      <c r="O21" s="144" t="s">
        <v>139</v>
      </c>
      <c r="P21" s="144" t="s">
        <v>140</v>
      </c>
      <c r="Q21" s="194" t="s">
        <v>637</v>
      </c>
    </row>
    <row r="22" spans="1:17" s="143" customFormat="1" ht="163.5" customHeight="1" x14ac:dyDescent="0.25">
      <c r="A22" s="189">
        <v>1</v>
      </c>
      <c r="B22" s="190" t="s">
        <v>650</v>
      </c>
      <c r="C22" s="222">
        <v>71947347</v>
      </c>
      <c r="D22" s="222">
        <v>57627845</v>
      </c>
      <c r="E22" s="223">
        <f>D22/C22</f>
        <v>0.80097248061141157</v>
      </c>
      <c r="F22" s="208">
        <v>2</v>
      </c>
      <c r="G22" s="204">
        <v>2</v>
      </c>
      <c r="H22" s="188">
        <f>G22/F22</f>
        <v>1</v>
      </c>
      <c r="I22" s="532">
        <v>0</v>
      </c>
      <c r="J22" s="533">
        <v>0</v>
      </c>
      <c r="K22" s="228">
        <f>I22-J22</f>
        <v>0</v>
      </c>
      <c r="L22" s="228">
        <v>0</v>
      </c>
      <c r="M22" s="229">
        <v>0</v>
      </c>
      <c r="N22" s="534" t="s">
        <v>689</v>
      </c>
      <c r="O22" s="535" t="s">
        <v>660</v>
      </c>
      <c r="P22" s="535" t="s">
        <v>660</v>
      </c>
      <c r="Q22" s="536" t="s">
        <v>661</v>
      </c>
    </row>
    <row r="23" spans="1:17" s="142" customFormat="1" ht="205.5" customHeight="1" x14ac:dyDescent="0.25">
      <c r="A23" s="189">
        <v>2</v>
      </c>
      <c r="B23" s="190" t="s">
        <v>651</v>
      </c>
      <c r="C23" s="222">
        <v>83461250</v>
      </c>
      <c r="D23" s="222">
        <v>73578248</v>
      </c>
      <c r="E23" s="223">
        <f>D23/C23</f>
        <v>0.88158574188620464</v>
      </c>
      <c r="F23" s="208">
        <v>1</v>
      </c>
      <c r="G23" s="204">
        <v>1</v>
      </c>
      <c r="H23" s="188">
        <f t="shared" ref="H23:H26" si="0">G23/F23</f>
        <v>1</v>
      </c>
      <c r="I23" s="532">
        <v>0</v>
      </c>
      <c r="J23" s="533">
        <v>0</v>
      </c>
      <c r="K23" s="228">
        <f t="shared" ref="K23:K26" si="1">I23-J23</f>
        <v>0</v>
      </c>
      <c r="L23" s="228">
        <v>0</v>
      </c>
      <c r="M23" s="229">
        <v>0</v>
      </c>
      <c r="N23" s="534" t="s">
        <v>690</v>
      </c>
      <c r="O23" s="535" t="s">
        <v>660</v>
      </c>
      <c r="P23" s="535" t="s">
        <v>660</v>
      </c>
      <c r="Q23" s="536" t="s">
        <v>662</v>
      </c>
    </row>
    <row r="24" spans="1:17" s="142" customFormat="1" ht="156.75" customHeight="1" x14ac:dyDescent="0.25">
      <c r="A24" s="191">
        <v>3</v>
      </c>
      <c r="B24" s="192" t="s">
        <v>652</v>
      </c>
      <c r="C24" s="222">
        <v>30983000</v>
      </c>
      <c r="D24" s="222">
        <v>22855027</v>
      </c>
      <c r="E24" s="223">
        <f>D24/C24</f>
        <v>0.73766346060742993</v>
      </c>
      <c r="F24" s="208">
        <v>1</v>
      </c>
      <c r="G24" s="204">
        <v>1</v>
      </c>
      <c r="H24" s="188">
        <f t="shared" si="0"/>
        <v>1</v>
      </c>
      <c r="I24" s="532">
        <v>0</v>
      </c>
      <c r="J24" s="533">
        <v>0</v>
      </c>
      <c r="K24" s="228">
        <f t="shared" si="1"/>
        <v>0</v>
      </c>
      <c r="L24" s="228">
        <v>0</v>
      </c>
      <c r="M24" s="229">
        <v>0</v>
      </c>
      <c r="N24" s="534" t="s">
        <v>691</v>
      </c>
      <c r="O24" s="535" t="s">
        <v>660</v>
      </c>
      <c r="P24" s="535" t="s">
        <v>660</v>
      </c>
      <c r="Q24" s="536" t="s">
        <v>663</v>
      </c>
    </row>
    <row r="25" spans="1:17" s="142" customFormat="1" ht="139.5" customHeight="1" x14ac:dyDescent="0.25">
      <c r="A25" s="191">
        <v>4</v>
      </c>
      <c r="B25" s="192" t="s">
        <v>653</v>
      </c>
      <c r="C25" s="222">
        <v>35493000</v>
      </c>
      <c r="D25" s="222">
        <v>27454593</v>
      </c>
      <c r="E25" s="223">
        <f>D25/C25</f>
        <v>0.77352134223649738</v>
      </c>
      <c r="F25" s="208">
        <v>1</v>
      </c>
      <c r="G25" s="204">
        <v>1</v>
      </c>
      <c r="H25" s="217">
        <f t="shared" si="0"/>
        <v>1</v>
      </c>
      <c r="I25" s="532">
        <v>0</v>
      </c>
      <c r="J25" s="533">
        <v>0</v>
      </c>
      <c r="K25" s="228">
        <f t="shared" si="1"/>
        <v>0</v>
      </c>
      <c r="L25" s="228">
        <v>0</v>
      </c>
      <c r="M25" s="229">
        <v>0</v>
      </c>
      <c r="N25" s="534" t="s">
        <v>692</v>
      </c>
      <c r="O25" s="535" t="s">
        <v>660</v>
      </c>
      <c r="P25" s="535" t="s">
        <v>660</v>
      </c>
      <c r="Q25" s="536" t="s">
        <v>664</v>
      </c>
    </row>
    <row r="26" spans="1:17" s="142" customFormat="1" ht="139.5" customHeight="1" thickBot="1" x14ac:dyDescent="0.3">
      <c r="A26" s="195">
        <v>5</v>
      </c>
      <c r="B26" s="196" t="s">
        <v>654</v>
      </c>
      <c r="C26" s="224">
        <v>73094422</v>
      </c>
      <c r="D26" s="224">
        <v>60340422</v>
      </c>
      <c r="E26" s="225">
        <f>D26/C26</f>
        <v>0.82551336133419317</v>
      </c>
      <c r="F26" s="209">
        <v>1</v>
      </c>
      <c r="G26" s="203">
        <v>1</v>
      </c>
      <c r="H26" s="197">
        <f t="shared" si="0"/>
        <v>1</v>
      </c>
      <c r="I26" s="537">
        <v>0</v>
      </c>
      <c r="J26" s="538">
        <v>0</v>
      </c>
      <c r="K26" s="230">
        <f t="shared" si="1"/>
        <v>0</v>
      </c>
      <c r="L26" s="230">
        <v>0</v>
      </c>
      <c r="M26" s="231">
        <v>0</v>
      </c>
      <c r="N26" s="534" t="s">
        <v>693</v>
      </c>
      <c r="O26" s="535" t="s">
        <v>660</v>
      </c>
      <c r="P26" s="535" t="s">
        <v>660</v>
      </c>
      <c r="Q26" s="536" t="s">
        <v>665</v>
      </c>
    </row>
    <row r="27" spans="1:17" ht="41.25" customHeight="1" thickBot="1" x14ac:dyDescent="0.25">
      <c r="A27" s="427" t="s">
        <v>141</v>
      </c>
      <c r="B27" s="428"/>
      <c r="C27" s="226">
        <v>294979019</v>
      </c>
      <c r="D27" s="226">
        <f>SUM(D22:D26)</f>
        <v>241856135</v>
      </c>
      <c r="E27" s="227">
        <f>+D27/C27</f>
        <v>0.81990961872444224</v>
      </c>
      <c r="F27" s="424"/>
      <c r="G27" s="425"/>
      <c r="H27" s="426"/>
      <c r="I27" s="226">
        <f>SUM(I22:I26)</f>
        <v>0</v>
      </c>
      <c r="J27" s="232">
        <f>SUM(J22:J26)</f>
        <v>0</v>
      </c>
      <c r="K27" s="232">
        <f>SUM(K22:K26)</f>
        <v>0</v>
      </c>
      <c r="L27" s="232">
        <f>SUM(L22:L26)</f>
        <v>0</v>
      </c>
      <c r="M27" s="233">
        <v>0</v>
      </c>
      <c r="N27" s="539"/>
      <c r="O27" s="540"/>
      <c r="P27" s="540"/>
      <c r="Q27" s="540"/>
    </row>
    <row r="28" spans="1:17" x14ac:dyDescent="0.2">
      <c r="C28" s="210" t="e">
        <f>SUM(#REF!)</f>
        <v>#REF!</v>
      </c>
      <c r="D28" s="210"/>
      <c r="E28" s="211"/>
      <c r="F28" s="212"/>
      <c r="G28" s="212"/>
      <c r="H28" s="212"/>
      <c r="I28" s="210" t="e">
        <f>SUM(#REF!)</f>
        <v>#REF!</v>
      </c>
      <c r="J28" s="210"/>
      <c r="K28" s="210"/>
      <c r="L28" s="210"/>
      <c r="M28" s="211"/>
    </row>
    <row r="30" spans="1:17" x14ac:dyDescent="0.2">
      <c r="I30" s="151"/>
      <c r="J30" s="151"/>
      <c r="K30" s="151"/>
      <c r="L30" s="152"/>
    </row>
    <row r="31" spans="1:17" x14ac:dyDescent="0.2">
      <c r="C31" s="52"/>
      <c r="D31" s="52"/>
      <c r="E31" s="52"/>
      <c r="F31" s="127"/>
      <c r="G31" s="153"/>
      <c r="H31" s="127"/>
      <c r="I31" s="52"/>
      <c r="J31" s="52"/>
      <c r="K31" s="52"/>
      <c r="L31" s="52"/>
      <c r="M31" s="52"/>
    </row>
    <row r="32" spans="1:17" ht="15" x14ac:dyDescent="0.2">
      <c r="C32" s="52"/>
      <c r="D32" s="52"/>
      <c r="E32" s="52"/>
      <c r="F32" s="158"/>
      <c r="G32" s="159"/>
      <c r="H32" s="127"/>
      <c r="I32" s="52"/>
      <c r="J32" s="52"/>
      <c r="K32" s="52"/>
      <c r="L32" s="52"/>
      <c r="M32" s="52"/>
    </row>
    <row r="33" spans="3:13" ht="15" x14ac:dyDescent="0.2">
      <c r="C33" s="52"/>
      <c r="D33" s="52"/>
      <c r="E33" s="52"/>
      <c r="F33" s="158"/>
      <c r="G33" s="159"/>
      <c r="H33" s="127"/>
      <c r="I33" s="52"/>
      <c r="J33" s="52"/>
      <c r="K33" s="52"/>
      <c r="L33" s="52"/>
      <c r="M33" s="52"/>
    </row>
    <row r="34" spans="3:13" ht="15" x14ac:dyDescent="0.2">
      <c r="C34" s="52"/>
      <c r="D34" s="52"/>
      <c r="E34" s="52"/>
      <c r="F34" s="158"/>
      <c r="G34" s="159"/>
      <c r="H34" s="127"/>
      <c r="I34" s="52"/>
      <c r="J34" s="52"/>
      <c r="K34" s="52"/>
      <c r="L34" s="52"/>
      <c r="M34" s="52"/>
    </row>
    <row r="35" spans="3:13" ht="15" x14ac:dyDescent="0.2">
      <c r="C35" s="52"/>
      <c r="D35" s="52"/>
      <c r="E35" s="52"/>
      <c r="F35" s="158"/>
      <c r="G35" s="159"/>
      <c r="H35" s="127"/>
      <c r="I35" s="52"/>
      <c r="J35" s="52"/>
      <c r="K35" s="52"/>
      <c r="L35" s="52"/>
      <c r="M35" s="52"/>
    </row>
    <row r="36" spans="3:13" ht="15" x14ac:dyDescent="0.2">
      <c r="C36" s="52"/>
      <c r="D36" s="52"/>
      <c r="E36" s="52"/>
      <c r="F36" s="158"/>
      <c r="G36" s="159"/>
      <c r="H36" s="127"/>
      <c r="I36" s="52"/>
      <c r="J36" s="52"/>
      <c r="K36" s="52"/>
      <c r="L36" s="52"/>
      <c r="M36" s="52"/>
    </row>
    <row r="37" spans="3:13" ht="15" x14ac:dyDescent="0.2">
      <c r="C37" s="52"/>
      <c r="D37" s="52"/>
      <c r="E37" s="52"/>
      <c r="F37" s="158"/>
      <c r="G37" s="159"/>
      <c r="H37" s="127"/>
      <c r="I37" s="52"/>
      <c r="J37" s="52"/>
      <c r="K37" s="52"/>
      <c r="L37" s="52"/>
      <c r="M37" s="52"/>
    </row>
    <row r="38" spans="3:13" ht="15" x14ac:dyDescent="0.2">
      <c r="C38" s="52"/>
      <c r="D38" s="52"/>
      <c r="E38" s="52"/>
      <c r="F38" s="158"/>
      <c r="G38" s="159"/>
      <c r="H38" s="127"/>
      <c r="I38" s="52"/>
      <c r="J38" s="52"/>
      <c r="K38" s="52"/>
      <c r="L38" s="52"/>
      <c r="M38" s="52"/>
    </row>
    <row r="40" spans="3:13" x14ac:dyDescent="0.2">
      <c r="I40" s="160"/>
      <c r="J40" s="160"/>
      <c r="K40" s="160"/>
      <c r="L40" s="160"/>
    </row>
    <row r="41" spans="3:13" x14ac:dyDescent="0.2">
      <c r="I41" s="160"/>
      <c r="J41" s="160"/>
      <c r="K41" s="160"/>
      <c r="L41" s="160"/>
    </row>
    <row r="42" spans="3:13" x14ac:dyDescent="0.2">
      <c r="I42" s="160"/>
      <c r="J42" s="160"/>
      <c r="K42" s="160"/>
      <c r="L42" s="160"/>
    </row>
    <row r="43" spans="3:13" x14ac:dyDescent="0.2">
      <c r="I43" s="160"/>
      <c r="J43" s="160"/>
      <c r="K43" s="160"/>
      <c r="L43" s="160"/>
    </row>
    <row r="44" spans="3:13" x14ac:dyDescent="0.2">
      <c r="I44" s="160"/>
      <c r="J44" s="160"/>
      <c r="K44" s="160"/>
      <c r="L44" s="160"/>
    </row>
    <row r="45" spans="3:13" x14ac:dyDescent="0.2">
      <c r="I45" s="160"/>
      <c r="J45" s="160"/>
      <c r="K45" s="160"/>
      <c r="L45" s="160"/>
    </row>
    <row r="46" spans="3:13" x14ac:dyDescent="0.2">
      <c r="I46" s="160"/>
      <c r="J46" s="160"/>
      <c r="K46" s="160"/>
      <c r="L46" s="160"/>
    </row>
    <row r="47" spans="3:13" x14ac:dyDescent="0.2">
      <c r="I47" s="160"/>
      <c r="J47" s="160"/>
      <c r="K47" s="160"/>
    </row>
    <row r="48" spans="3:13" x14ac:dyDescent="0.2">
      <c r="I48" s="160"/>
      <c r="J48" s="160"/>
      <c r="K48" s="160"/>
    </row>
    <row r="49" spans="9:11" x14ac:dyDescent="0.2">
      <c r="I49" s="160"/>
      <c r="J49" s="160"/>
      <c r="K49" s="160"/>
    </row>
    <row r="50" spans="9:11" x14ac:dyDescent="0.2">
      <c r="I50" s="160"/>
      <c r="J50" s="160"/>
      <c r="K50" s="160"/>
    </row>
    <row r="51" spans="9:11" x14ac:dyDescent="0.2">
      <c r="I51" s="160"/>
      <c r="J51" s="160"/>
      <c r="K51" s="160"/>
    </row>
  </sheetData>
  <sheetProtection algorithmName="SHA-512" hashValue="WQB7bdcSgXpYCwDo4ACictjGqTU0+8yWi6fb39Z+GZVn5fjj/YEl2sI8bJHLvwi1NJqAsYwPC/GmSvEJ1UAGuA==" saltValue="7yCshSsnq1Qx80KFE7nQyg==" spinCount="100000" sheet="1" objects="1" scenarios="1"/>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56"/>
  <sheetViews>
    <sheetView zoomScale="60" zoomScaleNormal="60" workbookViewId="0">
      <selection activeCell="J9" sqref="J9"/>
    </sheetView>
  </sheetViews>
  <sheetFormatPr baseColWidth="10" defaultColWidth="11.42578125" defaultRowHeight="15" x14ac:dyDescent="0.25"/>
  <cols>
    <col min="1" max="1" width="60" style="546" customWidth="1"/>
    <col min="2" max="2" width="28.28515625" style="546" customWidth="1"/>
    <col min="3" max="3" width="26.28515625" style="546" customWidth="1"/>
    <col min="4" max="4" width="24.7109375" style="546" bestFit="1" customWidth="1"/>
    <col min="5" max="5" width="28" style="546" customWidth="1"/>
    <col min="6" max="6" width="29.5703125" style="546" bestFit="1" customWidth="1"/>
    <col min="7" max="7" width="19.28515625" style="546" customWidth="1"/>
    <col min="8" max="8" width="24.42578125" style="546" customWidth="1"/>
    <col min="9" max="9" width="24" style="545" customWidth="1"/>
    <col min="10" max="10" width="21.5703125" style="545" customWidth="1"/>
    <col min="11" max="11" width="28.140625" style="545" customWidth="1"/>
    <col min="12" max="12" width="25.7109375" style="545" customWidth="1"/>
    <col min="13" max="13" width="30.28515625" style="545" customWidth="1"/>
    <col min="14" max="15" width="20.140625" style="545" customWidth="1"/>
    <col min="16" max="16" width="20.42578125" style="545" bestFit="1" customWidth="1"/>
    <col min="17" max="17" width="20" style="545" customWidth="1"/>
    <col min="18" max="18" width="22.5703125" style="546" customWidth="1"/>
    <col min="19" max="19" width="24.42578125" style="546" customWidth="1"/>
    <col min="20" max="16384" width="11.42578125" style="546"/>
  </cols>
  <sheetData>
    <row r="1" spans="1:22" ht="41.25" customHeight="1" x14ac:dyDescent="0.25">
      <c r="A1" s="541"/>
      <c r="B1" s="542" t="s">
        <v>99</v>
      </c>
      <c r="C1" s="543"/>
      <c r="D1" s="543"/>
      <c r="E1" s="543"/>
      <c r="F1" s="543"/>
      <c r="G1" s="544"/>
      <c r="H1" s="541"/>
    </row>
    <row r="2" spans="1:22" ht="41.25" customHeight="1" x14ac:dyDescent="0.25">
      <c r="A2" s="547"/>
      <c r="B2" s="542" t="s">
        <v>1</v>
      </c>
      <c r="C2" s="543"/>
      <c r="D2" s="543"/>
      <c r="E2" s="543"/>
      <c r="F2" s="543"/>
      <c r="G2" s="544"/>
      <c r="H2" s="547"/>
    </row>
    <row r="3" spans="1:22" ht="41.25" customHeight="1" x14ac:dyDescent="0.25">
      <c r="A3" s="548"/>
      <c r="B3" s="542" t="s">
        <v>2</v>
      </c>
      <c r="C3" s="543"/>
      <c r="D3" s="544"/>
      <c r="E3" s="542" t="s">
        <v>632</v>
      </c>
      <c r="F3" s="543"/>
      <c r="G3" s="544"/>
      <c r="H3" s="548"/>
    </row>
    <row r="4" spans="1:22" s="147" customFormat="1" x14ac:dyDescent="0.25">
      <c r="A4" s="549"/>
      <c r="B4" s="549"/>
      <c r="I4" s="545"/>
      <c r="J4" s="545"/>
      <c r="K4" s="545"/>
      <c r="L4" s="545"/>
      <c r="M4" s="545"/>
      <c r="N4" s="545"/>
      <c r="O4" s="545"/>
      <c r="P4" s="545"/>
      <c r="Q4" s="545"/>
    </row>
    <row r="5" spans="1:22" s="147" customFormat="1" x14ac:dyDescent="0.25">
      <c r="A5" s="549"/>
      <c r="B5" s="549"/>
      <c r="I5" s="545"/>
      <c r="J5" s="545"/>
      <c r="K5" s="545"/>
      <c r="L5" s="545"/>
      <c r="M5" s="545"/>
      <c r="N5" s="545"/>
      <c r="O5" s="545"/>
      <c r="P5" s="545"/>
      <c r="Q5" s="545"/>
    </row>
    <row r="6" spans="1:22" s="147" customFormat="1" x14ac:dyDescent="0.25">
      <c r="I6" s="545"/>
      <c r="J6" s="545"/>
      <c r="K6" s="545"/>
      <c r="L6" s="545"/>
      <c r="M6" s="545"/>
      <c r="N6" s="545"/>
      <c r="O6" s="545"/>
      <c r="P6" s="545"/>
      <c r="Q6" s="545"/>
    </row>
    <row r="7" spans="1:22" s="147" customFormat="1" ht="24" customHeight="1" x14ac:dyDescent="0.25">
      <c r="I7" s="545"/>
      <c r="J7" s="545"/>
      <c r="K7" s="545"/>
      <c r="L7" s="545"/>
      <c r="M7" s="545"/>
      <c r="N7" s="545"/>
      <c r="O7" s="545"/>
      <c r="P7" s="545"/>
      <c r="Q7" s="545"/>
    </row>
    <row r="8" spans="1:22" s="147" customFormat="1" ht="17.25" customHeight="1" x14ac:dyDescent="0.25">
      <c r="A8" s="482" t="s">
        <v>100</v>
      </c>
      <c r="B8" s="483"/>
      <c r="C8" s="418" t="s">
        <v>642</v>
      </c>
      <c r="D8" s="419"/>
      <c r="E8" s="419"/>
      <c r="F8" s="420"/>
      <c r="G8" s="142"/>
      <c r="H8" s="142"/>
      <c r="I8" s="545"/>
      <c r="J8" s="545"/>
      <c r="K8" s="545"/>
      <c r="L8" s="545"/>
      <c r="M8" s="545"/>
      <c r="N8" s="545"/>
      <c r="O8" s="545"/>
      <c r="P8" s="545"/>
      <c r="Q8" s="545"/>
      <c r="R8" s="148"/>
      <c r="S8" s="148"/>
      <c r="T8" s="148"/>
      <c r="U8" s="142"/>
      <c r="V8" s="142"/>
    </row>
    <row r="9" spans="1:22" s="147" customFormat="1" ht="18" customHeight="1" x14ac:dyDescent="0.25">
      <c r="A9" s="482" t="s">
        <v>631</v>
      </c>
      <c r="B9" s="483"/>
      <c r="C9" s="484" t="s">
        <v>655</v>
      </c>
      <c r="D9" s="484"/>
      <c r="E9" s="484"/>
      <c r="F9" s="484"/>
      <c r="G9" s="142"/>
      <c r="H9" s="142"/>
      <c r="I9" s="545"/>
      <c r="J9" s="545"/>
      <c r="K9" s="545"/>
      <c r="L9" s="545"/>
      <c r="M9" s="545"/>
      <c r="N9" s="545"/>
      <c r="O9" s="545"/>
      <c r="P9" s="545"/>
      <c r="Q9" s="545"/>
      <c r="R9" s="148"/>
      <c r="S9" s="148"/>
      <c r="T9" s="148"/>
      <c r="U9" s="142"/>
      <c r="V9" s="142"/>
    </row>
    <row r="10" spans="1:22" s="147" customFormat="1" x14ac:dyDescent="0.25">
      <c r="A10" s="485" t="s">
        <v>101</v>
      </c>
      <c r="B10" s="486"/>
      <c r="C10" s="487" t="s">
        <v>656</v>
      </c>
      <c r="D10" s="488"/>
      <c r="E10" s="488"/>
      <c r="F10" s="489"/>
      <c r="G10" s="142"/>
      <c r="H10" s="142"/>
      <c r="I10" s="545"/>
      <c r="J10" s="545"/>
      <c r="K10" s="545"/>
      <c r="L10" s="545"/>
      <c r="M10" s="545"/>
      <c r="N10" s="545"/>
      <c r="O10" s="545"/>
      <c r="P10" s="545"/>
      <c r="Q10" s="545"/>
      <c r="R10" s="148"/>
      <c r="S10" s="148"/>
      <c r="T10" s="148"/>
      <c r="U10" s="142"/>
      <c r="V10" s="142"/>
    </row>
    <row r="11" spans="1:22" s="147" customFormat="1" ht="15" customHeight="1" x14ac:dyDescent="0.25">
      <c r="A11" s="485" t="s">
        <v>633</v>
      </c>
      <c r="B11" s="486"/>
      <c r="C11" s="484" t="s">
        <v>643</v>
      </c>
      <c r="D11" s="484"/>
      <c r="E11" s="484"/>
      <c r="F11" s="484"/>
      <c r="G11" s="142"/>
      <c r="H11" s="142"/>
      <c r="I11" s="545"/>
      <c r="J11" s="545"/>
      <c r="K11" s="545"/>
      <c r="L11" s="545"/>
      <c r="M11" s="545"/>
      <c r="N11" s="545"/>
      <c r="O11" s="545"/>
      <c r="P11" s="545"/>
      <c r="Q11" s="545"/>
      <c r="R11" s="148"/>
      <c r="S11" s="148"/>
      <c r="T11" s="148"/>
      <c r="U11" s="142"/>
      <c r="V11" s="142"/>
    </row>
    <row r="12" spans="1:22" s="147" customFormat="1" ht="39" customHeight="1" x14ac:dyDescent="0.25">
      <c r="A12" s="482" t="s">
        <v>102</v>
      </c>
      <c r="B12" s="483"/>
      <c r="C12" s="490" t="s">
        <v>657</v>
      </c>
      <c r="D12" s="490"/>
      <c r="E12" s="490"/>
      <c r="F12" s="490"/>
      <c r="G12" s="142"/>
      <c r="H12" s="142"/>
      <c r="I12" s="545"/>
      <c r="J12" s="545"/>
      <c r="K12" s="545"/>
      <c r="L12" s="545"/>
      <c r="M12" s="545"/>
      <c r="N12" s="545"/>
      <c r="O12" s="545"/>
      <c r="P12" s="545"/>
      <c r="Q12" s="545"/>
      <c r="R12" s="148"/>
      <c r="S12" s="148"/>
      <c r="T12" s="148"/>
      <c r="U12" s="142"/>
    </row>
    <row r="13" spans="1:22" s="147" customFormat="1" ht="33" customHeight="1" x14ac:dyDescent="0.25">
      <c r="A13" s="485" t="s">
        <v>103</v>
      </c>
      <c r="B13" s="486"/>
      <c r="C13" s="490" t="s">
        <v>644</v>
      </c>
      <c r="D13" s="490"/>
      <c r="E13" s="490"/>
      <c r="F13" s="490"/>
      <c r="G13" s="142"/>
      <c r="H13" s="142"/>
      <c r="I13" s="545"/>
      <c r="J13" s="545"/>
      <c r="K13" s="545"/>
      <c r="L13" s="545"/>
      <c r="M13" s="545"/>
      <c r="N13" s="545"/>
      <c r="O13" s="545"/>
      <c r="P13" s="545"/>
      <c r="Q13" s="545"/>
      <c r="R13" s="148"/>
      <c r="S13" s="148"/>
      <c r="T13" s="148"/>
      <c r="U13" s="142"/>
      <c r="V13" s="142"/>
    </row>
    <row r="14" spans="1:22" s="147" customFormat="1" ht="27" customHeight="1" x14ac:dyDescent="0.25">
      <c r="A14" s="485" t="s">
        <v>634</v>
      </c>
      <c r="B14" s="486"/>
      <c r="C14" s="484" t="s">
        <v>688</v>
      </c>
      <c r="D14" s="484"/>
      <c r="E14" s="484"/>
      <c r="F14" s="484"/>
      <c r="G14" s="142"/>
      <c r="H14" s="142"/>
      <c r="I14" s="545"/>
      <c r="J14" s="545"/>
      <c r="K14" s="545"/>
      <c r="L14" s="545"/>
      <c r="M14" s="545"/>
      <c r="N14" s="545"/>
      <c r="O14" s="545"/>
      <c r="P14" s="545"/>
      <c r="Q14" s="545"/>
      <c r="R14" s="148"/>
      <c r="S14" s="148"/>
      <c r="T14" s="148"/>
      <c r="U14" s="142"/>
      <c r="V14" s="142"/>
    </row>
    <row r="15" spans="1:22" s="147" customFormat="1" ht="33" customHeight="1" x14ac:dyDescent="0.25">
      <c r="A15" s="482" t="s">
        <v>104</v>
      </c>
      <c r="B15" s="483"/>
      <c r="C15" s="484" t="s">
        <v>645</v>
      </c>
      <c r="D15" s="484"/>
      <c r="E15" s="484"/>
      <c r="F15" s="484"/>
      <c r="G15" s="142"/>
      <c r="H15" s="142"/>
      <c r="I15" s="545"/>
      <c r="J15" s="545"/>
      <c r="K15" s="545"/>
      <c r="L15" s="545"/>
      <c r="M15" s="545"/>
      <c r="N15" s="545"/>
      <c r="O15" s="545"/>
      <c r="P15" s="545"/>
      <c r="Q15" s="545"/>
      <c r="R15" s="148"/>
      <c r="S15" s="148"/>
      <c r="T15" s="148"/>
      <c r="U15" s="142"/>
      <c r="V15" s="142"/>
    </row>
    <row r="16" spans="1:22" s="147" customFormat="1" ht="24.75" customHeight="1" x14ac:dyDescent="0.25">
      <c r="A16" s="491" t="s">
        <v>105</v>
      </c>
      <c r="B16" s="492"/>
      <c r="C16" s="161" t="s">
        <v>106</v>
      </c>
      <c r="D16" s="550">
        <v>45627</v>
      </c>
      <c r="E16" s="551"/>
      <c r="F16" s="417">
        <v>2024</v>
      </c>
      <c r="G16" s="142"/>
      <c r="H16" s="142"/>
      <c r="I16" s="545"/>
      <c r="J16" s="545"/>
      <c r="K16" s="545"/>
      <c r="L16" s="545"/>
      <c r="M16" s="545"/>
      <c r="N16" s="545"/>
      <c r="O16" s="545"/>
      <c r="P16" s="545"/>
      <c r="Q16" s="545"/>
      <c r="R16" s="148"/>
      <c r="S16" s="148"/>
      <c r="T16" s="148"/>
      <c r="U16" s="142"/>
      <c r="V16" s="142"/>
    </row>
    <row r="17" spans="1:23" s="147" customFormat="1" ht="14.25" customHeight="1" x14ac:dyDescent="0.25">
      <c r="A17" s="495"/>
      <c r="B17" s="496"/>
      <c r="C17" s="161" t="s">
        <v>107</v>
      </c>
      <c r="D17" s="550">
        <v>45656</v>
      </c>
      <c r="E17" s="551"/>
      <c r="F17" s="417"/>
      <c r="G17" s="142"/>
      <c r="H17" s="142"/>
      <c r="I17" s="545"/>
      <c r="J17" s="545"/>
      <c r="K17" s="545"/>
      <c r="L17" s="545"/>
      <c r="M17" s="545"/>
      <c r="N17" s="545"/>
      <c r="O17" s="545"/>
      <c r="P17" s="545"/>
      <c r="Q17" s="545"/>
      <c r="R17" s="148"/>
      <c r="S17" s="148"/>
      <c r="T17" s="148"/>
      <c r="U17" s="142"/>
      <c r="V17" s="142"/>
    </row>
    <row r="18" spans="1:23" s="147" customFormat="1" ht="15.75" x14ac:dyDescent="0.25">
      <c r="A18" s="552"/>
      <c r="B18" s="552"/>
      <c r="C18" s="553"/>
      <c r="E18" s="554"/>
      <c r="I18" s="545"/>
      <c r="J18" s="545"/>
      <c r="K18" s="545"/>
      <c r="L18" s="545"/>
      <c r="M18" s="545"/>
      <c r="N18" s="545"/>
      <c r="O18" s="545"/>
      <c r="P18" s="545"/>
      <c r="Q18" s="545"/>
    </row>
    <row r="19" spans="1:23" s="147" customFormat="1" ht="15.75" x14ac:dyDescent="0.25">
      <c r="A19" s="552"/>
      <c r="B19" s="552"/>
      <c r="C19" s="555" t="e">
        <f>+C23-D23-E23-#REF!-F23</f>
        <v>#REF!</v>
      </c>
      <c r="E19" s="556"/>
      <c r="I19" s="545"/>
      <c r="J19" s="545"/>
      <c r="L19" s="545"/>
      <c r="M19" s="545"/>
      <c r="N19" s="545"/>
      <c r="O19" s="545"/>
      <c r="P19" s="545"/>
      <c r="Q19" s="545"/>
    </row>
    <row r="20" spans="1:23" s="558" customFormat="1" ht="15.75" x14ac:dyDescent="0.25">
      <c r="A20" s="133" t="s">
        <v>143</v>
      </c>
      <c r="B20" s="133"/>
      <c r="C20" s="133"/>
      <c r="D20" s="147"/>
      <c r="E20" s="133"/>
      <c r="F20" s="133"/>
      <c r="G20" s="557"/>
      <c r="H20" s="133"/>
      <c r="I20" s="545"/>
      <c r="J20" s="545"/>
      <c r="L20" s="545"/>
      <c r="M20" s="545"/>
      <c r="N20" s="545"/>
      <c r="O20" s="545"/>
      <c r="P20" s="545"/>
      <c r="Q20" s="545"/>
    </row>
    <row r="21" spans="1:23" s="558" customFormat="1" ht="35.25" customHeight="1" x14ac:dyDescent="0.25">
      <c r="A21" s="559" t="s">
        <v>144</v>
      </c>
      <c r="B21" s="559"/>
      <c r="C21" s="559"/>
      <c r="D21" s="559"/>
      <c r="E21" s="559"/>
      <c r="F21" s="559"/>
      <c r="G21" s="559"/>
      <c r="H21" s="559"/>
      <c r="I21" s="545"/>
      <c r="J21" s="545"/>
      <c r="L21" s="545"/>
      <c r="M21" s="545"/>
      <c r="N21" s="545"/>
      <c r="O21" s="545"/>
      <c r="P21" s="545"/>
      <c r="Q21" s="545"/>
    </row>
    <row r="22" spans="1:23" s="558" customFormat="1" ht="43.5" customHeight="1" x14ac:dyDescent="0.25">
      <c r="A22" s="560" t="s">
        <v>145</v>
      </c>
      <c r="B22" s="560" t="s">
        <v>146</v>
      </c>
      <c r="C22" s="560" t="s">
        <v>147</v>
      </c>
      <c r="D22" s="560" t="s">
        <v>148</v>
      </c>
      <c r="E22" s="560" t="s">
        <v>149</v>
      </c>
      <c r="F22" s="560" t="s">
        <v>150</v>
      </c>
      <c r="G22" s="561" t="s">
        <v>151</v>
      </c>
      <c r="H22" s="562"/>
      <c r="I22" s="545"/>
      <c r="J22" s="545"/>
      <c r="L22" s="545"/>
      <c r="M22" s="545"/>
      <c r="N22" s="545"/>
      <c r="O22" s="545"/>
      <c r="P22" s="545"/>
      <c r="Q22" s="545"/>
    </row>
    <row r="23" spans="1:23" s="558" customFormat="1" ht="29.25" customHeight="1" x14ac:dyDescent="0.25">
      <c r="A23" s="175">
        <v>340463684</v>
      </c>
      <c r="B23" s="175">
        <v>45484665</v>
      </c>
      <c r="C23" s="175">
        <f>A23-B23</f>
        <v>294979019</v>
      </c>
      <c r="D23" s="175">
        <f>B93</f>
        <v>241856135</v>
      </c>
      <c r="E23" s="175">
        <f>C36</f>
        <v>0</v>
      </c>
      <c r="F23" s="176">
        <f>D44</f>
        <v>53122884</v>
      </c>
      <c r="G23" s="434">
        <f>+C93</f>
        <v>137259114</v>
      </c>
      <c r="H23" s="435"/>
      <c r="I23" s="563"/>
      <c r="J23" s="563"/>
      <c r="L23" s="545"/>
      <c r="M23" s="545"/>
      <c r="N23" s="545"/>
      <c r="O23" s="545"/>
      <c r="P23" s="545"/>
      <c r="Q23" s="545"/>
    </row>
    <row r="24" spans="1:23" s="558" customFormat="1" ht="21.75" customHeight="1" x14ac:dyDescent="0.25">
      <c r="A24" s="564" t="s">
        <v>152</v>
      </c>
      <c r="B24" s="564"/>
      <c r="C24" s="187"/>
      <c r="D24" s="187">
        <f>+D23/C23</f>
        <v>0.81990961872444224</v>
      </c>
      <c r="E24" s="187">
        <f>E23/C23</f>
        <v>0</v>
      </c>
      <c r="F24" s="187">
        <f>+F23/C23</f>
        <v>0.18009038127555776</v>
      </c>
      <c r="G24" s="432">
        <f>+G23/C23</f>
        <v>0.46531822658207428</v>
      </c>
      <c r="H24" s="433"/>
      <c r="I24" s="545"/>
      <c r="J24" s="545"/>
      <c r="L24" s="545"/>
      <c r="M24" s="545"/>
      <c r="N24" s="545"/>
      <c r="O24" s="545"/>
      <c r="P24" s="545"/>
      <c r="Q24" s="545"/>
    </row>
    <row r="25" spans="1:23" s="558" customFormat="1" ht="34.5" customHeight="1" x14ac:dyDescent="0.25">
      <c r="A25" s="559" t="s">
        <v>153</v>
      </c>
      <c r="B25" s="559"/>
      <c r="C25" s="559"/>
      <c r="D25" s="559"/>
      <c r="E25" s="559"/>
      <c r="F25" s="559"/>
      <c r="G25" s="559"/>
      <c r="H25" s="559"/>
      <c r="I25" s="545"/>
      <c r="J25" s="545"/>
      <c r="K25" s="545"/>
      <c r="L25" s="545"/>
      <c r="M25" s="545"/>
      <c r="N25" s="545"/>
      <c r="O25" s="545"/>
      <c r="P25" s="545"/>
      <c r="Q25" s="545"/>
    </row>
    <row r="26" spans="1:23" s="558" customFormat="1" ht="43.5" customHeight="1" x14ac:dyDescent="0.25">
      <c r="A26" s="560" t="s">
        <v>638</v>
      </c>
      <c r="B26" s="560" t="s">
        <v>639</v>
      </c>
      <c r="C26" s="560" t="s">
        <v>154</v>
      </c>
      <c r="D26" s="560" t="s">
        <v>155</v>
      </c>
      <c r="E26" s="561" t="s">
        <v>156</v>
      </c>
      <c r="F26" s="565"/>
      <c r="G26" s="565"/>
      <c r="H26" s="562"/>
      <c r="I26" s="545"/>
      <c r="J26" s="545"/>
      <c r="K26" s="545"/>
      <c r="L26" s="545"/>
      <c r="M26" s="545"/>
      <c r="N26" s="545"/>
      <c r="O26" s="545"/>
      <c r="P26" s="545"/>
      <c r="Q26" s="545"/>
    </row>
    <row r="27" spans="1:23" s="558" customFormat="1" ht="14.1" customHeight="1" x14ac:dyDescent="0.25">
      <c r="A27" s="566"/>
      <c r="B27" s="566"/>
      <c r="C27" s="567"/>
      <c r="D27" s="568"/>
      <c r="E27" s="569"/>
      <c r="F27" s="569"/>
      <c r="G27" s="569"/>
      <c r="H27" s="570"/>
      <c r="I27" s="545"/>
      <c r="J27" s="545"/>
      <c r="K27" s="545"/>
      <c r="L27" s="545"/>
      <c r="M27" s="545"/>
      <c r="N27" s="545"/>
      <c r="O27" s="545"/>
      <c r="P27" s="545"/>
      <c r="Q27" s="545"/>
    </row>
    <row r="28" spans="1:23" s="558" customFormat="1" ht="14.1" customHeight="1" x14ac:dyDescent="0.25">
      <c r="A28" s="566"/>
      <c r="B28" s="566"/>
      <c r="C28" s="567"/>
      <c r="D28" s="568"/>
      <c r="E28" s="569"/>
      <c r="F28" s="569"/>
      <c r="G28" s="569"/>
      <c r="H28" s="570"/>
      <c r="I28" s="545"/>
      <c r="J28" s="545"/>
      <c r="K28" s="545"/>
      <c r="L28" s="545"/>
      <c r="M28" s="545"/>
      <c r="N28" s="545"/>
      <c r="O28" s="545"/>
      <c r="P28" s="545"/>
      <c r="Q28" s="545"/>
    </row>
    <row r="29" spans="1:23" s="558" customFormat="1" ht="14.1" customHeight="1" x14ac:dyDescent="0.25">
      <c r="A29" s="566"/>
      <c r="B29" s="566"/>
      <c r="C29" s="567"/>
      <c r="D29" s="568"/>
      <c r="E29" s="569"/>
      <c r="F29" s="569"/>
      <c r="G29" s="569"/>
      <c r="H29" s="570"/>
      <c r="I29" s="545"/>
      <c r="J29" s="545"/>
      <c r="K29" s="545"/>
      <c r="L29" s="545"/>
      <c r="M29" s="545"/>
      <c r="N29" s="545"/>
      <c r="O29" s="545"/>
      <c r="P29" s="545"/>
      <c r="Q29" s="545"/>
    </row>
    <row r="30" spans="1:23" s="558" customFormat="1" ht="14.1" customHeight="1" x14ac:dyDescent="0.25">
      <c r="A30" s="566"/>
      <c r="B30" s="566"/>
      <c r="C30" s="567"/>
      <c r="D30" s="568"/>
      <c r="E30" s="569"/>
      <c r="F30" s="569"/>
      <c r="G30" s="569"/>
      <c r="H30" s="570"/>
      <c r="I30" s="545"/>
      <c r="J30" s="545"/>
      <c r="K30" s="545"/>
      <c r="L30" s="545"/>
      <c r="M30" s="545"/>
      <c r="N30" s="545"/>
      <c r="O30" s="545"/>
      <c r="P30" s="545"/>
      <c r="Q30" s="545"/>
    </row>
    <row r="31" spans="1:23" s="558" customFormat="1" ht="14.1" customHeight="1" x14ac:dyDescent="0.25">
      <c r="A31" s="566"/>
      <c r="B31" s="566"/>
      <c r="C31" s="567"/>
      <c r="D31" s="568"/>
      <c r="E31" s="569"/>
      <c r="F31" s="569"/>
      <c r="G31" s="569"/>
      <c r="H31" s="570"/>
      <c r="I31" s="545"/>
      <c r="J31" s="545"/>
      <c r="K31" s="545"/>
      <c r="L31" s="545"/>
      <c r="M31" s="545"/>
      <c r="N31" s="545"/>
      <c r="O31" s="545"/>
      <c r="P31" s="545"/>
      <c r="Q31" s="545"/>
    </row>
    <row r="32" spans="1:23" s="558" customFormat="1" ht="14.1" customHeight="1" x14ac:dyDescent="0.25">
      <c r="A32" s="566"/>
      <c r="B32" s="566"/>
      <c r="C32" s="567"/>
      <c r="D32" s="568"/>
      <c r="E32" s="569"/>
      <c r="F32" s="569"/>
      <c r="G32" s="569"/>
      <c r="H32" s="570"/>
      <c r="I32" s="545"/>
      <c r="J32" s="545"/>
      <c r="K32" s="545"/>
      <c r="L32" s="545"/>
      <c r="M32" s="545"/>
      <c r="N32" s="545"/>
      <c r="O32" s="545"/>
      <c r="P32" s="545"/>
      <c r="Q32" s="545"/>
      <c r="R32" s="545"/>
      <c r="S32" s="545"/>
      <c r="T32" s="545"/>
      <c r="U32" s="545"/>
      <c r="V32" s="545"/>
      <c r="W32" s="545"/>
    </row>
    <row r="33" spans="1:23" s="558" customFormat="1" ht="14.1" customHeight="1" x14ac:dyDescent="0.25">
      <c r="A33" s="566"/>
      <c r="B33" s="566"/>
      <c r="C33" s="567"/>
      <c r="D33" s="568"/>
      <c r="E33" s="569"/>
      <c r="F33" s="569"/>
      <c r="G33" s="569"/>
      <c r="H33" s="570"/>
      <c r="I33" s="545"/>
      <c r="J33" s="545"/>
      <c r="K33" s="545"/>
      <c r="L33" s="545"/>
      <c r="M33" s="545"/>
      <c r="N33" s="545"/>
      <c r="O33" s="545"/>
      <c r="P33" s="545"/>
      <c r="Q33" s="545"/>
      <c r="R33" s="545"/>
      <c r="S33" s="545"/>
      <c r="T33" s="545"/>
      <c r="U33" s="545"/>
      <c r="V33" s="545"/>
      <c r="W33" s="545"/>
    </row>
    <row r="34" spans="1:23" s="558" customFormat="1" ht="14.1" customHeight="1" x14ac:dyDescent="0.25">
      <c r="A34" s="566"/>
      <c r="B34" s="566"/>
      <c r="C34" s="567"/>
      <c r="D34" s="568"/>
      <c r="E34" s="569"/>
      <c r="F34" s="569"/>
      <c r="G34" s="569"/>
      <c r="H34" s="570"/>
      <c r="I34" s="545"/>
      <c r="J34" s="545"/>
      <c r="K34" s="545"/>
      <c r="L34" s="545"/>
      <c r="M34" s="545"/>
      <c r="N34" s="545"/>
      <c r="O34" s="545"/>
      <c r="P34" s="545"/>
      <c r="Q34" s="545"/>
      <c r="R34" s="545"/>
      <c r="S34" s="545"/>
      <c r="T34" s="545"/>
      <c r="U34" s="545"/>
      <c r="V34" s="545"/>
      <c r="W34" s="545"/>
    </row>
    <row r="35" spans="1:23" s="558" customFormat="1" ht="14.1" customHeight="1" x14ac:dyDescent="0.25">
      <c r="A35" s="566"/>
      <c r="B35" s="566"/>
      <c r="C35" s="567"/>
      <c r="D35" s="568"/>
      <c r="E35" s="569"/>
      <c r="F35" s="569"/>
      <c r="G35" s="569"/>
      <c r="H35" s="570"/>
      <c r="I35" s="545"/>
      <c r="J35" s="545"/>
      <c r="K35" s="545"/>
      <c r="L35" s="545"/>
      <c r="M35" s="545"/>
      <c r="N35" s="545"/>
      <c r="O35" s="545"/>
      <c r="P35" s="545"/>
      <c r="Q35" s="545"/>
      <c r="R35" s="545"/>
      <c r="S35" s="545"/>
      <c r="T35" s="545"/>
      <c r="U35" s="545"/>
      <c r="V35" s="545"/>
      <c r="W35" s="545"/>
    </row>
    <row r="36" spans="1:23" x14ac:dyDescent="0.25">
      <c r="A36" s="571" t="s">
        <v>157</v>
      </c>
      <c r="B36" s="215"/>
      <c r="C36" s="216">
        <f>SUM(C27:C35)</f>
        <v>0</v>
      </c>
      <c r="D36" s="572"/>
      <c r="E36" s="573"/>
      <c r="F36" s="574"/>
      <c r="G36" s="574"/>
      <c r="H36" s="575"/>
      <c r="R36" s="545"/>
      <c r="S36" s="545"/>
      <c r="T36" s="545"/>
      <c r="U36" s="545"/>
      <c r="V36" s="545"/>
      <c r="W36" s="545"/>
    </row>
    <row r="37" spans="1:23" ht="15.75" x14ac:dyDescent="0.25">
      <c r="A37" s="576" t="s">
        <v>158</v>
      </c>
      <c r="B37" s="576"/>
      <c r="C37" s="576"/>
      <c r="D37" s="576"/>
      <c r="E37" s="576"/>
      <c r="F37" s="576"/>
      <c r="G37" s="576"/>
      <c r="H37" s="576"/>
      <c r="R37" s="545"/>
      <c r="S37" s="545"/>
      <c r="T37" s="545"/>
      <c r="U37" s="545"/>
      <c r="V37" s="545"/>
      <c r="W37" s="545"/>
    </row>
    <row r="38" spans="1:23" ht="71.25" customHeight="1" x14ac:dyDescent="0.25">
      <c r="A38" s="560" t="s">
        <v>159</v>
      </c>
      <c r="B38" s="560" t="s">
        <v>641</v>
      </c>
      <c r="C38" s="560" t="s">
        <v>640</v>
      </c>
      <c r="D38" s="560" t="s">
        <v>160</v>
      </c>
      <c r="E38" s="561" t="s">
        <v>161</v>
      </c>
      <c r="F38" s="565"/>
      <c r="G38" s="565"/>
      <c r="H38" s="562"/>
      <c r="R38" s="545"/>
      <c r="S38" s="545"/>
      <c r="T38" s="545"/>
      <c r="U38" s="545"/>
      <c r="V38" s="545"/>
      <c r="W38" s="545"/>
    </row>
    <row r="39" spans="1:23" ht="25.5" x14ac:dyDescent="0.25">
      <c r="A39" s="220" t="s">
        <v>678</v>
      </c>
      <c r="B39" s="577" t="s">
        <v>680</v>
      </c>
      <c r="C39" s="578" t="s">
        <v>666</v>
      </c>
      <c r="D39" s="579">
        <v>14319502</v>
      </c>
      <c r="E39" s="580" t="s">
        <v>687</v>
      </c>
      <c r="F39" s="580"/>
      <c r="G39" s="580"/>
      <c r="H39" s="580"/>
      <c r="R39" s="545"/>
      <c r="S39" s="545"/>
      <c r="T39" s="545"/>
      <c r="U39" s="545"/>
      <c r="V39" s="545"/>
      <c r="W39" s="545"/>
    </row>
    <row r="40" spans="1:23" ht="25.5" x14ac:dyDescent="0.25">
      <c r="A40" s="220" t="s">
        <v>675</v>
      </c>
      <c r="B40" s="577" t="s">
        <v>680</v>
      </c>
      <c r="C40" s="578" t="s">
        <v>666</v>
      </c>
      <c r="D40" s="579">
        <v>9883002</v>
      </c>
      <c r="E40" s="580" t="s">
        <v>687</v>
      </c>
      <c r="F40" s="580"/>
      <c r="G40" s="580"/>
      <c r="H40" s="580"/>
      <c r="R40" s="545"/>
      <c r="S40" s="545"/>
      <c r="T40" s="545"/>
      <c r="U40" s="545"/>
      <c r="V40" s="545"/>
      <c r="W40" s="545"/>
    </row>
    <row r="41" spans="1:23" ht="25.5" x14ac:dyDescent="0.25">
      <c r="A41" s="220" t="s">
        <v>679</v>
      </c>
      <c r="B41" s="577" t="s">
        <v>680</v>
      </c>
      <c r="C41" s="578" t="s">
        <v>666</v>
      </c>
      <c r="D41" s="579">
        <v>8127973</v>
      </c>
      <c r="E41" s="580" t="s">
        <v>687</v>
      </c>
      <c r="F41" s="580"/>
      <c r="G41" s="580"/>
      <c r="H41" s="580"/>
      <c r="R41" s="545"/>
      <c r="S41" s="545"/>
      <c r="T41" s="545"/>
      <c r="U41" s="545"/>
      <c r="V41" s="545"/>
      <c r="W41" s="545"/>
    </row>
    <row r="42" spans="1:23" ht="25.5" x14ac:dyDescent="0.25">
      <c r="A42" s="220" t="s">
        <v>676</v>
      </c>
      <c r="B42" s="577" t="s">
        <v>680</v>
      </c>
      <c r="C42" s="578" t="s">
        <v>666</v>
      </c>
      <c r="D42" s="579">
        <v>8038407</v>
      </c>
      <c r="E42" s="580" t="s">
        <v>687</v>
      </c>
      <c r="F42" s="580"/>
      <c r="G42" s="580"/>
      <c r="H42" s="580"/>
      <c r="R42" s="545"/>
      <c r="S42" s="545"/>
      <c r="T42" s="545"/>
      <c r="U42" s="545"/>
      <c r="V42" s="545"/>
      <c r="W42" s="545"/>
    </row>
    <row r="43" spans="1:23" ht="33.75" customHeight="1" x14ac:dyDescent="0.25">
      <c r="A43" s="220" t="s">
        <v>677</v>
      </c>
      <c r="B43" s="577" t="s">
        <v>680</v>
      </c>
      <c r="C43" s="578" t="s">
        <v>666</v>
      </c>
      <c r="D43" s="579">
        <v>12754000</v>
      </c>
      <c r="E43" s="580" t="s">
        <v>687</v>
      </c>
      <c r="F43" s="580"/>
      <c r="G43" s="580"/>
      <c r="H43" s="580"/>
      <c r="R43" s="545"/>
      <c r="S43" s="545"/>
      <c r="T43" s="545"/>
      <c r="U43" s="545"/>
      <c r="V43" s="545"/>
      <c r="W43" s="545"/>
    </row>
    <row r="44" spans="1:23" ht="15.75" x14ac:dyDescent="0.25">
      <c r="A44" s="581" t="s">
        <v>157</v>
      </c>
      <c r="B44" s="582"/>
      <c r="C44" s="582"/>
      <c r="D44" s="205">
        <f>SUM(D39:D43)</f>
        <v>53122884</v>
      </c>
      <c r="E44" s="583"/>
      <c r="F44" s="584"/>
      <c r="G44" s="584"/>
      <c r="H44" s="585"/>
      <c r="R44" s="545"/>
      <c r="S44" s="545"/>
      <c r="T44" s="545"/>
      <c r="U44" s="545"/>
      <c r="V44" s="545"/>
      <c r="W44" s="545"/>
    </row>
    <row r="45" spans="1:23" ht="15.75" x14ac:dyDescent="0.25">
      <c r="A45" s="559" t="s">
        <v>162</v>
      </c>
      <c r="B45" s="559"/>
      <c r="C45" s="559"/>
      <c r="D45" s="559"/>
      <c r="E45" s="559"/>
      <c r="F45" s="559"/>
      <c r="G45" s="559"/>
      <c r="H45" s="559"/>
      <c r="R45" s="545"/>
      <c r="S45" s="545"/>
      <c r="T45" s="545"/>
      <c r="U45" s="545"/>
      <c r="V45" s="545"/>
      <c r="W45" s="545"/>
    </row>
    <row r="46" spans="1:23" ht="69.75" customHeight="1" x14ac:dyDescent="0.25">
      <c r="A46" s="560" t="s">
        <v>159</v>
      </c>
      <c r="B46" s="560" t="s">
        <v>163</v>
      </c>
      <c r="C46" s="560" t="s">
        <v>164</v>
      </c>
      <c r="D46" s="560" t="s">
        <v>165</v>
      </c>
      <c r="E46" s="586" t="s">
        <v>166</v>
      </c>
      <c r="F46" s="587"/>
      <c r="G46" s="588"/>
      <c r="H46" s="589" t="s">
        <v>167</v>
      </c>
      <c r="R46" s="545"/>
      <c r="S46" s="545"/>
      <c r="T46" s="545"/>
      <c r="U46" s="545"/>
      <c r="V46" s="545"/>
      <c r="W46" s="545"/>
    </row>
    <row r="47" spans="1:23" ht="25.5" x14ac:dyDescent="0.25">
      <c r="A47" s="220" t="s">
        <v>678</v>
      </c>
      <c r="B47" s="590">
        <v>3668490</v>
      </c>
      <c r="C47" s="590">
        <v>1834245</v>
      </c>
      <c r="D47" s="221">
        <f>C47/B47</f>
        <v>0.5</v>
      </c>
      <c r="E47" s="591" t="s">
        <v>686</v>
      </c>
      <c r="F47" s="592"/>
      <c r="G47" s="593"/>
      <c r="H47" s="594">
        <f>B47-C47</f>
        <v>1834245</v>
      </c>
      <c r="R47" s="545"/>
      <c r="S47" s="545"/>
      <c r="T47" s="545"/>
      <c r="U47" s="545"/>
      <c r="V47" s="545"/>
      <c r="W47" s="545"/>
    </row>
    <row r="48" spans="1:23" ht="25.5" x14ac:dyDescent="0.25">
      <c r="A48" s="220" t="s">
        <v>678</v>
      </c>
      <c r="B48" s="590">
        <v>6745000</v>
      </c>
      <c r="C48" s="590">
        <v>6745000</v>
      </c>
      <c r="D48" s="221">
        <f t="shared" ref="D48:D92" si="0">C48/B48</f>
        <v>1</v>
      </c>
      <c r="E48" s="591" t="s">
        <v>685</v>
      </c>
      <c r="F48" s="592"/>
      <c r="G48" s="593"/>
      <c r="H48" s="594">
        <f t="shared" ref="H48:H92" si="1">B48-C48</f>
        <v>0</v>
      </c>
      <c r="R48" s="545"/>
      <c r="S48" s="545"/>
      <c r="T48" s="545"/>
      <c r="U48" s="545"/>
      <c r="V48" s="545"/>
      <c r="W48" s="545"/>
    </row>
    <row r="49" spans="1:23" ht="25.5" x14ac:dyDescent="0.25">
      <c r="A49" s="220" t="s">
        <v>678</v>
      </c>
      <c r="B49" s="590">
        <v>4166000</v>
      </c>
      <c r="C49" s="590">
        <v>4166000</v>
      </c>
      <c r="D49" s="221">
        <f t="shared" si="0"/>
        <v>1</v>
      </c>
      <c r="E49" s="591" t="s">
        <v>685</v>
      </c>
      <c r="F49" s="592"/>
      <c r="G49" s="593"/>
      <c r="H49" s="594">
        <f t="shared" si="1"/>
        <v>0</v>
      </c>
      <c r="R49" s="545"/>
      <c r="S49" s="545"/>
      <c r="T49" s="545"/>
      <c r="U49" s="545"/>
      <c r="V49" s="545"/>
      <c r="W49" s="545"/>
    </row>
    <row r="50" spans="1:23" ht="25.5" x14ac:dyDescent="0.25">
      <c r="A50" s="220" t="s">
        <v>678</v>
      </c>
      <c r="B50" s="590">
        <v>6456000</v>
      </c>
      <c r="C50" s="590">
        <v>6456000</v>
      </c>
      <c r="D50" s="221">
        <f t="shared" si="0"/>
        <v>1</v>
      </c>
      <c r="E50" s="591" t="s">
        <v>685</v>
      </c>
      <c r="F50" s="592"/>
      <c r="G50" s="593"/>
      <c r="H50" s="594">
        <f t="shared" si="1"/>
        <v>0</v>
      </c>
      <c r="R50" s="545"/>
      <c r="S50" s="545"/>
      <c r="T50" s="545"/>
      <c r="U50" s="545"/>
      <c r="V50" s="545"/>
      <c r="W50" s="545"/>
    </row>
    <row r="51" spans="1:23" ht="25.5" x14ac:dyDescent="0.25">
      <c r="A51" s="220" t="s">
        <v>678</v>
      </c>
      <c r="B51" s="590">
        <v>6419857</v>
      </c>
      <c r="C51" s="590">
        <v>0</v>
      </c>
      <c r="D51" s="221">
        <f t="shared" si="0"/>
        <v>0</v>
      </c>
      <c r="E51" s="591" t="s">
        <v>686</v>
      </c>
      <c r="F51" s="592"/>
      <c r="G51" s="593"/>
      <c r="H51" s="594">
        <f t="shared" si="1"/>
        <v>6419857</v>
      </c>
      <c r="R51" s="545"/>
      <c r="S51" s="545"/>
      <c r="T51" s="545"/>
      <c r="U51" s="545"/>
      <c r="V51" s="545"/>
      <c r="W51" s="545"/>
    </row>
    <row r="52" spans="1:23" ht="25.5" x14ac:dyDescent="0.25">
      <c r="A52" s="220" t="s">
        <v>678</v>
      </c>
      <c r="B52" s="590">
        <v>6745000</v>
      </c>
      <c r="C52" s="590">
        <v>3372500</v>
      </c>
      <c r="D52" s="221">
        <f t="shared" si="0"/>
        <v>0.5</v>
      </c>
      <c r="E52" s="591" t="s">
        <v>686</v>
      </c>
      <c r="F52" s="592"/>
      <c r="G52" s="593"/>
      <c r="H52" s="594">
        <f t="shared" si="1"/>
        <v>3372500</v>
      </c>
      <c r="R52" s="545"/>
      <c r="S52" s="545"/>
      <c r="T52" s="545"/>
      <c r="U52" s="545"/>
      <c r="V52" s="545"/>
      <c r="W52" s="545"/>
    </row>
    <row r="53" spans="1:23" ht="25.5" x14ac:dyDescent="0.25">
      <c r="A53" s="220" t="s">
        <v>678</v>
      </c>
      <c r="B53" s="590">
        <v>5918000</v>
      </c>
      <c r="C53" s="590">
        <v>1936800</v>
      </c>
      <c r="D53" s="221">
        <f t="shared" si="0"/>
        <v>0.32727272727272727</v>
      </c>
      <c r="E53" s="591" t="s">
        <v>686</v>
      </c>
      <c r="F53" s="592"/>
      <c r="G53" s="593"/>
      <c r="H53" s="594">
        <f t="shared" si="1"/>
        <v>3981200</v>
      </c>
      <c r="R53" s="545"/>
      <c r="S53" s="545"/>
      <c r="T53" s="545"/>
      <c r="U53" s="545"/>
      <c r="V53" s="545"/>
      <c r="W53" s="545"/>
    </row>
    <row r="54" spans="1:23" ht="25.5" x14ac:dyDescent="0.25">
      <c r="A54" s="220" t="s">
        <v>678</v>
      </c>
      <c r="B54" s="590">
        <v>8073000</v>
      </c>
      <c r="C54" s="590">
        <v>1513688</v>
      </c>
      <c r="D54" s="221">
        <f t="shared" si="0"/>
        <v>0.18750006193484453</v>
      </c>
      <c r="E54" s="591" t="s">
        <v>686</v>
      </c>
      <c r="F54" s="592"/>
      <c r="G54" s="593"/>
      <c r="H54" s="594">
        <f t="shared" si="1"/>
        <v>6559312</v>
      </c>
      <c r="R54" s="545"/>
      <c r="S54" s="545"/>
      <c r="T54" s="545"/>
      <c r="U54" s="545"/>
      <c r="V54" s="545"/>
      <c r="W54" s="545"/>
    </row>
    <row r="55" spans="1:23" ht="25.5" x14ac:dyDescent="0.25">
      <c r="A55" s="220" t="s">
        <v>678</v>
      </c>
      <c r="B55" s="590">
        <v>2777333</v>
      </c>
      <c r="C55" s="590">
        <v>416600</v>
      </c>
      <c r="D55" s="221">
        <f t="shared" si="0"/>
        <v>0.15000001800288262</v>
      </c>
      <c r="E55" s="591" t="s">
        <v>686</v>
      </c>
      <c r="F55" s="592"/>
      <c r="G55" s="593"/>
      <c r="H55" s="594">
        <f t="shared" si="1"/>
        <v>2360733</v>
      </c>
      <c r="R55" s="545"/>
      <c r="S55" s="545"/>
      <c r="T55" s="545"/>
      <c r="U55" s="545"/>
      <c r="V55" s="545"/>
      <c r="W55" s="545"/>
    </row>
    <row r="56" spans="1:23" ht="25.5" x14ac:dyDescent="0.25">
      <c r="A56" s="220" t="s">
        <v>678</v>
      </c>
      <c r="B56" s="590">
        <v>3286665</v>
      </c>
      <c r="C56" s="590">
        <v>0</v>
      </c>
      <c r="D56" s="221">
        <f t="shared" si="0"/>
        <v>0</v>
      </c>
      <c r="E56" s="591" t="s">
        <v>686</v>
      </c>
      <c r="F56" s="592"/>
      <c r="G56" s="593"/>
      <c r="H56" s="594">
        <f t="shared" si="1"/>
        <v>3286665</v>
      </c>
      <c r="R56" s="545"/>
      <c r="S56" s="545"/>
      <c r="T56" s="545"/>
      <c r="U56" s="545"/>
      <c r="V56" s="545"/>
      <c r="W56" s="545"/>
    </row>
    <row r="57" spans="1:23" ht="25.5" x14ac:dyDescent="0.25">
      <c r="A57" s="220" t="s">
        <v>678</v>
      </c>
      <c r="B57" s="590">
        <v>3372500</v>
      </c>
      <c r="C57" s="590">
        <v>0</v>
      </c>
      <c r="D57" s="221">
        <f t="shared" si="0"/>
        <v>0</v>
      </c>
      <c r="E57" s="591" t="s">
        <v>686</v>
      </c>
      <c r="F57" s="592"/>
      <c r="G57" s="593"/>
      <c r="H57" s="594">
        <f t="shared" si="1"/>
        <v>3372500</v>
      </c>
      <c r="R57" s="545"/>
      <c r="S57" s="545"/>
      <c r="T57" s="545"/>
      <c r="U57" s="545"/>
      <c r="V57" s="545"/>
      <c r="W57" s="545"/>
    </row>
    <row r="58" spans="1:23" ht="25.5" x14ac:dyDescent="0.25">
      <c r="A58" s="220" t="s">
        <v>675</v>
      </c>
      <c r="B58" s="590">
        <v>4130000</v>
      </c>
      <c r="C58" s="590">
        <v>4130000</v>
      </c>
      <c r="D58" s="221">
        <f t="shared" si="0"/>
        <v>1</v>
      </c>
      <c r="E58" s="591" t="s">
        <v>685</v>
      </c>
      <c r="F58" s="592"/>
      <c r="G58" s="593"/>
      <c r="H58" s="594">
        <f t="shared" si="1"/>
        <v>0</v>
      </c>
      <c r="R58" s="545"/>
      <c r="S58" s="545"/>
      <c r="T58" s="545"/>
      <c r="U58" s="545"/>
      <c r="V58" s="545"/>
      <c r="W58" s="545"/>
    </row>
    <row r="59" spans="1:23" ht="25.5" x14ac:dyDescent="0.25">
      <c r="A59" s="220" t="s">
        <v>675</v>
      </c>
      <c r="B59" s="590">
        <v>6745000</v>
      </c>
      <c r="C59" s="590">
        <v>6745000</v>
      </c>
      <c r="D59" s="221">
        <f t="shared" si="0"/>
        <v>1</v>
      </c>
      <c r="E59" s="591" t="s">
        <v>685</v>
      </c>
      <c r="F59" s="592"/>
      <c r="G59" s="593"/>
      <c r="H59" s="594">
        <f t="shared" si="1"/>
        <v>0</v>
      </c>
      <c r="R59" s="545"/>
      <c r="S59" s="545"/>
      <c r="T59" s="545"/>
      <c r="U59" s="545"/>
      <c r="V59" s="545"/>
      <c r="W59" s="545"/>
    </row>
    <row r="60" spans="1:23" ht="25.5" x14ac:dyDescent="0.25">
      <c r="A60" s="220" t="s">
        <v>675</v>
      </c>
      <c r="B60" s="590">
        <v>2460000</v>
      </c>
      <c r="C60" s="590">
        <v>2460000</v>
      </c>
      <c r="D60" s="221">
        <f t="shared" si="0"/>
        <v>1</v>
      </c>
      <c r="E60" s="591" t="s">
        <v>685</v>
      </c>
      <c r="F60" s="592"/>
      <c r="G60" s="593"/>
      <c r="H60" s="594">
        <f t="shared" si="1"/>
        <v>0</v>
      </c>
      <c r="R60" s="545"/>
      <c r="S60" s="545"/>
      <c r="T60" s="545"/>
      <c r="U60" s="545"/>
      <c r="V60" s="545"/>
      <c r="W60" s="545"/>
    </row>
    <row r="61" spans="1:23" ht="25.5" x14ac:dyDescent="0.25">
      <c r="A61" s="220" t="s">
        <v>675</v>
      </c>
      <c r="B61" s="590">
        <v>6745000</v>
      </c>
      <c r="C61" s="590">
        <v>6745000</v>
      </c>
      <c r="D61" s="221">
        <f t="shared" si="0"/>
        <v>1</v>
      </c>
      <c r="E61" s="591" t="s">
        <v>685</v>
      </c>
      <c r="F61" s="592"/>
      <c r="G61" s="593"/>
      <c r="H61" s="594">
        <f t="shared" si="1"/>
        <v>0</v>
      </c>
      <c r="R61" s="545"/>
      <c r="S61" s="545"/>
      <c r="T61" s="545"/>
      <c r="U61" s="545"/>
      <c r="V61" s="545"/>
      <c r="W61" s="545"/>
    </row>
    <row r="62" spans="1:23" ht="25.5" x14ac:dyDescent="0.25">
      <c r="A62" s="220" t="s">
        <v>675</v>
      </c>
      <c r="B62" s="590">
        <v>6456000</v>
      </c>
      <c r="C62" s="590">
        <v>6456000</v>
      </c>
      <c r="D62" s="221">
        <f t="shared" si="0"/>
        <v>1</v>
      </c>
      <c r="E62" s="591" t="s">
        <v>685</v>
      </c>
      <c r="F62" s="592"/>
      <c r="G62" s="593"/>
      <c r="H62" s="594">
        <f t="shared" si="1"/>
        <v>0</v>
      </c>
      <c r="R62" s="545"/>
      <c r="S62" s="545"/>
      <c r="T62" s="545"/>
      <c r="U62" s="545"/>
      <c r="V62" s="545"/>
      <c r="W62" s="545"/>
    </row>
    <row r="63" spans="1:23" ht="25.5" x14ac:dyDescent="0.25">
      <c r="A63" s="220" t="s">
        <v>675</v>
      </c>
      <c r="B63" s="590">
        <v>4166000</v>
      </c>
      <c r="C63" s="590">
        <v>4166000</v>
      </c>
      <c r="D63" s="221">
        <f t="shared" si="0"/>
        <v>1</v>
      </c>
      <c r="E63" s="591" t="s">
        <v>685</v>
      </c>
      <c r="F63" s="592"/>
      <c r="G63" s="593"/>
      <c r="H63" s="594">
        <f t="shared" si="1"/>
        <v>0</v>
      </c>
      <c r="R63" s="545"/>
      <c r="S63" s="545"/>
      <c r="T63" s="545"/>
      <c r="U63" s="545"/>
      <c r="V63" s="545"/>
      <c r="W63" s="545"/>
    </row>
    <row r="64" spans="1:23" ht="25.5" x14ac:dyDescent="0.25">
      <c r="A64" s="220" t="s">
        <v>675</v>
      </c>
      <c r="B64" s="590">
        <v>4130000</v>
      </c>
      <c r="C64" s="590">
        <v>3028667</v>
      </c>
      <c r="D64" s="221">
        <f t="shared" si="0"/>
        <v>0.73333341404358354</v>
      </c>
      <c r="E64" s="591" t="s">
        <v>686</v>
      </c>
      <c r="F64" s="592"/>
      <c r="G64" s="593"/>
      <c r="H64" s="594">
        <f t="shared" si="1"/>
        <v>1101333</v>
      </c>
      <c r="R64" s="545"/>
      <c r="S64" s="545"/>
      <c r="T64" s="545"/>
      <c r="U64" s="545"/>
      <c r="V64" s="545"/>
      <c r="W64" s="545"/>
    </row>
    <row r="65" spans="1:23" ht="25.5" x14ac:dyDescent="0.25">
      <c r="A65" s="220" t="s">
        <v>675</v>
      </c>
      <c r="B65" s="590">
        <v>11803750</v>
      </c>
      <c r="C65" s="590">
        <v>8000319</v>
      </c>
      <c r="D65" s="221">
        <f t="shared" si="0"/>
        <v>0.67777774012496028</v>
      </c>
      <c r="E65" s="591" t="s">
        <v>686</v>
      </c>
      <c r="F65" s="592"/>
      <c r="G65" s="593"/>
      <c r="H65" s="594">
        <f t="shared" si="1"/>
        <v>3803431</v>
      </c>
    </row>
    <row r="66" spans="1:23" ht="25.5" x14ac:dyDescent="0.25">
      <c r="A66" s="220" t="s">
        <v>675</v>
      </c>
      <c r="B66" s="590">
        <v>4305000</v>
      </c>
      <c r="C66" s="590">
        <v>2774334</v>
      </c>
      <c r="D66" s="221">
        <f t="shared" si="0"/>
        <v>0.64444459930313591</v>
      </c>
      <c r="E66" s="591" t="s">
        <v>686</v>
      </c>
      <c r="F66" s="592"/>
      <c r="G66" s="593"/>
      <c r="H66" s="594">
        <f t="shared" si="1"/>
        <v>1530666</v>
      </c>
    </row>
    <row r="67" spans="1:23" ht="25.5" x14ac:dyDescent="0.25">
      <c r="A67" s="220" t="s">
        <v>675</v>
      </c>
      <c r="B67" s="590">
        <v>6745000</v>
      </c>
      <c r="C67" s="590">
        <v>3372500</v>
      </c>
      <c r="D67" s="221">
        <f t="shared" si="0"/>
        <v>0.5</v>
      </c>
      <c r="E67" s="591" t="s">
        <v>686</v>
      </c>
      <c r="F67" s="592"/>
      <c r="G67" s="593"/>
      <c r="H67" s="594">
        <f t="shared" si="1"/>
        <v>3372500</v>
      </c>
    </row>
    <row r="68" spans="1:23" ht="25.5" x14ac:dyDescent="0.25">
      <c r="A68" s="220" t="s">
        <v>675</v>
      </c>
      <c r="B68" s="590">
        <v>6456000</v>
      </c>
      <c r="C68" s="590">
        <v>2582400</v>
      </c>
      <c r="D68" s="221">
        <f t="shared" si="0"/>
        <v>0.4</v>
      </c>
      <c r="E68" s="591" t="s">
        <v>686</v>
      </c>
      <c r="F68" s="592"/>
      <c r="G68" s="593"/>
      <c r="H68" s="594">
        <f t="shared" si="1"/>
        <v>3873600</v>
      </c>
    </row>
    <row r="69" spans="1:23" ht="25.5" x14ac:dyDescent="0.25">
      <c r="A69" s="220" t="s">
        <v>675</v>
      </c>
      <c r="B69" s="590">
        <v>2777333</v>
      </c>
      <c r="C69" s="590">
        <v>416600</v>
      </c>
      <c r="D69" s="221">
        <f t="shared" si="0"/>
        <v>0.15000001800288262</v>
      </c>
      <c r="E69" s="591" t="s">
        <v>686</v>
      </c>
      <c r="F69" s="592"/>
      <c r="G69" s="593"/>
      <c r="H69" s="594">
        <f t="shared" si="1"/>
        <v>2360733</v>
      </c>
    </row>
    <row r="70" spans="1:23" ht="25.5" x14ac:dyDescent="0.25">
      <c r="A70" s="220" t="s">
        <v>675</v>
      </c>
      <c r="B70" s="590">
        <v>3286665</v>
      </c>
      <c r="C70" s="590">
        <v>0</v>
      </c>
      <c r="D70" s="221">
        <f t="shared" si="0"/>
        <v>0</v>
      </c>
      <c r="E70" s="591" t="s">
        <v>686</v>
      </c>
      <c r="F70" s="592"/>
      <c r="G70" s="593"/>
      <c r="H70" s="594">
        <f t="shared" si="1"/>
        <v>3286665</v>
      </c>
    </row>
    <row r="71" spans="1:23" ht="25.5" x14ac:dyDescent="0.25">
      <c r="A71" s="220" t="s">
        <v>675</v>
      </c>
      <c r="B71" s="590">
        <v>3372500</v>
      </c>
      <c r="C71" s="590">
        <v>0</v>
      </c>
      <c r="D71" s="221">
        <f t="shared" si="0"/>
        <v>0</v>
      </c>
      <c r="E71" s="591" t="s">
        <v>686</v>
      </c>
      <c r="F71" s="592"/>
      <c r="G71" s="593"/>
      <c r="H71" s="594">
        <f t="shared" si="1"/>
        <v>3372500</v>
      </c>
    </row>
    <row r="72" spans="1:23" ht="25.5" x14ac:dyDescent="0.25">
      <c r="A72" s="220" t="s">
        <v>679</v>
      </c>
      <c r="B72" s="590">
        <v>8332000</v>
      </c>
      <c r="C72" s="590">
        <v>8332000</v>
      </c>
      <c r="D72" s="221">
        <f t="shared" si="0"/>
        <v>1</v>
      </c>
      <c r="E72" s="591" t="s">
        <v>685</v>
      </c>
      <c r="F72" s="592"/>
      <c r="G72" s="593"/>
      <c r="H72" s="594">
        <f t="shared" si="1"/>
        <v>0</v>
      </c>
      <c r="R72" s="545"/>
      <c r="S72" s="545"/>
      <c r="T72" s="545"/>
      <c r="U72" s="545"/>
      <c r="V72" s="545"/>
      <c r="W72" s="545"/>
    </row>
    <row r="73" spans="1:23" ht="25.5" x14ac:dyDescent="0.25">
      <c r="A73" s="220" t="s">
        <v>679</v>
      </c>
      <c r="B73" s="590">
        <v>4842000</v>
      </c>
      <c r="C73" s="590">
        <v>3281800</v>
      </c>
      <c r="D73" s="221">
        <f t="shared" si="0"/>
        <v>0.67777777777777781</v>
      </c>
      <c r="E73" s="591" t="s">
        <v>686</v>
      </c>
      <c r="F73" s="592"/>
      <c r="G73" s="593"/>
      <c r="H73" s="594">
        <f t="shared" si="1"/>
        <v>1560200</v>
      </c>
      <c r="R73" s="545"/>
      <c r="S73" s="545"/>
      <c r="T73" s="545"/>
      <c r="U73" s="545"/>
      <c r="V73" s="545"/>
      <c r="W73" s="545"/>
    </row>
    <row r="74" spans="1:23" ht="25.5" x14ac:dyDescent="0.25">
      <c r="A74" s="220" t="s">
        <v>679</v>
      </c>
      <c r="B74" s="590">
        <v>7637666</v>
      </c>
      <c r="C74" s="590">
        <v>0</v>
      </c>
      <c r="D74" s="221">
        <f t="shared" si="0"/>
        <v>0</v>
      </c>
      <c r="E74" s="591" t="s">
        <v>686</v>
      </c>
      <c r="F74" s="592"/>
      <c r="G74" s="593"/>
      <c r="H74" s="594">
        <f t="shared" si="1"/>
        <v>7637666</v>
      </c>
    </row>
    <row r="75" spans="1:23" ht="25.5" x14ac:dyDescent="0.25">
      <c r="A75" s="220" t="s">
        <v>679</v>
      </c>
      <c r="B75" s="590">
        <v>2043361</v>
      </c>
      <c r="C75" s="590">
        <v>0</v>
      </c>
      <c r="D75" s="221">
        <f t="shared" si="0"/>
        <v>0</v>
      </c>
      <c r="E75" s="591" t="s">
        <v>686</v>
      </c>
      <c r="F75" s="592"/>
      <c r="G75" s="593"/>
      <c r="H75" s="594">
        <f t="shared" si="1"/>
        <v>2043361</v>
      </c>
    </row>
    <row r="76" spans="1:23" ht="25.5" x14ac:dyDescent="0.25">
      <c r="A76" s="220" t="s">
        <v>676</v>
      </c>
      <c r="B76" s="590">
        <v>1640000</v>
      </c>
      <c r="C76" s="590">
        <v>1640000</v>
      </c>
      <c r="D76" s="221">
        <f t="shared" si="0"/>
        <v>1</v>
      </c>
      <c r="E76" s="591" t="s">
        <v>685</v>
      </c>
      <c r="F76" s="592"/>
      <c r="G76" s="593"/>
      <c r="H76" s="594">
        <f t="shared" si="1"/>
        <v>0</v>
      </c>
    </row>
    <row r="77" spans="1:23" ht="25.5" x14ac:dyDescent="0.25">
      <c r="A77" s="220" t="s">
        <v>676</v>
      </c>
      <c r="B77" s="590">
        <v>8264000</v>
      </c>
      <c r="C77" s="590">
        <v>8264000</v>
      </c>
      <c r="D77" s="221">
        <f t="shared" si="0"/>
        <v>1</v>
      </c>
      <c r="E77" s="591" t="s">
        <v>685</v>
      </c>
      <c r="F77" s="592"/>
      <c r="G77" s="593"/>
      <c r="H77" s="594">
        <f t="shared" si="1"/>
        <v>0</v>
      </c>
    </row>
    <row r="78" spans="1:23" ht="25.5" x14ac:dyDescent="0.25">
      <c r="A78" s="220" t="s">
        <v>676</v>
      </c>
      <c r="B78" s="590">
        <v>4842000</v>
      </c>
      <c r="C78" s="590">
        <v>3281800</v>
      </c>
      <c r="D78" s="221">
        <f t="shared" si="0"/>
        <v>0.67777777777777781</v>
      </c>
      <c r="E78" s="591" t="s">
        <v>686</v>
      </c>
      <c r="F78" s="592"/>
      <c r="G78" s="593"/>
      <c r="H78" s="594">
        <f t="shared" si="1"/>
        <v>1560200</v>
      </c>
    </row>
    <row r="79" spans="1:23" ht="25.5" x14ac:dyDescent="0.25">
      <c r="A79" s="220" t="s">
        <v>676</v>
      </c>
      <c r="B79" s="590">
        <v>2870000</v>
      </c>
      <c r="C79" s="590">
        <v>1849556</v>
      </c>
      <c r="D79" s="221">
        <f t="shared" si="0"/>
        <v>0.64444459930313591</v>
      </c>
      <c r="E79" s="591" t="s">
        <v>686</v>
      </c>
      <c r="F79" s="592"/>
      <c r="G79" s="593"/>
      <c r="H79" s="594">
        <f t="shared" si="1"/>
        <v>1020444</v>
      </c>
    </row>
    <row r="80" spans="1:23" ht="25.5" x14ac:dyDescent="0.25">
      <c r="A80" s="220" t="s">
        <v>676</v>
      </c>
      <c r="B80" s="590">
        <v>7575333</v>
      </c>
      <c r="C80" s="590">
        <v>2479200</v>
      </c>
      <c r="D80" s="221">
        <f t="shared" si="0"/>
        <v>0.32727274167353437</v>
      </c>
      <c r="E80" s="591" t="s">
        <v>686</v>
      </c>
      <c r="F80" s="592"/>
      <c r="G80" s="593"/>
      <c r="H80" s="594">
        <f t="shared" si="1"/>
        <v>5096133</v>
      </c>
    </row>
    <row r="81" spans="1:9" ht="25.5" x14ac:dyDescent="0.25">
      <c r="A81" s="220" t="s">
        <v>676</v>
      </c>
      <c r="B81" s="590">
        <v>2263260</v>
      </c>
      <c r="C81" s="590">
        <v>0</v>
      </c>
      <c r="D81" s="221">
        <f t="shared" si="0"/>
        <v>0</v>
      </c>
      <c r="E81" s="591" t="s">
        <v>686</v>
      </c>
      <c r="F81" s="592"/>
      <c r="G81" s="593"/>
      <c r="H81" s="594">
        <f t="shared" si="1"/>
        <v>2263260</v>
      </c>
    </row>
    <row r="82" spans="1:9" ht="25.5" x14ac:dyDescent="0.25">
      <c r="A82" s="220" t="s">
        <v>677</v>
      </c>
      <c r="B82" s="590">
        <v>1572210</v>
      </c>
      <c r="C82" s="590">
        <v>786105</v>
      </c>
      <c r="D82" s="221">
        <f t="shared" si="0"/>
        <v>0.5</v>
      </c>
      <c r="E82" s="591" t="s">
        <v>686</v>
      </c>
      <c r="F82" s="592"/>
      <c r="G82" s="593"/>
      <c r="H82" s="594">
        <f t="shared" si="1"/>
        <v>786105</v>
      </c>
    </row>
    <row r="83" spans="1:9" ht="25.5" x14ac:dyDescent="0.25">
      <c r="A83" s="220" t="s">
        <v>677</v>
      </c>
      <c r="B83" s="590">
        <v>12498000</v>
      </c>
      <c r="C83" s="590">
        <v>12498000</v>
      </c>
      <c r="D83" s="221">
        <f>C83/B83</f>
        <v>1</v>
      </c>
      <c r="E83" s="591" t="s">
        <v>685</v>
      </c>
      <c r="F83" s="592"/>
      <c r="G83" s="593"/>
      <c r="H83" s="594">
        <f t="shared" si="1"/>
        <v>0</v>
      </c>
    </row>
    <row r="84" spans="1:9" ht="25.5" x14ac:dyDescent="0.25">
      <c r="A84" s="220" t="s">
        <v>677</v>
      </c>
      <c r="B84" s="590">
        <v>5200000</v>
      </c>
      <c r="C84" s="590">
        <v>5200000</v>
      </c>
      <c r="D84" s="221">
        <f t="shared" si="0"/>
        <v>1</v>
      </c>
      <c r="E84" s="591" t="s">
        <v>685</v>
      </c>
      <c r="F84" s="592"/>
      <c r="G84" s="593"/>
      <c r="H84" s="594">
        <f t="shared" si="1"/>
        <v>0</v>
      </c>
    </row>
    <row r="85" spans="1:9" ht="25.5" x14ac:dyDescent="0.25">
      <c r="A85" s="220" t="s">
        <v>677</v>
      </c>
      <c r="B85" s="590">
        <v>6456000</v>
      </c>
      <c r="C85" s="590">
        <v>6133200</v>
      </c>
      <c r="D85" s="221">
        <f t="shared" si="0"/>
        <v>0.95</v>
      </c>
      <c r="E85" s="591" t="s">
        <v>686</v>
      </c>
      <c r="F85" s="592"/>
      <c r="G85" s="593"/>
      <c r="H85" s="594">
        <f t="shared" si="1"/>
        <v>322800</v>
      </c>
    </row>
    <row r="86" spans="1:9" ht="25.5" x14ac:dyDescent="0.25">
      <c r="A86" s="220" t="s">
        <v>677</v>
      </c>
      <c r="B86" s="590">
        <v>2751368</v>
      </c>
      <c r="C86" s="590">
        <v>0</v>
      </c>
      <c r="D86" s="221">
        <f t="shared" si="0"/>
        <v>0</v>
      </c>
      <c r="E86" s="591" t="s">
        <v>686</v>
      </c>
      <c r="F86" s="592"/>
      <c r="G86" s="593"/>
      <c r="H86" s="594">
        <f t="shared" si="1"/>
        <v>2751368</v>
      </c>
    </row>
    <row r="87" spans="1:9" ht="25.5" x14ac:dyDescent="0.25">
      <c r="A87" s="220" t="s">
        <v>677</v>
      </c>
      <c r="B87" s="590">
        <v>12498000</v>
      </c>
      <c r="C87" s="590">
        <v>5415800</v>
      </c>
      <c r="D87" s="221">
        <f t="shared" si="0"/>
        <v>0.43333333333333335</v>
      </c>
      <c r="E87" s="591" t="s">
        <v>686</v>
      </c>
      <c r="F87" s="592"/>
      <c r="G87" s="593"/>
      <c r="H87" s="594">
        <f t="shared" si="1"/>
        <v>7082200</v>
      </c>
    </row>
    <row r="88" spans="1:9" ht="25.5" x14ac:dyDescent="0.25">
      <c r="A88" s="220" t="s">
        <v>677</v>
      </c>
      <c r="B88" s="590">
        <v>3900000</v>
      </c>
      <c r="C88" s="590">
        <v>780000</v>
      </c>
      <c r="D88" s="221">
        <f t="shared" si="0"/>
        <v>0.2</v>
      </c>
      <c r="E88" s="591" t="s">
        <v>686</v>
      </c>
      <c r="F88" s="592"/>
      <c r="G88" s="593"/>
      <c r="H88" s="594">
        <f t="shared" si="1"/>
        <v>3120000</v>
      </c>
    </row>
    <row r="89" spans="1:9" ht="25.5" x14ac:dyDescent="0.25">
      <c r="A89" s="220" t="s">
        <v>677</v>
      </c>
      <c r="B89" s="590">
        <v>2087844</v>
      </c>
      <c r="C89" s="590">
        <v>0</v>
      </c>
      <c r="D89" s="221">
        <f t="shared" si="0"/>
        <v>0</v>
      </c>
      <c r="E89" s="591" t="s">
        <v>686</v>
      </c>
      <c r="F89" s="592"/>
      <c r="G89" s="593"/>
      <c r="H89" s="594">
        <f t="shared" si="1"/>
        <v>2087844</v>
      </c>
    </row>
    <row r="90" spans="1:9" ht="25.5" x14ac:dyDescent="0.25">
      <c r="A90" s="220" t="s">
        <v>677</v>
      </c>
      <c r="B90" s="590">
        <v>3228000</v>
      </c>
      <c r="C90" s="590">
        <v>0</v>
      </c>
      <c r="D90" s="221">
        <f t="shared" si="0"/>
        <v>0</v>
      </c>
      <c r="E90" s="591" t="s">
        <v>686</v>
      </c>
      <c r="F90" s="592"/>
      <c r="G90" s="593"/>
      <c r="H90" s="594">
        <f t="shared" si="1"/>
        <v>3228000</v>
      </c>
    </row>
    <row r="91" spans="1:9" ht="25.5" x14ac:dyDescent="0.25">
      <c r="A91" s="220" t="s">
        <v>677</v>
      </c>
      <c r="B91" s="590">
        <v>3900000</v>
      </c>
      <c r="C91" s="590">
        <v>0</v>
      </c>
      <c r="D91" s="221">
        <f t="shared" si="0"/>
        <v>0</v>
      </c>
      <c r="E91" s="591" t="s">
        <v>686</v>
      </c>
      <c r="F91" s="592"/>
      <c r="G91" s="593"/>
      <c r="H91" s="594">
        <f t="shared" si="1"/>
        <v>3900000</v>
      </c>
    </row>
    <row r="92" spans="1:9" ht="25.5" x14ac:dyDescent="0.25">
      <c r="A92" s="220" t="s">
        <v>677</v>
      </c>
      <c r="B92" s="590">
        <v>6249000</v>
      </c>
      <c r="C92" s="590">
        <v>0</v>
      </c>
      <c r="D92" s="221">
        <f t="shared" si="0"/>
        <v>0</v>
      </c>
      <c r="E92" s="591" t="s">
        <v>686</v>
      </c>
      <c r="F92" s="592"/>
      <c r="G92" s="593"/>
      <c r="H92" s="594">
        <f t="shared" si="1"/>
        <v>6249000</v>
      </c>
    </row>
    <row r="93" spans="1:9" ht="15.75" x14ac:dyDescent="0.25">
      <c r="A93" s="595" t="s">
        <v>168</v>
      </c>
      <c r="B93" s="219">
        <f>SUM(B47:B92)</f>
        <v>241856135</v>
      </c>
      <c r="C93" s="219">
        <f>SUM(C47:C92)</f>
        <v>137259114</v>
      </c>
      <c r="D93" s="218">
        <f>C93/B93</f>
        <v>0.56752380500912247</v>
      </c>
      <c r="E93" s="596"/>
      <c r="F93" s="597"/>
      <c r="G93" s="598"/>
      <c r="H93" s="186">
        <f>B93-C93</f>
        <v>104597021</v>
      </c>
    </row>
    <row r="94" spans="1:9" ht="15.75" x14ac:dyDescent="0.25">
      <c r="A94" s="138" t="s">
        <v>142</v>
      </c>
      <c r="C94" s="599"/>
      <c r="G94" s="600"/>
    </row>
    <row r="95" spans="1:9" x14ac:dyDescent="0.25">
      <c r="I95" s="546"/>
    </row>
    <row r="96" spans="1:9" x14ac:dyDescent="0.25">
      <c r="A96" s="545"/>
      <c r="D96" s="545"/>
      <c r="I96" s="546"/>
    </row>
    <row r="97" spans="9:9" x14ac:dyDescent="0.25">
      <c r="I97" s="546"/>
    </row>
    <row r="98" spans="9:9" x14ac:dyDescent="0.25">
      <c r="I98" s="546"/>
    </row>
    <row r="99" spans="9:9" x14ac:dyDescent="0.25">
      <c r="I99" s="546"/>
    </row>
    <row r="100" spans="9:9" x14ac:dyDescent="0.25">
      <c r="I100" s="546"/>
    </row>
    <row r="101" spans="9:9" x14ac:dyDescent="0.25">
      <c r="I101" s="546"/>
    </row>
    <row r="102" spans="9:9" x14ac:dyDescent="0.25">
      <c r="I102" s="546"/>
    </row>
    <row r="103" spans="9:9" x14ac:dyDescent="0.25">
      <c r="I103" s="546"/>
    </row>
    <row r="104" spans="9:9" x14ac:dyDescent="0.25">
      <c r="I104" s="546"/>
    </row>
    <row r="105" spans="9:9" x14ac:dyDescent="0.25">
      <c r="I105" s="546"/>
    </row>
    <row r="106" spans="9:9" x14ac:dyDescent="0.25">
      <c r="I106" s="546"/>
    </row>
    <row r="107" spans="9:9" x14ac:dyDescent="0.25">
      <c r="I107" s="546"/>
    </row>
    <row r="108" spans="9:9" x14ac:dyDescent="0.25">
      <c r="I108" s="546"/>
    </row>
    <row r="109" spans="9:9" x14ac:dyDescent="0.25">
      <c r="I109" s="546"/>
    </row>
    <row r="110" spans="9:9" x14ac:dyDescent="0.25">
      <c r="I110" s="546"/>
    </row>
    <row r="111" spans="9:9" x14ac:dyDescent="0.25">
      <c r="I111" s="546"/>
    </row>
    <row r="112" spans="9:9" x14ac:dyDescent="0.25">
      <c r="I112" s="546"/>
    </row>
    <row r="113" spans="9:9" x14ac:dyDescent="0.25">
      <c r="I113" s="546"/>
    </row>
    <row r="114" spans="9:9" x14ac:dyDescent="0.25">
      <c r="I114" s="546"/>
    </row>
    <row r="115" spans="9:9" x14ac:dyDescent="0.25">
      <c r="I115" s="546"/>
    </row>
    <row r="116" spans="9:9" x14ac:dyDescent="0.25">
      <c r="I116" s="546"/>
    </row>
    <row r="117" spans="9:9" x14ac:dyDescent="0.25">
      <c r="I117" s="546"/>
    </row>
    <row r="118" spans="9:9" x14ac:dyDescent="0.25">
      <c r="I118" s="546"/>
    </row>
    <row r="119" spans="9:9" x14ac:dyDescent="0.25">
      <c r="I119" s="546"/>
    </row>
    <row r="120" spans="9:9" x14ac:dyDescent="0.25">
      <c r="I120" s="546"/>
    </row>
    <row r="121" spans="9:9" x14ac:dyDescent="0.25">
      <c r="I121" s="546"/>
    </row>
    <row r="122" spans="9:9" x14ac:dyDescent="0.25">
      <c r="I122" s="546"/>
    </row>
    <row r="123" spans="9:9" x14ac:dyDescent="0.25">
      <c r="I123" s="546"/>
    </row>
    <row r="124" spans="9:9" x14ac:dyDescent="0.25">
      <c r="I124" s="546"/>
    </row>
    <row r="125" spans="9:9" x14ac:dyDescent="0.25">
      <c r="I125" s="546"/>
    </row>
    <row r="126" spans="9:9" x14ac:dyDescent="0.25">
      <c r="I126" s="546"/>
    </row>
    <row r="127" spans="9:9" x14ac:dyDescent="0.25">
      <c r="I127" s="546"/>
    </row>
    <row r="128" spans="9:9" x14ac:dyDescent="0.25">
      <c r="I128" s="546"/>
    </row>
    <row r="129" spans="9:9" x14ac:dyDescent="0.25">
      <c r="I129" s="546"/>
    </row>
    <row r="130" spans="9:9" x14ac:dyDescent="0.25">
      <c r="I130" s="546"/>
    </row>
    <row r="131" spans="9:9" x14ac:dyDescent="0.25">
      <c r="I131" s="546"/>
    </row>
    <row r="132" spans="9:9" x14ac:dyDescent="0.25">
      <c r="I132" s="546"/>
    </row>
    <row r="133" spans="9:9" x14ac:dyDescent="0.25">
      <c r="I133" s="546"/>
    </row>
    <row r="134" spans="9:9" x14ac:dyDescent="0.25">
      <c r="I134" s="546"/>
    </row>
    <row r="135" spans="9:9" x14ac:dyDescent="0.25">
      <c r="I135" s="546"/>
    </row>
    <row r="136" spans="9:9" x14ac:dyDescent="0.25">
      <c r="I136" s="546"/>
    </row>
    <row r="137" spans="9:9" x14ac:dyDescent="0.25">
      <c r="I137" s="546"/>
    </row>
    <row r="138" spans="9:9" x14ac:dyDescent="0.25">
      <c r="I138" s="546"/>
    </row>
    <row r="139" spans="9:9" x14ac:dyDescent="0.25">
      <c r="I139" s="546"/>
    </row>
    <row r="140" spans="9:9" x14ac:dyDescent="0.25">
      <c r="I140" s="546"/>
    </row>
    <row r="141" spans="9:9" x14ac:dyDescent="0.25">
      <c r="I141" s="546"/>
    </row>
    <row r="142" spans="9:9" x14ac:dyDescent="0.25">
      <c r="I142" s="546"/>
    </row>
    <row r="143" spans="9:9" x14ac:dyDescent="0.25">
      <c r="I143" s="546"/>
    </row>
    <row r="144" spans="9:9" x14ac:dyDescent="0.25">
      <c r="I144" s="546"/>
    </row>
    <row r="145" spans="9:9" x14ac:dyDescent="0.25">
      <c r="I145" s="546"/>
    </row>
    <row r="146" spans="9:9" x14ac:dyDescent="0.25">
      <c r="I146" s="546"/>
    </row>
    <row r="147" spans="9:9" x14ac:dyDescent="0.25">
      <c r="I147" s="546"/>
    </row>
    <row r="148" spans="9:9" x14ac:dyDescent="0.25">
      <c r="I148" s="546"/>
    </row>
    <row r="149" spans="9:9" x14ac:dyDescent="0.25">
      <c r="I149" s="546"/>
    </row>
    <row r="150" spans="9:9" x14ac:dyDescent="0.25">
      <c r="I150" s="546"/>
    </row>
    <row r="151" spans="9:9" x14ac:dyDescent="0.25">
      <c r="I151" s="546"/>
    </row>
    <row r="152" spans="9:9" x14ac:dyDescent="0.25">
      <c r="I152" s="546"/>
    </row>
    <row r="153" spans="9:9" x14ac:dyDescent="0.25">
      <c r="I153" s="546"/>
    </row>
    <row r="154" spans="9:9" x14ac:dyDescent="0.25">
      <c r="I154" s="546"/>
    </row>
    <row r="155" spans="9:9" x14ac:dyDescent="0.25">
      <c r="I155" s="546"/>
    </row>
    <row r="156" spans="9:9" x14ac:dyDescent="0.25">
      <c r="I156" s="546"/>
    </row>
  </sheetData>
  <sheetProtection algorithmName="SHA-512" hashValue="CQxjU5sToGFbUGwATuJE9HuONVTI3DnnzxIpcdIm/kyFf6TPjVb19SBnUnDuPXMDy3hgBdzg4z/2KdUEMVq1kA==" saltValue="nIVuU/4rmG8iVhS5PVCEbw==" spinCount="100000" sheet="1" objects="1" scenarios="1"/>
  <autoFilter ref="A26:H84" xr:uid="{00000000-0009-0000-0000-000005000000}">
    <filterColumn colId="4" showButton="0"/>
    <filterColumn colId="5" showButton="0"/>
    <filterColumn colId="6" showButton="0"/>
  </autoFilter>
  <sortState xmlns:xlrd2="http://schemas.microsoft.com/office/spreadsheetml/2017/richdata2" ref="A89:C124">
    <sortCondition ref="A72"/>
  </sortState>
  <mergeCells count="100">
    <mergeCell ref="A14:B14"/>
    <mergeCell ref="C14:F14"/>
    <mergeCell ref="E58:G58"/>
    <mergeCell ref="E59:G59"/>
    <mergeCell ref="E60:G60"/>
    <mergeCell ref="A45:H45"/>
    <mergeCell ref="E39:H39"/>
    <mergeCell ref="A21:H21"/>
    <mergeCell ref="G22:H22"/>
    <mergeCell ref="G23:H23"/>
    <mergeCell ref="A15:B15"/>
    <mergeCell ref="C15:F15"/>
    <mergeCell ref="A16:B17"/>
    <mergeCell ref="A24:B24"/>
    <mergeCell ref="E35:H35"/>
    <mergeCell ref="A37:H37"/>
    <mergeCell ref="E26:H26"/>
    <mergeCell ref="E42:H42"/>
    <mergeCell ref="E44:H44"/>
    <mergeCell ref="E31:H31"/>
    <mergeCell ref="E32:H32"/>
    <mergeCell ref="E33:H33"/>
    <mergeCell ref="E34:H34"/>
    <mergeCell ref="E27:H27"/>
    <mergeCell ref="E28:H28"/>
    <mergeCell ref="E29:H29"/>
    <mergeCell ref="E30:H30"/>
    <mergeCell ref="E38:H38"/>
    <mergeCell ref="E43:H43"/>
    <mergeCell ref="E36:H36"/>
    <mergeCell ref="E40:H40"/>
    <mergeCell ref="E41:H41"/>
    <mergeCell ref="D16:E16"/>
    <mergeCell ref="F16:F17"/>
    <mergeCell ref="D17:E17"/>
    <mergeCell ref="G24:H24"/>
    <mergeCell ref="A25:H25"/>
    <mergeCell ref="A8:B8"/>
    <mergeCell ref="C8:F8"/>
    <mergeCell ref="A9:B9"/>
    <mergeCell ref="C9:F9"/>
    <mergeCell ref="A10:B10"/>
    <mergeCell ref="C10:F10"/>
    <mergeCell ref="A11:B11"/>
    <mergeCell ref="C11:F11"/>
    <mergeCell ref="A12:B12"/>
    <mergeCell ref="C12:F12"/>
    <mergeCell ref="A13:B13"/>
    <mergeCell ref="C13:F13"/>
    <mergeCell ref="E93:G93"/>
    <mergeCell ref="E46:G46"/>
    <mergeCell ref="E47:G47"/>
    <mergeCell ref="E48:G48"/>
    <mergeCell ref="E49:G49"/>
    <mergeCell ref="E50:G50"/>
    <mergeCell ref="E52:G52"/>
    <mergeCell ref="E51:G51"/>
    <mergeCell ref="E53:G53"/>
    <mergeCell ref="E54:G54"/>
    <mergeCell ref="E55:G55"/>
    <mergeCell ref="E75:G75"/>
    <mergeCell ref="E76:G76"/>
    <mergeCell ref="E74:G74"/>
    <mergeCell ref="E61:G61"/>
    <mergeCell ref="E62:G62"/>
    <mergeCell ref="H1:H3"/>
    <mergeCell ref="A1:A3"/>
    <mergeCell ref="B1:G1"/>
    <mergeCell ref="B2:G2"/>
    <mergeCell ref="B3:D3"/>
    <mergeCell ref="E3:G3"/>
    <mergeCell ref="E82:G82"/>
    <mergeCell ref="E78:G78"/>
    <mergeCell ref="E79:G79"/>
    <mergeCell ref="E80:G80"/>
    <mergeCell ref="E81:G81"/>
    <mergeCell ref="E77:G77"/>
    <mergeCell ref="E72:G72"/>
    <mergeCell ref="E73:G73"/>
    <mergeCell ref="E56:G56"/>
    <mergeCell ref="E57:G57"/>
    <mergeCell ref="E71:G71"/>
    <mergeCell ref="E63:G63"/>
    <mergeCell ref="E64:G64"/>
    <mergeCell ref="E65:G65"/>
    <mergeCell ref="E66:G66"/>
    <mergeCell ref="E67:G67"/>
    <mergeCell ref="E68:G68"/>
    <mergeCell ref="E69:G69"/>
    <mergeCell ref="E70:G70"/>
    <mergeCell ref="E90:G90"/>
    <mergeCell ref="E91:G91"/>
    <mergeCell ref="E92:G92"/>
    <mergeCell ref="E83:G83"/>
    <mergeCell ref="E84:G84"/>
    <mergeCell ref="E85:G85"/>
    <mergeCell ref="E86:G86"/>
    <mergeCell ref="E87:G87"/>
    <mergeCell ref="E88:G88"/>
    <mergeCell ref="E89:G89"/>
  </mergeCells>
  <dataValidations xWindow="149" yWindow="216" count="26">
    <dataValidation allowBlank="1" showInputMessage="1" showErrorMessage="1" prompt="OBSERVACIONES DEL SALDO POR GIRAR: Describa en qué contratos se encuentra el saldo por girar y la proyección del mismo, para el caso de recurso humano relacionar por meta total contratos y total valor." sqref="E46:G46" xr:uid="{00000000-0002-0000-0500-000000000000}"/>
    <dataValidation allowBlank="1" showInputMessage="1" showErrorMessage="1" prompt="PROYECCIÓN RESERVAS A CONSTITUIR: Relacione los recursos que serán constituido como reservas presupuestales." sqref="H46"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38:H38 E27:E35 E39:E44" xr:uid="{00000000-0002-0000-0500-000002000000}"/>
    <dataValidation allowBlank="1" showInputMessage="1" showErrorMessage="1" prompt="NÚMERO Y DESCRIPCIÓN DE LA META: Relacione el número y descripción de la meta relacionados con los recursos disponibles. Debe coincidir con herramienta financiera." sqref="A38" xr:uid="{00000000-0002-0000-0500-000003000000}"/>
    <dataValidation allowBlank="1" showInputMessage="1" showErrorMessage="1" prompt="Modificaciones: Relacione la modificacion realizada al presupuesto total al proyecto de inversión para la vigencia del reporte. Debe coincidir con BOGDATA. " sqref="B22" xr:uid="{00000000-0002-0000-0500-000004000000}"/>
    <dataValidation allowBlank="1" showInputMessage="1" showErrorMessage="1" prompt="Apropiación vigente: Relacione el total del presupuesto actual sumando las adiciones o restando las diminuciones. Debe coincidir con BOGDATA." sqref="C22" xr:uid="{00000000-0002-0000-0500-000005000000}"/>
    <dataValidation allowBlank="1" showInputMessage="1" showErrorMessage="1" prompt="Presupuesto comprometido: Relacione el total del presupuesto que cuenta con contrato firmado. Debe coincidir con PREDIS y herramienta financiera." sqref="C24" xr:uid="{00000000-0002-0000-0500-000006000000}"/>
    <dataValidation allowBlank="1" showInputMessage="1" showErrorMessage="1" prompt="CDPs sin CRP: Relacione el total del presupuesto que cuenta con CDP pero sin registro presupuestal (CRP). Debe coincidir con BOGDATA." sqref="E22" xr:uid="{00000000-0002-0000-0500-000007000000}"/>
    <dataValidation allowBlank="1" showInputMessage="1" showErrorMessage="1" prompt="Presupuesto Disponible : Relacione el total del presupuesto que no cuenta con expedición de disponibilidad presupuestal (CDP). Debe coincidir con BOGDATA " sqref="F22" xr:uid="{00000000-0002-0000-0500-000008000000}"/>
    <dataValidation allowBlank="1" showInputMessage="1" showErrorMessage="1" prompt="Giros de vigencia: Relacione el total del presupuesto girado. Debe coincidir con BOGDATA " sqref="G22:H22" xr:uid="{00000000-0002-0000-0500-000009000000}"/>
    <dataValidation allowBlank="1" showInputMessage="1" showErrorMessage="1" prompt="MES EXPEDICIÓN CDP: Relacione el mes de expedición del CDP por el Equipo Financiero." sqref="D26" xr:uid="{00000000-0002-0000-0500-00000A000000}"/>
    <dataValidation allowBlank="1" showInputMessage="1" showErrorMessage="1" prompt="VALOR COMPROMETIDO: Relacione por meta el presupuesto que cuenta con contrato firmado. Debe coincidir con herramienta financiera." sqref="B46" xr:uid="{00000000-0002-0000-0500-00000B000000}"/>
    <dataValidation allowBlank="1" showInputMessage="1" showErrorMessage="1" prompt="VALOR GIRADO: Relacione por meta los giros realizados en el periodo. Debe coincidir con herramienta financiera.  " sqref="C46" xr:uid="{00000000-0002-0000-0500-00000C000000}"/>
    <dataValidation allowBlank="1" showInputMessage="1" showErrorMessage="1" prompt="%DE GIROS: Ya se encuentra formulado, es la división entre “Valor girado” y “Valor comprometido”." sqref="D46" xr:uid="{00000000-0002-0000-0500-00000D000000}"/>
    <dataValidation allowBlank="1" showInputMessage="1" showErrorMessage="1" prompt="CDPs sin CRP: Relacione el total del presupuesto que cuenta con registro presupuestal (CRP). Debe coincidir con BOGDATA." sqref="D24" xr:uid="{00000000-0002-0000-0500-00000E000000}"/>
    <dataValidation allowBlank="1" showInputMessage="1" showErrorMessage="1" prompt="Presupuesto Disponible : Relacione el total del presupuesto que no cuenta con expedición de disponibilidad presupuestal (CDP). Debe coincidir con BOGDATA. " sqref="E24:F24" xr:uid="{00000000-0002-0000-0500-00000F000000}"/>
    <dataValidation allowBlank="1" showInputMessage="1" showErrorMessage="1" prompt="Giros de vigencia: Relacione el total del presupuesto girado. Debe coincidir con BOGDATA. " sqref="G24:H24" xr:uid="{00000000-0002-0000-0500-000010000000}"/>
    <dataValidation allowBlank="1" showInputMessage="1" showErrorMessage="1" prompt="CODIGO Y OBJETO A CONTRATAR: Colocar el codigo PAA y el OBJETO a contratar_x000a_" sqref="A26" xr:uid="{00000000-0002-0000-0500-000011000000}"/>
    <dataValidation allowBlank="1" showInputMessage="1" showErrorMessage="1" prompt="TOTAL VALOR CDP: Relacione el valor total del CDP expedido por_x000a_el equipo Financiero." sqref="C26" xr:uid="{00000000-0002-0000-0500-000012000000}"/>
    <dataValidation allowBlank="1" showInputMessage="1" showErrorMessage="1" prompt="CODIGO: Relacione la linea PAA del proceso pendiente de CDP no relacionar la que se encuentra &quot;CON PROCESO&quot; ya que el valor debe coincidir con el presupuesto disponible." sqref="B38" xr:uid="{00000000-0002-0000-0500-000013000000}"/>
    <dataValidation allowBlank="1" showInputMessage="1" showErrorMessage="1" prompt="Fecha estimada de inicio de proceso: Relacionar la fecha estimada de inicio del proceso de la linea PAA._x000a_" sqref="C38" xr:uid="{00000000-0002-0000-0500-000014000000}"/>
    <dataValidation allowBlank="1" showInputMessage="1" showErrorMessage="1" prompt="VALOR: Relacione por fuente el recurso disponible o que no cuenta con CDP asociado. Debe coincidir con el presupuesto disponible." sqref="D38" xr:uid="{00000000-0002-0000-0500-000015000000}"/>
    <dataValidation allowBlank="1" showInputMessage="1" showErrorMessage="1" prompt="Apropiación inicial: Relacione el presupuesto asignado para la vigencia del reporte. Debe coincidir con BOGDATA." sqref="A22" xr:uid="{00000000-0002-0000-0500-000016000000}"/>
    <dataValidation allowBlank="1" showInputMessage="1" showErrorMessage="1" prompt="Presupuesto comprometido: Relacione el total del presupuesto que cuenta con contrato firmado. Debe coincidir con BOGDATA." sqref="D22" xr:uid="{00000000-0002-0000-0500-000017000000}"/>
    <dataValidation allowBlank="1" showInputMessage="1" showErrorMessage="1" prompt="ESTADO Y OBSERVACIONES: Relacione el estado actual del proceso, mencionar para cuándo se tiene proyectada su adjudicación." sqref="E36 E26 D27:D35 C39:C43" xr:uid="{00000000-0002-0000-0500-000018000000}"/>
    <dataValidation allowBlank="1" showInputMessage="1" showErrorMessage="1" prompt="No CDP: Relacione el numero del CDP expedido por el equipo Financiero." sqref="B26:B35" xr:uid="{00000000-0002-0000-0500-000019000000}"/>
  </dataValidations>
  <pageMargins left="0.7" right="0.7" top="0.75" bottom="0.75" header="0.3" footer="0.3"/>
  <pageSetup paperSize="9" orientation="portrait" r:id="rId1"/>
  <ignoredErrors>
    <ignoredError sqref="C23:D23" unlockedFormula="1"/>
  </ignoredErrors>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500-00001A000000}">
          <x14:formula1>
            <xm:f>'C:\Users\ogarzona\Documents\OSCAR 2017\INFORMES\[1096 Formato SPI 2017 Def Marzo 2017 OG.xlsx]Listas desplegables'!#REF!</xm:f>
          </x14:formula1>
          <xm:sqref>R9:V9 U16 G9:H9 G6:H6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C6199-EDE6-4D1B-9FAE-3830DF1185B2}">
  <dimension ref="A1:EX37"/>
  <sheetViews>
    <sheetView zoomScale="59" zoomScaleNormal="59" zoomScalePageLayoutView="60" workbookViewId="0">
      <selection activeCell="J14" sqref="J14"/>
    </sheetView>
  </sheetViews>
  <sheetFormatPr baseColWidth="10" defaultColWidth="11.42578125" defaultRowHeight="38.25" customHeight="1" x14ac:dyDescent="0.25"/>
  <cols>
    <col min="1" max="1" width="23.140625" style="628" customWidth="1"/>
    <col min="2" max="2" width="22.42578125" style="628" customWidth="1"/>
    <col min="3" max="3" width="44.140625" style="611" customWidth="1"/>
    <col min="4" max="4" width="10.7109375" style="611" customWidth="1"/>
    <col min="5" max="5" width="32.42578125" style="611" customWidth="1"/>
    <col min="6" max="6" width="26.7109375" style="613" customWidth="1"/>
    <col min="7" max="7" width="16.140625" style="613" customWidth="1"/>
    <col min="8" max="8" width="21" style="613" customWidth="1"/>
    <col min="9" max="9" width="21.7109375" style="613" customWidth="1"/>
    <col min="10" max="10" width="8.140625" style="860" customWidth="1"/>
    <col min="11" max="11" width="36.42578125" style="613" customWidth="1"/>
    <col min="12" max="12" width="35.85546875" style="613" hidden="1" customWidth="1"/>
    <col min="13" max="13" width="18.140625" style="613" hidden="1" customWidth="1"/>
    <col min="14" max="14" width="17.140625" style="613" hidden="1" customWidth="1"/>
    <col min="15" max="15" width="24.42578125" style="613" hidden="1" customWidth="1"/>
    <col min="16" max="16" width="19.28515625" style="613" customWidth="1"/>
    <col min="17" max="17" width="19.42578125" style="613" customWidth="1"/>
    <col min="18" max="18" width="23.7109375" style="861" customWidth="1"/>
    <col min="19" max="19" width="62.140625" style="613" customWidth="1"/>
    <col min="20" max="20" width="14.7109375" style="862" customWidth="1"/>
    <col min="21" max="21" width="14.85546875" style="613" hidden="1" customWidth="1"/>
    <col min="22" max="22" width="13.7109375" style="613" hidden="1" customWidth="1"/>
    <col min="23" max="26" width="13.42578125" style="613" hidden="1" customWidth="1"/>
    <col min="27" max="27" width="18.85546875" style="613" hidden="1" customWidth="1"/>
    <col min="28" max="28" width="18.7109375" style="613" hidden="1" customWidth="1"/>
    <col min="29" max="34" width="13.42578125" style="613" hidden="1" customWidth="1"/>
    <col min="35" max="35" width="17.7109375" style="613" hidden="1" customWidth="1"/>
    <col min="36" max="36" width="15.42578125" style="613" hidden="1" customWidth="1"/>
    <col min="37" max="42" width="13.42578125" style="613" hidden="1" customWidth="1"/>
    <col min="43" max="43" width="16.42578125" style="613" hidden="1" customWidth="1"/>
    <col min="44" max="44" width="17.28515625" style="613" hidden="1" customWidth="1"/>
    <col min="45" max="50" width="13.42578125" style="613" hidden="1" customWidth="1"/>
    <col min="51" max="51" width="17" style="613" hidden="1" customWidth="1"/>
    <col min="52" max="52" width="18.140625" style="613" hidden="1" customWidth="1"/>
    <col min="53" max="58" width="13.42578125" style="613" hidden="1" customWidth="1"/>
    <col min="59" max="59" width="18.42578125" style="613" hidden="1" customWidth="1"/>
    <col min="60" max="60" width="17.140625" style="613" hidden="1" customWidth="1"/>
    <col min="61" max="61" width="11.85546875" style="613" hidden="1" customWidth="1"/>
    <col min="62" max="62" width="14.42578125" style="613" hidden="1" customWidth="1"/>
    <col min="63" max="63" width="10.28515625" style="613" hidden="1" customWidth="1"/>
    <col min="64" max="66" width="13.42578125" style="613" hidden="1" customWidth="1"/>
    <col min="67" max="67" width="18.140625" style="613" hidden="1" customWidth="1"/>
    <col min="68" max="68" width="17.28515625" style="613" hidden="1" customWidth="1"/>
    <col min="69" max="69" width="13.42578125" style="613" hidden="1" customWidth="1"/>
    <col min="70" max="70" width="18.140625" style="613" hidden="1" customWidth="1"/>
    <col min="71" max="71" width="12.42578125" style="613" hidden="1" customWidth="1"/>
    <col min="72" max="74" width="13.42578125" style="613" hidden="1" customWidth="1"/>
    <col min="75" max="76" width="19.42578125" style="613" hidden="1" customWidth="1"/>
    <col min="77" max="78" width="13.42578125" style="613" customWidth="1"/>
    <col min="79" max="79" width="10.7109375" style="613" customWidth="1"/>
    <col min="80" max="82" width="13.42578125" style="613" customWidth="1"/>
    <col min="83" max="83" width="18.7109375" style="613" customWidth="1"/>
    <col min="84" max="84" width="32.42578125" style="613" customWidth="1"/>
    <col min="85" max="85" width="11.85546875" style="613" customWidth="1"/>
    <col min="86" max="86" width="11.140625" style="613" customWidth="1"/>
    <col min="87" max="87" width="12.7109375" style="613" customWidth="1"/>
    <col min="88" max="89" width="13.42578125" style="613" customWidth="1"/>
    <col min="90" max="90" width="12.7109375" style="613" customWidth="1"/>
    <col min="91" max="91" width="30" style="613" customWidth="1"/>
    <col min="92" max="92" width="33.42578125" style="613" customWidth="1"/>
    <col min="93" max="98" width="13.42578125" style="613" customWidth="1"/>
    <col min="99" max="99" width="20.7109375" style="613" customWidth="1"/>
    <col min="100" max="100" width="28.42578125" style="863" customWidth="1"/>
    <col min="101" max="106" width="13.42578125" style="613" customWidth="1"/>
    <col min="107" max="107" width="30.42578125" style="613" customWidth="1"/>
    <col min="108" max="108" width="32.7109375" style="613" customWidth="1"/>
    <col min="109" max="110" width="13.42578125" style="613" customWidth="1"/>
    <col min="111" max="111" width="13" style="613" customWidth="1"/>
    <col min="112" max="114" width="13.42578125" style="613" customWidth="1"/>
    <col min="115" max="115" width="29.28515625" style="613" customWidth="1"/>
    <col min="116" max="116" width="30.28515625" style="613" customWidth="1"/>
    <col min="117" max="117" width="20.42578125" style="633" customWidth="1"/>
    <col min="118" max="119" width="14.28515625" style="613" customWidth="1"/>
    <col min="120" max="120" width="25.42578125" style="613" customWidth="1"/>
    <col min="121" max="153" width="14.28515625" style="613" customWidth="1"/>
    <col min="154" max="154" width="12.42578125" style="612" customWidth="1"/>
    <col min="155" max="162" width="11.42578125" style="613" customWidth="1"/>
    <col min="163" max="16384" width="11.42578125" style="613"/>
  </cols>
  <sheetData>
    <row r="1" spans="1:154" ht="29.25" customHeight="1" x14ac:dyDescent="0.25">
      <c r="A1" s="601"/>
      <c r="B1" s="602" t="s">
        <v>99</v>
      </c>
      <c r="C1" s="603"/>
      <c r="D1" s="603"/>
      <c r="E1" s="603"/>
      <c r="F1" s="603"/>
      <c r="G1" s="603"/>
      <c r="H1" s="603"/>
      <c r="I1" s="603"/>
      <c r="J1" s="603"/>
      <c r="K1" s="603"/>
      <c r="L1" s="603"/>
      <c r="M1" s="603"/>
      <c r="N1" s="603"/>
      <c r="O1" s="603"/>
      <c r="P1" s="603"/>
      <c r="Q1" s="603"/>
      <c r="R1" s="603"/>
      <c r="S1" s="603"/>
      <c r="T1" s="603"/>
      <c r="U1" s="603"/>
      <c r="V1" s="603"/>
      <c r="W1" s="603"/>
      <c r="X1" s="603"/>
      <c r="Y1" s="603"/>
      <c r="Z1" s="604"/>
      <c r="AA1" s="605"/>
      <c r="AB1" s="606"/>
      <c r="AC1" s="607"/>
      <c r="AD1" s="608"/>
      <c r="AE1" s="608"/>
      <c r="AF1" s="608"/>
      <c r="AG1" s="608"/>
      <c r="AH1" s="608"/>
      <c r="AI1" s="608"/>
      <c r="AJ1" s="608"/>
      <c r="AK1" s="608"/>
      <c r="AL1" s="608"/>
      <c r="AM1" s="608"/>
      <c r="AN1" s="608"/>
      <c r="AO1" s="608"/>
      <c r="AP1" s="608"/>
      <c r="AQ1" s="608"/>
      <c r="AR1" s="608"/>
      <c r="AS1" s="608"/>
      <c r="AT1" s="609"/>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608"/>
      <c r="CH1" s="608"/>
      <c r="CI1" s="608"/>
      <c r="CJ1" s="608"/>
      <c r="CK1" s="608"/>
      <c r="CL1" s="608"/>
      <c r="CM1" s="608"/>
      <c r="CN1" s="608"/>
      <c r="CO1" s="608"/>
      <c r="CP1" s="608"/>
      <c r="CQ1" s="608"/>
      <c r="CR1" s="608"/>
      <c r="CS1" s="608"/>
      <c r="CT1" s="608"/>
      <c r="CU1" s="608"/>
      <c r="CV1" s="608"/>
      <c r="CW1" s="608"/>
      <c r="CX1" s="608"/>
      <c r="CY1" s="608"/>
      <c r="CZ1" s="608"/>
      <c r="DA1" s="608"/>
      <c r="DB1" s="608"/>
      <c r="DC1" s="608"/>
      <c r="DD1" s="608"/>
      <c r="DE1" s="608"/>
      <c r="DF1" s="608"/>
      <c r="DG1" s="608"/>
      <c r="DH1" s="608"/>
      <c r="DI1" s="608"/>
      <c r="DJ1" s="608"/>
      <c r="DK1" s="608"/>
      <c r="DL1" s="608"/>
      <c r="DM1" s="610"/>
      <c r="DN1" s="608"/>
      <c r="DO1" s="608"/>
      <c r="DP1" s="608"/>
      <c r="DQ1" s="608"/>
      <c r="DR1" s="608"/>
      <c r="DS1" s="608"/>
      <c r="DT1" s="608"/>
      <c r="DU1" s="608"/>
      <c r="DV1" s="608"/>
      <c r="DW1" s="611"/>
      <c r="DX1" s="611"/>
      <c r="DY1" s="611"/>
      <c r="DZ1" s="611"/>
      <c r="EA1" s="611"/>
      <c r="EB1" s="611"/>
      <c r="EC1" s="611"/>
      <c r="ED1" s="611"/>
      <c r="EE1" s="611"/>
      <c r="EF1" s="611"/>
      <c r="EG1" s="611"/>
      <c r="EH1" s="611"/>
      <c r="EI1" s="611"/>
      <c r="EJ1" s="611"/>
      <c r="EK1" s="611"/>
      <c r="EL1" s="611"/>
      <c r="EM1" s="611"/>
      <c r="EN1" s="611"/>
      <c r="EO1" s="611"/>
      <c r="EP1" s="611"/>
      <c r="EQ1" s="611"/>
      <c r="ER1" s="611"/>
      <c r="ES1" s="611"/>
      <c r="ET1" s="611"/>
      <c r="EU1" s="611"/>
      <c r="EV1" s="611"/>
      <c r="EW1" s="611"/>
    </row>
    <row r="2" spans="1:154" ht="29.25" customHeight="1" x14ac:dyDescent="0.25">
      <c r="A2" s="614"/>
      <c r="B2" s="602" t="s">
        <v>1</v>
      </c>
      <c r="C2" s="603"/>
      <c r="D2" s="603"/>
      <c r="E2" s="603"/>
      <c r="F2" s="603"/>
      <c r="G2" s="603"/>
      <c r="H2" s="603"/>
      <c r="I2" s="603"/>
      <c r="J2" s="603"/>
      <c r="K2" s="603"/>
      <c r="L2" s="603"/>
      <c r="M2" s="603"/>
      <c r="N2" s="603"/>
      <c r="O2" s="603"/>
      <c r="P2" s="603"/>
      <c r="Q2" s="603"/>
      <c r="R2" s="603"/>
      <c r="S2" s="603"/>
      <c r="T2" s="603"/>
      <c r="U2" s="603"/>
      <c r="V2" s="603"/>
      <c r="W2" s="603"/>
      <c r="X2" s="603"/>
      <c r="Y2" s="603"/>
      <c r="Z2" s="604"/>
      <c r="AA2" s="615"/>
      <c r="AB2" s="616"/>
      <c r="AC2" s="617"/>
      <c r="AD2" s="608"/>
      <c r="AE2" s="608"/>
      <c r="AF2" s="608"/>
      <c r="AG2" s="608"/>
      <c r="AH2" s="608"/>
      <c r="AI2" s="608"/>
      <c r="AJ2" s="608"/>
      <c r="AK2" s="608"/>
      <c r="AL2" s="608"/>
      <c r="AM2" s="608"/>
      <c r="AN2" s="608"/>
      <c r="AO2" s="608"/>
      <c r="AP2" s="608"/>
      <c r="AQ2" s="608"/>
      <c r="AR2" s="608"/>
      <c r="AS2" s="608"/>
      <c r="AT2" s="609"/>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08"/>
      <c r="DI2" s="608"/>
      <c r="DJ2" s="608"/>
      <c r="DK2" s="608"/>
      <c r="DL2" s="608"/>
      <c r="DM2" s="610"/>
      <c r="DN2" s="608"/>
      <c r="DO2" s="608"/>
      <c r="DP2" s="608"/>
      <c r="DQ2" s="608"/>
      <c r="DR2" s="608"/>
      <c r="DS2" s="608"/>
      <c r="DT2" s="608"/>
      <c r="DU2" s="608"/>
      <c r="DV2" s="608"/>
      <c r="DW2" s="611"/>
      <c r="DX2" s="611"/>
      <c r="DY2" s="611"/>
      <c r="DZ2" s="611"/>
      <c r="EA2" s="611"/>
      <c r="EB2" s="611"/>
      <c r="EC2" s="611"/>
      <c r="ED2" s="611"/>
      <c r="EE2" s="611"/>
      <c r="EF2" s="611"/>
      <c r="EG2" s="611"/>
      <c r="EH2" s="611"/>
      <c r="EI2" s="611"/>
      <c r="EJ2" s="611"/>
      <c r="EK2" s="611"/>
      <c r="EL2" s="611"/>
      <c r="EM2" s="611"/>
      <c r="EN2" s="611"/>
      <c r="EO2" s="611"/>
      <c r="EP2" s="611"/>
      <c r="EQ2" s="611"/>
      <c r="ER2" s="611"/>
      <c r="ES2" s="611"/>
      <c r="ET2" s="611"/>
      <c r="EU2" s="611"/>
      <c r="EV2" s="611"/>
      <c r="EW2" s="611"/>
    </row>
    <row r="3" spans="1:154" ht="29.25" customHeight="1" x14ac:dyDescent="0.25">
      <c r="A3" s="618"/>
      <c r="B3" s="602" t="s">
        <v>2</v>
      </c>
      <c r="C3" s="603"/>
      <c r="D3" s="603"/>
      <c r="E3" s="603"/>
      <c r="F3" s="603"/>
      <c r="G3" s="603"/>
      <c r="H3" s="603"/>
      <c r="I3" s="603"/>
      <c r="J3" s="603"/>
      <c r="K3" s="604"/>
      <c r="L3" s="619" t="s">
        <v>632</v>
      </c>
      <c r="M3" s="620"/>
      <c r="N3" s="620"/>
      <c r="O3" s="620"/>
      <c r="P3" s="620"/>
      <c r="Q3" s="620"/>
      <c r="R3" s="620"/>
      <c r="S3" s="620"/>
      <c r="T3" s="620"/>
      <c r="U3" s="620"/>
      <c r="V3" s="620"/>
      <c r="W3" s="620"/>
      <c r="X3" s="620"/>
      <c r="Y3" s="620"/>
      <c r="Z3" s="621"/>
      <c r="AA3" s="622"/>
      <c r="AB3" s="623"/>
      <c r="AC3" s="624"/>
      <c r="AD3" s="608"/>
      <c r="AE3" s="608"/>
      <c r="AF3" s="608"/>
      <c r="AG3" s="608"/>
      <c r="AH3" s="608"/>
      <c r="AI3" s="608"/>
      <c r="AJ3" s="608"/>
      <c r="AK3" s="608"/>
      <c r="AL3" s="608"/>
      <c r="AM3" s="608"/>
      <c r="AN3" s="608"/>
      <c r="AO3" s="608"/>
      <c r="AP3" s="608"/>
      <c r="AQ3" s="608"/>
      <c r="AR3" s="608"/>
      <c r="AS3" s="608"/>
      <c r="AT3" s="609"/>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8"/>
      <c r="BU3" s="608"/>
      <c r="BV3" s="608"/>
      <c r="BW3" s="608"/>
      <c r="BX3" s="608"/>
      <c r="BY3" s="608"/>
      <c r="BZ3" s="608"/>
      <c r="CA3" s="608"/>
      <c r="CB3" s="608"/>
      <c r="CC3" s="608"/>
      <c r="CD3" s="608"/>
      <c r="CE3" s="608"/>
      <c r="CF3" s="608"/>
      <c r="CG3" s="608"/>
      <c r="CH3" s="608"/>
      <c r="CI3" s="608"/>
      <c r="CJ3" s="608"/>
      <c r="CK3" s="608"/>
      <c r="CL3" s="608"/>
      <c r="CM3" s="608"/>
      <c r="CN3" s="608"/>
      <c r="CO3" s="608"/>
      <c r="CP3" s="608"/>
      <c r="CQ3" s="608"/>
      <c r="CR3" s="608"/>
      <c r="CS3" s="608"/>
      <c r="CT3" s="608"/>
      <c r="CU3" s="608"/>
      <c r="CV3" s="608"/>
      <c r="CW3" s="608"/>
      <c r="CX3" s="608"/>
      <c r="CY3" s="608"/>
      <c r="CZ3" s="608"/>
      <c r="DA3" s="608"/>
      <c r="DB3" s="608"/>
      <c r="DC3" s="608"/>
      <c r="DD3" s="608"/>
      <c r="DE3" s="608"/>
      <c r="DF3" s="608"/>
      <c r="DG3" s="608"/>
      <c r="DH3" s="608"/>
      <c r="DI3" s="608"/>
      <c r="DJ3" s="608"/>
      <c r="DK3" s="608"/>
      <c r="DL3" s="608"/>
      <c r="DM3" s="610"/>
      <c r="DN3" s="608"/>
      <c r="DO3" s="608"/>
      <c r="DP3" s="608"/>
      <c r="DQ3" s="608"/>
      <c r="DR3" s="608"/>
      <c r="DS3" s="608"/>
      <c r="DT3" s="608"/>
      <c r="DU3" s="608"/>
      <c r="DV3" s="608"/>
      <c r="DW3" s="611"/>
      <c r="DX3" s="611"/>
      <c r="DY3" s="611"/>
      <c r="DZ3" s="611"/>
      <c r="EA3" s="611"/>
      <c r="EB3" s="611"/>
      <c r="EC3" s="611"/>
      <c r="ED3" s="611"/>
      <c r="EE3" s="611"/>
      <c r="EF3" s="611"/>
      <c r="EG3" s="611"/>
      <c r="EH3" s="611"/>
      <c r="EI3" s="611"/>
      <c r="EJ3" s="611"/>
      <c r="EK3" s="611"/>
      <c r="EL3" s="611"/>
      <c r="EM3" s="611"/>
      <c r="EN3" s="611"/>
      <c r="EO3" s="611"/>
      <c r="EP3" s="611"/>
      <c r="EQ3" s="611"/>
      <c r="ER3" s="611"/>
      <c r="ES3" s="611"/>
      <c r="ET3" s="611"/>
      <c r="EU3" s="611"/>
      <c r="EV3" s="611"/>
      <c r="EW3" s="611"/>
    </row>
    <row r="4" spans="1:154" s="238" customFormat="1" ht="18.75" customHeight="1" x14ac:dyDescent="0.2">
      <c r="A4" s="3"/>
      <c r="B4" s="3"/>
      <c r="C4" s="3"/>
      <c r="D4" s="3"/>
      <c r="E4" s="3"/>
      <c r="F4" s="236"/>
      <c r="G4" s="236"/>
      <c r="H4" s="3"/>
      <c r="I4" s="237"/>
      <c r="J4" s="237"/>
      <c r="K4" s="237"/>
      <c r="L4" s="237"/>
      <c r="P4" s="239"/>
      <c r="Q4" s="239"/>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c r="CC4" s="237"/>
      <c r="CD4" s="237"/>
      <c r="CE4" s="237"/>
      <c r="CF4" s="237"/>
      <c r="CG4" s="237"/>
      <c r="CH4" s="237"/>
      <c r="CI4" s="237"/>
      <c r="CJ4" s="237"/>
      <c r="CK4" s="237"/>
      <c r="CL4" s="237"/>
      <c r="CM4" s="237"/>
      <c r="CN4" s="237"/>
      <c r="CO4" s="237"/>
      <c r="CP4" s="237"/>
      <c r="CQ4" s="237"/>
      <c r="CR4" s="237"/>
      <c r="CS4" s="237"/>
      <c r="CT4" s="237"/>
      <c r="CU4" s="237"/>
      <c r="CV4" s="240"/>
      <c r="CW4" s="237"/>
      <c r="CX4" s="237"/>
      <c r="CY4" s="237"/>
      <c r="CZ4" s="237"/>
      <c r="DA4" s="237"/>
      <c r="DB4" s="237"/>
      <c r="DC4" s="237"/>
      <c r="DD4" s="237"/>
      <c r="DE4" s="237"/>
      <c r="DF4" s="237"/>
      <c r="DG4" s="237"/>
      <c r="DH4" s="237"/>
      <c r="DI4" s="237"/>
      <c r="DJ4" s="237"/>
      <c r="DK4" s="237"/>
      <c r="DL4" s="237"/>
      <c r="DM4" s="241"/>
      <c r="DN4" s="237"/>
      <c r="DO4" s="237"/>
      <c r="DP4" s="237"/>
      <c r="DQ4" s="237"/>
      <c r="DR4" s="237"/>
      <c r="DS4" s="237"/>
      <c r="DT4" s="237"/>
      <c r="DU4" s="237"/>
      <c r="DV4" s="237"/>
      <c r="DW4" s="237"/>
      <c r="DX4" s="237"/>
      <c r="DY4" s="237"/>
      <c r="DZ4" s="237"/>
      <c r="EA4" s="237"/>
      <c r="EB4" s="237"/>
      <c r="EC4" s="237"/>
      <c r="ED4" s="237"/>
      <c r="EE4" s="237"/>
      <c r="EF4" s="237"/>
      <c r="EG4" s="237"/>
      <c r="EH4" s="237"/>
      <c r="EI4" s="237"/>
      <c r="EJ4" s="237"/>
      <c r="EK4" s="237"/>
      <c r="EL4" s="237"/>
      <c r="EM4" s="237"/>
      <c r="EN4" s="237"/>
      <c r="EO4" s="237"/>
      <c r="EP4" s="237"/>
      <c r="EQ4" s="237"/>
      <c r="ER4" s="237"/>
      <c r="ES4" s="237"/>
      <c r="ET4" s="237"/>
      <c r="EU4" s="237"/>
      <c r="EV4" s="237"/>
      <c r="EW4" s="237"/>
      <c r="EX4" s="242"/>
    </row>
    <row r="5" spans="1:154" s="238" customFormat="1" ht="18.75" customHeight="1" x14ac:dyDescent="0.2">
      <c r="A5" s="3"/>
      <c r="B5" s="3"/>
      <c r="C5" s="3"/>
      <c r="D5" s="3"/>
      <c r="E5" s="3"/>
      <c r="F5" s="236"/>
      <c r="G5" s="236"/>
      <c r="H5" s="3"/>
      <c r="I5" s="237"/>
      <c r="J5" s="237"/>
      <c r="K5" s="237"/>
      <c r="L5" s="237"/>
      <c r="P5" s="239"/>
      <c r="Q5" s="239"/>
      <c r="R5" s="237"/>
      <c r="S5" s="237"/>
      <c r="T5" s="237"/>
      <c r="U5" s="237"/>
      <c r="V5" s="237"/>
      <c r="W5" s="237"/>
      <c r="X5" s="237"/>
      <c r="Y5" s="237"/>
      <c r="Z5" s="237"/>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c r="BX5" s="237"/>
      <c r="BY5" s="237"/>
      <c r="BZ5" s="237"/>
      <c r="CA5" s="237"/>
      <c r="CB5" s="237"/>
      <c r="CC5" s="237"/>
      <c r="CD5" s="237"/>
      <c r="CE5" s="237"/>
      <c r="CF5" s="237"/>
      <c r="CG5" s="237"/>
      <c r="CH5" s="237"/>
      <c r="CI5" s="237"/>
      <c r="CJ5" s="237"/>
      <c r="CK5" s="237"/>
      <c r="CL5" s="237"/>
      <c r="CM5" s="237"/>
      <c r="CN5" s="237"/>
      <c r="CO5" s="237"/>
      <c r="CP5" s="237"/>
      <c r="CQ5" s="237"/>
      <c r="CR5" s="237"/>
      <c r="CS5" s="237"/>
      <c r="CT5" s="237"/>
      <c r="CU5" s="237"/>
      <c r="CV5" s="240"/>
      <c r="CW5" s="237"/>
      <c r="CX5" s="237"/>
      <c r="CY5" s="237"/>
      <c r="CZ5" s="237"/>
      <c r="DA5" s="237"/>
      <c r="DB5" s="237"/>
      <c r="DC5" s="237"/>
      <c r="DD5" s="237"/>
      <c r="DE5" s="237"/>
      <c r="DF5" s="237"/>
      <c r="DG5" s="237"/>
      <c r="DH5" s="237"/>
      <c r="DI5" s="237"/>
      <c r="DJ5" s="237"/>
      <c r="DK5" s="237"/>
      <c r="DL5" s="237"/>
      <c r="DM5" s="241"/>
      <c r="DN5" s="237"/>
      <c r="DO5" s="237"/>
      <c r="DP5" s="237"/>
      <c r="DQ5" s="237"/>
      <c r="DR5" s="237"/>
      <c r="DS5" s="237"/>
      <c r="DT5" s="237"/>
      <c r="DU5" s="237"/>
      <c r="DV5" s="237"/>
      <c r="DW5" s="237"/>
      <c r="DX5" s="237"/>
      <c r="DY5" s="237"/>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42"/>
    </row>
    <row r="6" spans="1:154" s="245" customFormat="1" ht="17.25" customHeight="1" x14ac:dyDescent="0.25">
      <c r="A6" s="482" t="s">
        <v>100</v>
      </c>
      <c r="B6" s="483"/>
      <c r="C6" s="418" t="s">
        <v>642</v>
      </c>
      <c r="D6" s="419"/>
      <c r="E6" s="419"/>
      <c r="F6" s="419"/>
      <c r="G6" s="419"/>
      <c r="H6" s="420"/>
      <c r="I6" s="142"/>
      <c r="J6" s="142"/>
      <c r="K6" s="142"/>
      <c r="L6" s="142"/>
      <c r="M6" s="243"/>
      <c r="N6" s="243"/>
      <c r="O6" s="243"/>
      <c r="P6" s="142"/>
      <c r="Q6" s="142"/>
      <c r="R6" s="142"/>
      <c r="S6" s="142"/>
      <c r="T6" s="148"/>
      <c r="U6" s="148"/>
      <c r="V6" s="148"/>
      <c r="W6" s="142"/>
      <c r="X6" s="142"/>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244"/>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242"/>
    </row>
    <row r="7" spans="1:154" s="245" customFormat="1" ht="30" customHeight="1" x14ac:dyDescent="0.25">
      <c r="A7" s="482" t="s">
        <v>631</v>
      </c>
      <c r="B7" s="483"/>
      <c r="C7" s="487" t="s">
        <v>694</v>
      </c>
      <c r="D7" s="488"/>
      <c r="E7" s="488"/>
      <c r="F7" s="488"/>
      <c r="G7" s="488"/>
      <c r="H7" s="489"/>
      <c r="I7" s="142"/>
      <c r="J7" s="142"/>
      <c r="K7" s="142"/>
      <c r="L7" s="142"/>
      <c r="M7" s="243"/>
      <c r="N7" s="243"/>
      <c r="O7" s="243"/>
      <c r="P7" s="142"/>
      <c r="Q7" s="142"/>
      <c r="R7" s="142"/>
      <c r="S7" s="142"/>
      <c r="T7" s="148"/>
      <c r="U7" s="148"/>
      <c r="V7" s="148"/>
      <c r="W7" s="142"/>
      <c r="X7" s="142"/>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7"/>
      <c r="CN7" s="147"/>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244"/>
      <c r="DN7" s="147"/>
      <c r="DO7" s="147"/>
      <c r="DP7" s="147"/>
      <c r="DQ7" s="147"/>
      <c r="DR7" s="147"/>
      <c r="DS7" s="147"/>
      <c r="DT7" s="147"/>
      <c r="DU7" s="147"/>
      <c r="DV7" s="147"/>
      <c r="DW7" s="147"/>
      <c r="DX7" s="147"/>
      <c r="DY7" s="147"/>
      <c r="DZ7" s="147"/>
      <c r="EA7" s="147"/>
      <c r="EB7" s="147"/>
      <c r="EC7" s="147"/>
      <c r="ED7" s="147"/>
      <c r="EE7" s="147"/>
      <c r="EF7" s="147"/>
      <c r="EG7" s="147"/>
      <c r="EH7" s="147"/>
      <c r="EI7" s="147"/>
      <c r="EJ7" s="147"/>
      <c r="EK7" s="147"/>
      <c r="EL7" s="147"/>
      <c r="EM7" s="147"/>
      <c r="EN7" s="147"/>
      <c r="EO7" s="147"/>
      <c r="EP7" s="147"/>
      <c r="EQ7" s="147"/>
      <c r="ER7" s="147"/>
      <c r="ES7" s="147"/>
      <c r="ET7" s="147"/>
      <c r="EU7" s="147"/>
      <c r="EV7" s="147"/>
      <c r="EW7" s="147"/>
      <c r="EX7" s="242"/>
    </row>
    <row r="8" spans="1:154" s="245" customFormat="1" ht="15" customHeight="1" x14ac:dyDescent="0.25">
      <c r="A8" s="485" t="s">
        <v>101</v>
      </c>
      <c r="B8" s="486"/>
      <c r="C8" s="487" t="s">
        <v>655</v>
      </c>
      <c r="D8" s="488"/>
      <c r="E8" s="488"/>
      <c r="F8" s="488"/>
      <c r="G8" s="488"/>
      <c r="H8" s="489"/>
      <c r="I8" s="142"/>
      <c r="J8" s="142"/>
      <c r="K8" s="142"/>
      <c r="L8" s="142"/>
      <c r="M8" s="243"/>
      <c r="N8" s="243"/>
      <c r="O8" s="243"/>
      <c r="P8" s="142"/>
      <c r="Q8" s="142"/>
      <c r="R8" s="142"/>
      <c r="S8" s="142"/>
      <c r="T8" s="148"/>
      <c r="U8" s="148"/>
      <c r="V8" s="148"/>
      <c r="W8" s="142"/>
      <c r="X8" s="142"/>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7"/>
      <c r="BV8" s="147"/>
      <c r="BW8" s="147"/>
      <c r="BX8" s="147"/>
      <c r="BY8" s="147"/>
      <c r="BZ8" s="147"/>
      <c r="CA8" s="147"/>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244"/>
      <c r="DN8" s="147"/>
      <c r="DO8" s="147"/>
      <c r="DP8" s="147"/>
      <c r="DQ8" s="147"/>
      <c r="DR8" s="147"/>
      <c r="DS8" s="147"/>
      <c r="DT8" s="147"/>
      <c r="DU8" s="147"/>
      <c r="DV8" s="147"/>
      <c r="DW8" s="147"/>
      <c r="DX8" s="147"/>
      <c r="DY8" s="147"/>
      <c r="DZ8" s="147"/>
      <c r="EA8" s="147"/>
      <c r="EB8" s="147"/>
      <c r="EC8" s="147"/>
      <c r="ED8" s="147"/>
      <c r="EE8" s="147"/>
      <c r="EF8" s="147"/>
      <c r="EG8" s="147"/>
      <c r="EH8" s="147"/>
      <c r="EI8" s="147"/>
      <c r="EJ8" s="147"/>
      <c r="EK8" s="147"/>
      <c r="EL8" s="147"/>
      <c r="EM8" s="147"/>
      <c r="EN8" s="147"/>
      <c r="EO8" s="147"/>
      <c r="EP8" s="147"/>
      <c r="EQ8" s="147"/>
      <c r="ER8" s="147"/>
      <c r="ES8" s="147"/>
      <c r="ET8" s="147"/>
      <c r="EU8" s="147"/>
      <c r="EV8" s="147"/>
      <c r="EW8" s="147"/>
      <c r="EX8" s="242"/>
    </row>
    <row r="9" spans="1:154" s="245" customFormat="1" ht="15" customHeight="1" x14ac:dyDescent="0.25">
      <c r="A9" s="485" t="s">
        <v>633</v>
      </c>
      <c r="B9" s="486"/>
      <c r="C9" s="487" t="s">
        <v>643</v>
      </c>
      <c r="D9" s="488"/>
      <c r="E9" s="488"/>
      <c r="F9" s="488"/>
      <c r="G9" s="488"/>
      <c r="H9" s="489"/>
      <c r="I9" s="142"/>
      <c r="J9" s="142"/>
      <c r="K9" s="142"/>
      <c r="L9" s="142"/>
      <c r="M9" s="243"/>
      <c r="N9" s="243"/>
      <c r="O9" s="243"/>
      <c r="P9" s="142"/>
      <c r="Q9" s="142"/>
      <c r="R9" s="142"/>
      <c r="S9" s="142"/>
      <c r="T9" s="148"/>
      <c r="U9" s="148"/>
      <c r="V9" s="148"/>
      <c r="W9" s="142"/>
      <c r="X9" s="142"/>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7"/>
      <c r="CN9" s="147"/>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244"/>
      <c r="DN9" s="147"/>
      <c r="DO9" s="147"/>
      <c r="DP9" s="147"/>
      <c r="DQ9" s="147"/>
      <c r="DR9" s="147"/>
      <c r="DS9" s="147"/>
      <c r="DT9" s="147"/>
      <c r="DU9" s="147"/>
      <c r="DV9" s="147"/>
      <c r="DW9" s="147"/>
      <c r="DX9" s="147"/>
      <c r="DY9" s="147"/>
      <c r="DZ9" s="147"/>
      <c r="EA9" s="147"/>
      <c r="EB9" s="147"/>
      <c r="EC9" s="147"/>
      <c r="ED9" s="147"/>
      <c r="EE9" s="147"/>
      <c r="EF9" s="147"/>
      <c r="EG9" s="147"/>
      <c r="EH9" s="147"/>
      <c r="EI9" s="147"/>
      <c r="EJ9" s="147"/>
      <c r="EK9" s="147"/>
      <c r="EL9" s="147"/>
      <c r="EM9" s="147"/>
      <c r="EN9" s="147"/>
      <c r="EO9" s="147"/>
      <c r="EP9" s="147"/>
      <c r="EQ9" s="147"/>
      <c r="ER9" s="147"/>
      <c r="ES9" s="147"/>
      <c r="ET9" s="147"/>
      <c r="EU9" s="147"/>
      <c r="EV9" s="147"/>
      <c r="EW9" s="147"/>
      <c r="EX9" s="242"/>
    </row>
    <row r="10" spans="1:154" s="245" customFormat="1" ht="51.75" customHeight="1" x14ac:dyDescent="0.25">
      <c r="A10" s="482" t="s">
        <v>102</v>
      </c>
      <c r="B10" s="483"/>
      <c r="C10" s="487" t="s">
        <v>657</v>
      </c>
      <c r="D10" s="488"/>
      <c r="E10" s="488"/>
      <c r="F10" s="488"/>
      <c r="G10" s="488"/>
      <c r="H10" s="489"/>
      <c r="I10" s="142"/>
      <c r="J10" s="142"/>
      <c r="K10" s="142"/>
      <c r="L10" s="142"/>
      <c r="M10" s="243"/>
      <c r="N10" s="243"/>
      <c r="O10" s="243"/>
      <c r="P10" s="142"/>
      <c r="Q10" s="142"/>
      <c r="R10" s="142"/>
      <c r="S10" s="142"/>
      <c r="T10" s="148"/>
      <c r="U10" s="148"/>
      <c r="V10" s="148"/>
      <c r="W10" s="142"/>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c r="BJ10" s="147"/>
      <c r="BK10" s="147"/>
      <c r="BL10" s="147"/>
      <c r="BM10" s="147"/>
      <c r="BN10" s="147"/>
      <c r="BO10" s="147"/>
      <c r="BP10" s="147"/>
      <c r="BQ10" s="147"/>
      <c r="BR10" s="147"/>
      <c r="BS10" s="147"/>
      <c r="BT10" s="147"/>
      <c r="BU10" s="147"/>
      <c r="BV10" s="147"/>
      <c r="BW10" s="147"/>
      <c r="BX10" s="147"/>
      <c r="BY10" s="147"/>
      <c r="BZ10" s="147"/>
      <c r="CA10" s="147"/>
      <c r="CB10" s="147"/>
      <c r="CC10" s="147"/>
      <c r="CD10" s="147"/>
      <c r="CE10" s="147"/>
      <c r="CF10" s="147"/>
      <c r="CG10" s="147"/>
      <c r="CH10" s="147"/>
      <c r="CI10" s="147"/>
      <c r="CJ10" s="147"/>
      <c r="CK10" s="147"/>
      <c r="CL10" s="147"/>
      <c r="CM10" s="147"/>
      <c r="CN10" s="147"/>
      <c r="CO10" s="147"/>
      <c r="CP10" s="147"/>
      <c r="CQ10" s="147"/>
      <c r="CR10" s="147"/>
      <c r="CS10" s="147"/>
      <c r="CT10" s="147"/>
      <c r="CU10" s="147"/>
      <c r="CV10" s="147"/>
      <c r="CW10" s="147"/>
      <c r="CX10" s="147"/>
      <c r="CY10" s="147"/>
      <c r="CZ10" s="147"/>
      <c r="DA10" s="147"/>
      <c r="DB10" s="147"/>
      <c r="DC10" s="147"/>
      <c r="DD10" s="147"/>
      <c r="DE10" s="147"/>
      <c r="DF10" s="147"/>
      <c r="DG10" s="147"/>
      <c r="DH10" s="147"/>
      <c r="DI10" s="147"/>
      <c r="DJ10" s="147"/>
      <c r="DK10" s="147"/>
      <c r="DL10" s="147"/>
      <c r="DM10" s="244"/>
      <c r="DN10" s="147"/>
      <c r="DO10" s="147"/>
      <c r="DP10" s="147"/>
      <c r="DQ10" s="147"/>
      <c r="DR10" s="147"/>
      <c r="DS10" s="147"/>
      <c r="DT10" s="147"/>
      <c r="DU10" s="147"/>
      <c r="DV10" s="147"/>
      <c r="DW10" s="147"/>
      <c r="DX10" s="147"/>
      <c r="DY10" s="147"/>
      <c r="DZ10" s="147"/>
      <c r="EA10" s="147"/>
      <c r="EB10" s="147"/>
      <c r="EC10" s="147"/>
      <c r="ED10" s="147"/>
      <c r="EE10" s="147"/>
      <c r="EF10" s="147"/>
      <c r="EG10" s="147"/>
      <c r="EH10" s="147"/>
      <c r="EI10" s="147"/>
      <c r="EJ10" s="147"/>
      <c r="EK10" s="147"/>
      <c r="EL10" s="147"/>
      <c r="EM10" s="147"/>
      <c r="EN10" s="147"/>
      <c r="EO10" s="147"/>
      <c r="EP10" s="147"/>
      <c r="EQ10" s="147"/>
      <c r="ER10" s="147"/>
      <c r="ES10" s="147"/>
      <c r="ET10" s="147"/>
      <c r="EU10" s="147"/>
      <c r="EV10" s="147"/>
      <c r="EW10" s="147"/>
      <c r="EX10" s="242"/>
    </row>
    <row r="11" spans="1:154" s="245" customFormat="1" ht="33" customHeight="1" x14ac:dyDescent="0.25">
      <c r="A11" s="485" t="s">
        <v>103</v>
      </c>
      <c r="B11" s="486"/>
      <c r="C11" s="487" t="s">
        <v>644</v>
      </c>
      <c r="D11" s="488"/>
      <c r="E11" s="488"/>
      <c r="F11" s="488"/>
      <c r="G11" s="488"/>
      <c r="H11" s="489"/>
      <c r="I11" s="142"/>
      <c r="J11" s="142"/>
      <c r="K11" s="142"/>
      <c r="L11" s="142"/>
      <c r="M11" s="243"/>
      <c r="N11" s="243"/>
      <c r="O11" s="243"/>
      <c r="P11" s="142"/>
      <c r="Q11" s="142"/>
      <c r="R11" s="142"/>
      <c r="S11" s="142"/>
      <c r="T11" s="148"/>
      <c r="U11" s="148"/>
      <c r="V11" s="148"/>
      <c r="W11" s="142"/>
      <c r="X11" s="142"/>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7"/>
      <c r="CN11" s="147"/>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244"/>
      <c r="DN11" s="147"/>
      <c r="DO11" s="147"/>
      <c r="DP11" s="147"/>
      <c r="DQ11" s="147"/>
      <c r="DR11" s="147"/>
      <c r="DS11" s="147"/>
      <c r="DT11" s="147"/>
      <c r="DU11" s="147"/>
      <c r="DV11" s="147"/>
      <c r="DW11" s="147"/>
      <c r="DX11" s="147"/>
      <c r="DY11" s="147"/>
      <c r="DZ11" s="147"/>
      <c r="EA11" s="147"/>
      <c r="EB11" s="147"/>
      <c r="EC11" s="147"/>
      <c r="ED11" s="147"/>
      <c r="EE11" s="147"/>
      <c r="EF11" s="147"/>
      <c r="EG11" s="147"/>
      <c r="EH11" s="147"/>
      <c r="EI11" s="147"/>
      <c r="EJ11" s="147"/>
      <c r="EK11" s="147"/>
      <c r="EL11" s="147"/>
      <c r="EM11" s="147"/>
      <c r="EN11" s="147"/>
      <c r="EO11" s="147"/>
      <c r="EP11" s="147"/>
      <c r="EQ11" s="147"/>
      <c r="ER11" s="147"/>
      <c r="ES11" s="147"/>
      <c r="ET11" s="147"/>
      <c r="EU11" s="147"/>
      <c r="EV11" s="147"/>
      <c r="EW11" s="147"/>
      <c r="EX11" s="242"/>
    </row>
    <row r="12" spans="1:154" s="245" customFormat="1" ht="34.5" customHeight="1" x14ac:dyDescent="0.25">
      <c r="A12" s="485" t="s">
        <v>634</v>
      </c>
      <c r="B12" s="486"/>
      <c r="C12" s="487" t="s">
        <v>688</v>
      </c>
      <c r="D12" s="488"/>
      <c r="E12" s="488"/>
      <c r="F12" s="488"/>
      <c r="G12" s="488"/>
      <c r="H12" s="489"/>
      <c r="I12" s="142"/>
      <c r="J12" s="142"/>
      <c r="K12" s="142"/>
      <c r="L12" s="142"/>
      <c r="M12" s="243"/>
      <c r="N12" s="243"/>
      <c r="O12" s="243"/>
      <c r="P12" s="142"/>
      <c r="Q12" s="142"/>
      <c r="R12" s="142"/>
      <c r="S12" s="142"/>
      <c r="T12" s="148"/>
      <c r="U12" s="148"/>
      <c r="V12" s="148"/>
      <c r="W12" s="142"/>
      <c r="X12" s="142"/>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7"/>
      <c r="BL12" s="147"/>
      <c r="BM12" s="147"/>
      <c r="BN12" s="147"/>
      <c r="BO12" s="147"/>
      <c r="BP12" s="147"/>
      <c r="BQ12" s="147"/>
      <c r="BR12" s="147"/>
      <c r="BS12" s="147"/>
      <c r="BT12" s="147"/>
      <c r="BU12" s="147"/>
      <c r="BV12" s="147"/>
      <c r="BW12" s="147"/>
      <c r="BX12" s="147"/>
      <c r="BY12" s="147"/>
      <c r="BZ12" s="147"/>
      <c r="CA12" s="147"/>
      <c r="CB12" s="147"/>
      <c r="CC12" s="147"/>
      <c r="CD12" s="147"/>
      <c r="CE12" s="147"/>
      <c r="CF12" s="147"/>
      <c r="CG12" s="147"/>
      <c r="CH12" s="147"/>
      <c r="CI12" s="147"/>
      <c r="CJ12" s="147"/>
      <c r="CK12" s="147"/>
      <c r="CL12" s="147"/>
      <c r="CM12" s="147"/>
      <c r="CN12" s="147"/>
      <c r="CO12" s="147"/>
      <c r="CP12" s="147"/>
      <c r="CQ12" s="147"/>
      <c r="CR12" s="147"/>
      <c r="CS12" s="147"/>
      <c r="CT12" s="147"/>
      <c r="CU12" s="147"/>
      <c r="CV12" s="147"/>
      <c r="CW12" s="147"/>
      <c r="CX12" s="147"/>
      <c r="CY12" s="147"/>
      <c r="CZ12" s="147"/>
      <c r="DA12" s="147"/>
      <c r="DB12" s="147"/>
      <c r="DC12" s="147"/>
      <c r="DD12" s="147"/>
      <c r="DE12" s="147"/>
      <c r="DF12" s="147"/>
      <c r="DG12" s="147"/>
      <c r="DH12" s="147"/>
      <c r="DI12" s="147"/>
      <c r="DJ12" s="147"/>
      <c r="DK12" s="147"/>
      <c r="DL12" s="147"/>
      <c r="DM12" s="244"/>
      <c r="DN12" s="147"/>
      <c r="DO12" s="147"/>
      <c r="DP12" s="147"/>
      <c r="DQ12" s="147"/>
      <c r="DR12" s="147"/>
      <c r="DS12" s="147"/>
      <c r="DT12" s="147"/>
      <c r="DU12" s="147"/>
      <c r="DV12" s="147"/>
      <c r="DW12" s="147"/>
      <c r="DX12" s="147"/>
      <c r="DY12" s="147"/>
      <c r="DZ12" s="147"/>
      <c r="EA12" s="147"/>
      <c r="EB12" s="147"/>
      <c r="EC12" s="147"/>
      <c r="ED12" s="147"/>
      <c r="EE12" s="147"/>
      <c r="EF12" s="147"/>
      <c r="EG12" s="147"/>
      <c r="EH12" s="147"/>
      <c r="EI12" s="147"/>
      <c r="EJ12" s="147"/>
      <c r="EK12" s="147"/>
      <c r="EL12" s="147"/>
      <c r="EM12" s="147"/>
      <c r="EN12" s="147"/>
      <c r="EO12" s="147"/>
      <c r="EP12" s="147"/>
      <c r="EQ12" s="147"/>
      <c r="ER12" s="147"/>
      <c r="ES12" s="147"/>
      <c r="ET12" s="147"/>
      <c r="EU12" s="147"/>
      <c r="EV12" s="147"/>
      <c r="EW12" s="147"/>
      <c r="EX12" s="242"/>
    </row>
    <row r="13" spans="1:154" s="245" customFormat="1" ht="30" customHeight="1" x14ac:dyDescent="0.25">
      <c r="A13" s="482" t="s">
        <v>104</v>
      </c>
      <c r="B13" s="483"/>
      <c r="C13" s="487" t="s">
        <v>645</v>
      </c>
      <c r="D13" s="488"/>
      <c r="E13" s="488"/>
      <c r="F13" s="488"/>
      <c r="G13" s="488"/>
      <c r="H13" s="489"/>
      <c r="I13" s="142"/>
      <c r="J13" s="142"/>
      <c r="K13" s="142"/>
      <c r="L13" s="142"/>
      <c r="M13" s="243"/>
      <c r="N13" s="243"/>
      <c r="O13" s="243"/>
      <c r="P13" s="142"/>
      <c r="Q13" s="142"/>
      <c r="R13" s="142"/>
      <c r="S13" s="142"/>
      <c r="T13" s="148"/>
      <c r="U13" s="148"/>
      <c r="V13" s="148"/>
      <c r="W13" s="142"/>
      <c r="X13" s="142"/>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c r="BR13" s="147"/>
      <c r="BS13" s="147"/>
      <c r="BT13" s="147"/>
      <c r="BU13" s="147"/>
      <c r="BV13" s="147"/>
      <c r="BW13" s="147"/>
      <c r="BX13" s="147"/>
      <c r="BY13" s="147"/>
      <c r="BZ13" s="147"/>
      <c r="CA13" s="147"/>
      <c r="CB13" s="147"/>
      <c r="CC13" s="147"/>
      <c r="CD13" s="147"/>
      <c r="CE13" s="147"/>
      <c r="CF13" s="147"/>
      <c r="CG13" s="147"/>
      <c r="CH13" s="147"/>
      <c r="CI13" s="147"/>
      <c r="CJ13" s="147"/>
      <c r="CK13" s="147"/>
      <c r="CL13" s="147"/>
      <c r="CM13" s="147"/>
      <c r="CN13" s="147"/>
      <c r="CO13" s="147"/>
      <c r="CP13" s="147"/>
      <c r="CQ13" s="147"/>
      <c r="CR13" s="147"/>
      <c r="CS13" s="147"/>
      <c r="CT13" s="147"/>
      <c r="CU13" s="147"/>
      <c r="CV13" s="147"/>
      <c r="CW13" s="147"/>
      <c r="CX13" s="147"/>
      <c r="CY13" s="147"/>
      <c r="CZ13" s="147"/>
      <c r="DA13" s="147"/>
      <c r="DB13" s="147"/>
      <c r="DC13" s="147"/>
      <c r="DD13" s="147"/>
      <c r="DE13" s="147"/>
      <c r="DF13" s="147"/>
      <c r="DG13" s="147"/>
      <c r="DH13" s="147"/>
      <c r="DI13" s="147"/>
      <c r="DJ13" s="147"/>
      <c r="DK13" s="147"/>
      <c r="DL13" s="147"/>
      <c r="DM13" s="244"/>
      <c r="DN13" s="147"/>
      <c r="DO13" s="147"/>
      <c r="DP13" s="147"/>
      <c r="DQ13" s="147"/>
      <c r="DR13" s="147"/>
      <c r="DS13" s="147"/>
      <c r="DT13" s="147"/>
      <c r="DU13" s="147"/>
      <c r="DV13" s="147"/>
      <c r="DW13" s="147"/>
      <c r="DX13" s="147"/>
      <c r="DY13" s="147"/>
      <c r="DZ13" s="147"/>
      <c r="EA13" s="147"/>
      <c r="EB13" s="147"/>
      <c r="EC13" s="147"/>
      <c r="ED13" s="147"/>
      <c r="EE13" s="147"/>
      <c r="EF13" s="147"/>
      <c r="EG13" s="147"/>
      <c r="EH13" s="147"/>
      <c r="EI13" s="147"/>
      <c r="EJ13" s="147"/>
      <c r="EK13" s="147"/>
      <c r="EL13" s="147"/>
      <c r="EM13" s="147"/>
      <c r="EN13" s="147"/>
      <c r="EO13" s="147"/>
      <c r="EP13" s="147"/>
      <c r="EQ13" s="147"/>
      <c r="ER13" s="147"/>
      <c r="ES13" s="147"/>
      <c r="ET13" s="147"/>
      <c r="EU13" s="147"/>
      <c r="EV13" s="147"/>
      <c r="EW13" s="147"/>
      <c r="EX13" s="242"/>
    </row>
    <row r="14" spans="1:154" s="245" customFormat="1" ht="24.75" customHeight="1" x14ac:dyDescent="0.25">
      <c r="A14" s="491" t="s">
        <v>105</v>
      </c>
      <c r="B14" s="492"/>
      <c r="C14" s="161" t="s">
        <v>106</v>
      </c>
      <c r="D14" s="625">
        <v>45627</v>
      </c>
      <c r="E14" s="626"/>
      <c r="F14" s="626"/>
      <c r="G14" s="627"/>
      <c r="H14" s="417">
        <v>2024</v>
      </c>
      <c r="I14" s="142"/>
      <c r="J14" s="142"/>
      <c r="K14" s="142"/>
      <c r="L14" s="142"/>
      <c r="M14" s="243"/>
      <c r="N14" s="243"/>
      <c r="O14" s="243"/>
      <c r="P14" s="142"/>
      <c r="Q14" s="142"/>
      <c r="R14" s="142"/>
      <c r="S14" s="142"/>
      <c r="T14" s="148"/>
      <c r="U14" s="148"/>
      <c r="V14" s="148"/>
      <c r="W14" s="142"/>
      <c r="X14" s="142"/>
      <c r="Y14" s="147"/>
      <c r="Z14" s="147"/>
      <c r="AA14" s="147"/>
      <c r="AB14" s="147"/>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c r="BW14" s="147"/>
      <c r="BX14" s="147"/>
      <c r="BY14" s="147"/>
      <c r="BZ14" s="147"/>
      <c r="CA14" s="147"/>
      <c r="CB14" s="147"/>
      <c r="CC14" s="147"/>
      <c r="CD14" s="147"/>
      <c r="CE14" s="147"/>
      <c r="CF14" s="147"/>
      <c r="CG14" s="147"/>
      <c r="CH14" s="147"/>
      <c r="CI14" s="147"/>
      <c r="CJ14" s="147"/>
      <c r="CK14" s="147"/>
      <c r="CL14" s="147"/>
      <c r="CM14" s="147"/>
      <c r="CN14" s="147"/>
      <c r="CO14" s="147"/>
      <c r="CP14" s="147"/>
      <c r="CQ14" s="147"/>
      <c r="CR14" s="147"/>
      <c r="CS14" s="147"/>
      <c r="CT14" s="147"/>
      <c r="CU14" s="147"/>
      <c r="CV14" s="147"/>
      <c r="CW14" s="147"/>
      <c r="CX14" s="147"/>
      <c r="CY14" s="147"/>
      <c r="CZ14" s="147"/>
      <c r="DA14" s="147"/>
      <c r="DB14" s="147"/>
      <c r="DC14" s="147"/>
      <c r="DD14" s="147"/>
      <c r="DE14" s="147"/>
      <c r="DF14" s="147"/>
      <c r="DG14" s="147"/>
      <c r="DH14" s="147"/>
      <c r="DI14" s="147"/>
      <c r="DJ14" s="147"/>
      <c r="DK14" s="147"/>
      <c r="DL14" s="147"/>
      <c r="DM14" s="244"/>
      <c r="DN14" s="147"/>
      <c r="DO14" s="147"/>
      <c r="DP14" s="147"/>
      <c r="DQ14" s="147"/>
      <c r="DR14" s="147"/>
      <c r="DS14" s="147"/>
      <c r="DT14" s="147"/>
      <c r="DU14" s="147"/>
      <c r="DV14" s="147"/>
      <c r="DW14" s="147"/>
      <c r="DX14" s="147"/>
      <c r="DY14" s="147"/>
      <c r="DZ14" s="147"/>
      <c r="EA14" s="147"/>
      <c r="EB14" s="147"/>
      <c r="EC14" s="147"/>
      <c r="ED14" s="147"/>
      <c r="EE14" s="147"/>
      <c r="EF14" s="147"/>
      <c r="EG14" s="147"/>
      <c r="EH14" s="147"/>
      <c r="EI14" s="147"/>
      <c r="EJ14" s="147"/>
      <c r="EK14" s="147"/>
      <c r="EL14" s="147"/>
      <c r="EM14" s="147"/>
      <c r="EN14" s="147"/>
      <c r="EO14" s="147"/>
      <c r="EP14" s="147"/>
      <c r="EQ14" s="147"/>
      <c r="ER14" s="147"/>
      <c r="ES14" s="147"/>
      <c r="ET14" s="147"/>
      <c r="EU14" s="147"/>
      <c r="EV14" s="147"/>
      <c r="EW14" s="147"/>
      <c r="EX14" s="242"/>
    </row>
    <row r="15" spans="1:154" s="245" customFormat="1" ht="14.25" customHeight="1" x14ac:dyDescent="0.25">
      <c r="A15" s="495"/>
      <c r="B15" s="496"/>
      <c r="C15" s="161" t="s">
        <v>107</v>
      </c>
      <c r="D15" s="625">
        <v>45657</v>
      </c>
      <c r="E15" s="626"/>
      <c r="F15" s="626"/>
      <c r="G15" s="627"/>
      <c r="H15" s="417"/>
      <c r="I15" s="142"/>
      <c r="J15" s="142"/>
      <c r="K15" s="142"/>
      <c r="L15" s="142"/>
      <c r="M15" s="243"/>
      <c r="N15" s="243"/>
      <c r="O15" s="243"/>
      <c r="P15" s="142"/>
      <c r="Q15" s="142"/>
      <c r="R15" s="142"/>
      <c r="S15" s="142"/>
      <c r="T15" s="148"/>
      <c r="U15" s="148"/>
      <c r="V15" s="148"/>
      <c r="W15" s="142"/>
      <c r="X15" s="142"/>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244"/>
      <c r="DN15" s="147"/>
      <c r="DO15" s="147"/>
      <c r="DP15" s="147"/>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242"/>
    </row>
    <row r="16" spans="1:154" ht="15" x14ac:dyDescent="0.2">
      <c r="B16" s="629"/>
      <c r="C16" s="629"/>
      <c r="D16" s="239"/>
      <c r="E16" s="239"/>
      <c r="F16" s="246"/>
      <c r="G16" s="246"/>
      <c r="H16" s="239"/>
      <c r="I16" s="239"/>
      <c r="J16" s="608"/>
      <c r="K16" s="611"/>
      <c r="L16" s="611"/>
      <c r="P16" s="611"/>
      <c r="Q16" s="611"/>
      <c r="R16" s="630"/>
      <c r="S16" s="611"/>
      <c r="T16" s="631"/>
      <c r="U16" s="611"/>
      <c r="V16" s="611"/>
      <c r="W16" s="611"/>
      <c r="X16" s="611"/>
      <c r="Y16" s="611"/>
      <c r="Z16" s="611"/>
      <c r="AA16" s="611"/>
      <c r="AB16" s="611"/>
      <c r="AC16" s="611"/>
      <c r="AD16" s="611"/>
      <c r="AE16" s="611"/>
      <c r="AF16" s="611"/>
      <c r="AG16" s="611"/>
      <c r="AH16" s="611"/>
      <c r="AI16" s="611"/>
      <c r="AJ16" s="611"/>
      <c r="AK16" s="611"/>
      <c r="AL16" s="611"/>
      <c r="AM16" s="611"/>
      <c r="AN16" s="611"/>
      <c r="AO16" s="611"/>
      <c r="AP16" s="611"/>
      <c r="AQ16" s="611"/>
      <c r="AR16" s="611"/>
      <c r="AS16" s="611"/>
      <c r="AT16" s="611"/>
      <c r="AU16" s="611"/>
      <c r="AV16" s="237"/>
      <c r="AW16" s="611"/>
      <c r="AX16" s="611"/>
      <c r="AY16" s="611"/>
      <c r="AZ16" s="611"/>
      <c r="BA16" s="611"/>
      <c r="BB16" s="611"/>
      <c r="BC16" s="611"/>
      <c r="BD16" s="611"/>
      <c r="BE16" s="611"/>
      <c r="BF16" s="611"/>
      <c r="BG16" s="611"/>
      <c r="BH16" s="611"/>
      <c r="BI16" s="611"/>
      <c r="BJ16" s="611"/>
      <c r="BK16" s="611"/>
      <c r="BL16" s="611"/>
      <c r="BM16" s="611"/>
      <c r="BN16" s="611"/>
      <c r="BO16" s="611"/>
      <c r="BP16" s="611"/>
      <c r="BQ16" s="611"/>
      <c r="BR16" s="611"/>
      <c r="BS16" s="611"/>
      <c r="BT16" s="611"/>
      <c r="BU16" s="611"/>
      <c r="BV16" s="611"/>
      <c r="BW16" s="611"/>
      <c r="BX16" s="611"/>
      <c r="BY16" s="611"/>
      <c r="BZ16" s="611"/>
      <c r="CA16" s="611"/>
      <c r="CB16" s="611"/>
      <c r="CC16" s="611"/>
      <c r="CD16" s="611"/>
      <c r="CE16" s="611"/>
      <c r="CF16" s="611"/>
      <c r="CG16" s="611"/>
      <c r="CH16" s="611"/>
      <c r="CI16" s="611"/>
      <c r="CJ16" s="611"/>
      <c r="CK16" s="611"/>
      <c r="CL16" s="611"/>
      <c r="CM16" s="611"/>
      <c r="CN16" s="611"/>
      <c r="CO16" s="611"/>
      <c r="CP16" s="611"/>
      <c r="CQ16" s="611"/>
      <c r="CR16" s="611"/>
      <c r="CS16" s="611"/>
      <c r="CT16" s="611"/>
      <c r="CU16" s="611"/>
      <c r="CV16" s="632"/>
      <c r="CW16" s="611"/>
      <c r="CX16" s="611"/>
      <c r="CY16" s="611"/>
      <c r="CZ16" s="611"/>
      <c r="DA16" s="611"/>
      <c r="DB16" s="611"/>
      <c r="DC16" s="611"/>
      <c r="DD16" s="611"/>
      <c r="DE16" s="611"/>
      <c r="DF16" s="611"/>
      <c r="DG16" s="611"/>
      <c r="DH16" s="611"/>
      <c r="DI16" s="611"/>
      <c r="DJ16" s="611"/>
      <c r="DK16" s="611"/>
      <c r="DL16" s="611"/>
      <c r="DN16" s="611"/>
      <c r="DO16" s="611"/>
      <c r="DP16" s="611"/>
      <c r="DQ16" s="611"/>
      <c r="DR16" s="611"/>
      <c r="DS16" s="611"/>
      <c r="DT16" s="611"/>
      <c r="DU16" s="611"/>
      <c r="DV16" s="611"/>
      <c r="DW16" s="611"/>
      <c r="DX16" s="611"/>
      <c r="DY16" s="611"/>
      <c r="DZ16" s="611"/>
      <c r="EA16" s="611"/>
      <c r="EB16" s="611"/>
      <c r="EC16" s="611"/>
      <c r="ED16" s="611"/>
      <c r="EE16" s="611"/>
      <c r="EF16" s="611"/>
      <c r="EG16" s="611"/>
      <c r="EH16" s="611"/>
      <c r="EI16" s="611"/>
      <c r="EJ16" s="611"/>
      <c r="EK16" s="611"/>
      <c r="EL16" s="611"/>
      <c r="EM16" s="611"/>
      <c r="EN16" s="611"/>
      <c r="EO16" s="611"/>
      <c r="EP16" s="611"/>
      <c r="EQ16" s="611"/>
      <c r="ER16" s="611"/>
      <c r="ES16" s="611"/>
      <c r="ET16" s="611"/>
      <c r="EU16" s="611"/>
      <c r="EV16" s="611"/>
      <c r="EW16" s="611"/>
    </row>
    <row r="17" spans="1:154" ht="15" x14ac:dyDescent="0.2">
      <c r="B17" s="629"/>
      <c r="C17" s="629"/>
      <c r="D17" s="239"/>
      <c r="E17" s="239"/>
      <c r="F17" s="246"/>
      <c r="G17" s="246"/>
      <c r="H17" s="239"/>
      <c r="I17" s="239"/>
      <c r="J17" s="608"/>
      <c r="K17" s="611"/>
      <c r="L17" s="611"/>
      <c r="P17" s="611"/>
      <c r="Q17" s="611"/>
      <c r="R17" s="630"/>
      <c r="S17" s="611"/>
      <c r="T17" s="631"/>
      <c r="U17" s="611"/>
      <c r="V17" s="611"/>
      <c r="W17" s="611"/>
      <c r="X17" s="611"/>
      <c r="Y17" s="611"/>
      <c r="Z17" s="611"/>
      <c r="AA17" s="611"/>
      <c r="AB17" s="611"/>
      <c r="AC17" s="611"/>
      <c r="AD17" s="611"/>
      <c r="AE17" s="611"/>
      <c r="AF17" s="611"/>
      <c r="AG17" s="611"/>
      <c r="AH17" s="611"/>
      <c r="AI17" s="611"/>
      <c r="AJ17" s="611"/>
      <c r="AK17" s="611"/>
      <c r="AL17" s="611"/>
      <c r="AM17" s="611"/>
      <c r="AN17" s="611"/>
      <c r="AO17" s="611"/>
      <c r="AP17" s="611"/>
      <c r="AQ17" s="611"/>
      <c r="AR17" s="611"/>
      <c r="AS17" s="611"/>
      <c r="AT17" s="611"/>
      <c r="AU17" s="611"/>
      <c r="AV17" s="237"/>
      <c r="AW17" s="611"/>
      <c r="AX17" s="611"/>
      <c r="AY17" s="611"/>
      <c r="AZ17" s="611"/>
      <c r="BA17" s="611"/>
      <c r="BB17" s="611"/>
      <c r="BC17" s="611"/>
      <c r="BD17" s="611"/>
      <c r="BE17" s="611"/>
      <c r="BF17" s="611"/>
      <c r="BG17" s="611"/>
      <c r="BH17" s="611"/>
      <c r="BI17" s="611"/>
      <c r="BJ17" s="611"/>
      <c r="BK17" s="611"/>
      <c r="BL17" s="611"/>
      <c r="BM17" s="611"/>
      <c r="BN17" s="611"/>
      <c r="BO17" s="611"/>
      <c r="BP17" s="611"/>
      <c r="BQ17" s="611"/>
      <c r="BR17" s="611"/>
      <c r="BS17" s="611"/>
      <c r="BT17" s="611"/>
      <c r="BU17" s="611"/>
      <c r="BV17" s="611"/>
      <c r="BW17" s="611"/>
      <c r="BX17" s="611"/>
      <c r="BY17" s="611"/>
      <c r="BZ17" s="611"/>
      <c r="CA17" s="611"/>
      <c r="CB17" s="611"/>
      <c r="CC17" s="611"/>
      <c r="CD17" s="611"/>
      <c r="CE17" s="611"/>
      <c r="CF17" s="611"/>
      <c r="CG17" s="611"/>
      <c r="CH17" s="611"/>
      <c r="CI17" s="611"/>
      <c r="CJ17" s="611"/>
      <c r="CK17" s="611"/>
      <c r="CL17" s="611"/>
      <c r="CM17" s="611"/>
      <c r="CN17" s="611"/>
      <c r="CO17" s="611"/>
      <c r="CP17" s="611"/>
      <c r="CQ17" s="611"/>
      <c r="CR17" s="611"/>
      <c r="CS17" s="611"/>
      <c r="CT17" s="611"/>
      <c r="CU17" s="611"/>
      <c r="CV17" s="632"/>
      <c r="CW17" s="611"/>
      <c r="CX17" s="611"/>
      <c r="CY17" s="611"/>
      <c r="CZ17" s="611"/>
      <c r="DA17" s="611"/>
      <c r="DB17" s="611"/>
      <c r="DC17" s="611"/>
      <c r="DD17" s="611"/>
      <c r="DE17" s="611"/>
      <c r="DF17" s="611"/>
      <c r="DG17" s="611"/>
      <c r="DH17" s="611"/>
      <c r="DI17" s="611"/>
      <c r="DJ17" s="611"/>
      <c r="DK17" s="611"/>
      <c r="DL17" s="611"/>
      <c r="DN17" s="611"/>
      <c r="DO17" s="611"/>
      <c r="DP17" s="611"/>
      <c r="DQ17" s="611"/>
      <c r="DR17" s="611"/>
      <c r="DS17" s="611"/>
      <c r="DT17" s="611"/>
      <c r="DU17" s="611"/>
      <c r="DV17" s="611"/>
      <c r="DW17" s="611"/>
      <c r="DX17" s="611"/>
      <c r="DY17" s="611"/>
      <c r="DZ17" s="611"/>
      <c r="EA17" s="611"/>
      <c r="EB17" s="611"/>
      <c r="EC17" s="611"/>
      <c r="ED17" s="611"/>
      <c r="EE17" s="611"/>
      <c r="EF17" s="611"/>
      <c r="EG17" s="611"/>
      <c r="EH17" s="611"/>
      <c r="EI17" s="611"/>
      <c r="EJ17" s="611"/>
      <c r="EK17" s="611"/>
      <c r="EL17" s="611"/>
      <c r="EM17" s="611"/>
      <c r="EN17" s="611"/>
      <c r="EO17" s="611"/>
      <c r="EP17" s="611"/>
      <c r="EQ17" s="611"/>
      <c r="ER17" s="611"/>
      <c r="ES17" s="611"/>
      <c r="ET17" s="611"/>
      <c r="EU17" s="611"/>
      <c r="EV17" s="611"/>
      <c r="EW17" s="611"/>
    </row>
    <row r="18" spans="1:154" s="636" customFormat="1" ht="16.5" thickBot="1" x14ac:dyDescent="0.25">
      <c r="A18" s="247" t="s">
        <v>695</v>
      </c>
      <c r="B18" s="634"/>
      <c r="C18" s="635"/>
      <c r="D18" s="635"/>
      <c r="E18" s="635"/>
      <c r="H18" s="635"/>
      <c r="I18" s="635"/>
      <c r="J18" s="637"/>
      <c r="K18" s="635"/>
      <c r="L18" s="635"/>
      <c r="P18" s="635"/>
      <c r="Q18" s="635"/>
      <c r="R18" s="638"/>
      <c r="S18" s="635"/>
      <c r="T18" s="639"/>
      <c r="U18" s="635"/>
      <c r="V18" s="635"/>
      <c r="W18" s="635"/>
      <c r="X18" s="635"/>
      <c r="Y18" s="635"/>
      <c r="Z18" s="635"/>
      <c r="AA18" s="635"/>
      <c r="AB18" s="635"/>
      <c r="AC18" s="635"/>
      <c r="AD18" s="635"/>
      <c r="AE18" s="635"/>
      <c r="AF18" s="635"/>
      <c r="AG18" s="635"/>
      <c r="AH18" s="635"/>
      <c r="AI18" s="635"/>
      <c r="AJ18" s="635"/>
      <c r="AK18" s="635"/>
      <c r="AL18" s="635"/>
      <c r="AM18" s="635"/>
      <c r="AN18" s="635"/>
      <c r="AO18" s="635"/>
      <c r="AP18" s="635"/>
      <c r="AQ18" s="635"/>
      <c r="AR18" s="635"/>
      <c r="AS18" s="635"/>
      <c r="AT18" s="635"/>
      <c r="AU18" s="635"/>
      <c r="AV18" s="237"/>
      <c r="AW18" s="635"/>
      <c r="AX18" s="635"/>
      <c r="AY18" s="635"/>
      <c r="AZ18" s="635"/>
      <c r="BA18" s="635"/>
      <c r="BB18" s="635"/>
      <c r="BC18" s="635"/>
      <c r="BD18" s="635"/>
      <c r="BE18" s="635"/>
      <c r="BF18" s="635"/>
      <c r="BG18" s="635"/>
      <c r="BH18" s="635"/>
      <c r="BI18" s="635"/>
      <c r="BJ18" s="635"/>
      <c r="BK18" s="635"/>
      <c r="BL18" s="635"/>
      <c r="BM18" s="635"/>
      <c r="BN18" s="635"/>
      <c r="BO18" s="635"/>
      <c r="BP18" s="635"/>
      <c r="BQ18" s="635"/>
      <c r="BR18" s="635"/>
      <c r="BS18" s="635"/>
      <c r="BT18" s="635"/>
      <c r="BU18" s="635"/>
      <c r="BV18" s="635"/>
      <c r="BW18" s="635"/>
      <c r="BX18" s="635"/>
      <c r="BY18" s="635"/>
      <c r="BZ18" s="635"/>
      <c r="CA18" s="635"/>
      <c r="CB18" s="635"/>
      <c r="CC18" s="635"/>
      <c r="CD18" s="635"/>
      <c r="CE18" s="635"/>
      <c r="CF18" s="635"/>
      <c r="CG18" s="635"/>
      <c r="CH18" s="635"/>
      <c r="CI18" s="635"/>
      <c r="CJ18" s="635"/>
      <c r="CK18" s="635"/>
      <c r="CL18" s="635"/>
      <c r="CM18" s="635"/>
      <c r="CN18" s="635"/>
      <c r="CO18" s="635"/>
      <c r="CP18" s="635"/>
      <c r="CQ18" s="635"/>
      <c r="CR18" s="635"/>
      <c r="CS18" s="635"/>
      <c r="CT18" s="635"/>
      <c r="CU18" s="635"/>
      <c r="CV18" s="640"/>
      <c r="CW18" s="635"/>
      <c r="CX18" s="635"/>
      <c r="CY18" s="635"/>
      <c r="CZ18" s="635"/>
      <c r="DA18" s="635"/>
      <c r="DB18" s="635"/>
      <c r="DC18" s="635"/>
      <c r="DD18" s="635"/>
      <c r="DE18" s="635"/>
      <c r="DF18" s="635"/>
      <c r="DG18" s="635"/>
      <c r="DH18" s="635"/>
      <c r="DI18" s="635"/>
      <c r="DJ18" s="635"/>
      <c r="DK18" s="635"/>
      <c r="DL18" s="635"/>
      <c r="DM18" s="641"/>
      <c r="DN18" s="247" t="s">
        <v>696</v>
      </c>
      <c r="DO18" s="635"/>
      <c r="DP18" s="635"/>
      <c r="DQ18" s="635"/>
      <c r="DR18" s="635"/>
      <c r="DS18" s="635"/>
      <c r="DT18" s="635"/>
      <c r="DU18" s="635"/>
      <c r="DV18" s="635"/>
      <c r="DW18" s="635"/>
      <c r="DX18" s="635"/>
      <c r="DY18" s="635"/>
      <c r="DZ18" s="635"/>
      <c r="EA18" s="635"/>
      <c r="EB18" s="635"/>
      <c r="EC18" s="635"/>
      <c r="ED18" s="635"/>
      <c r="EE18" s="635"/>
      <c r="EF18" s="635"/>
      <c r="EG18" s="635"/>
      <c r="EH18" s="635"/>
      <c r="EI18" s="635"/>
      <c r="EJ18" s="635"/>
      <c r="EK18" s="635"/>
      <c r="EL18" s="635"/>
      <c r="EM18" s="635"/>
      <c r="EN18" s="635"/>
      <c r="EO18" s="635"/>
      <c r="EP18" s="635"/>
      <c r="EQ18" s="635"/>
      <c r="ER18" s="635"/>
      <c r="ES18" s="635"/>
      <c r="ET18" s="635"/>
      <c r="EU18" s="635"/>
      <c r="EV18" s="635"/>
      <c r="EW18" s="635"/>
      <c r="EX18" s="642"/>
    </row>
    <row r="19" spans="1:154" s="671" customFormat="1" ht="30.75" customHeight="1" x14ac:dyDescent="0.25">
      <c r="A19" s="643" t="s">
        <v>697</v>
      </c>
      <c r="B19" s="644"/>
      <c r="C19" s="645" t="s">
        <v>698</v>
      </c>
      <c r="D19" s="646" t="s">
        <v>699</v>
      </c>
      <c r="E19" s="647"/>
      <c r="F19" s="647"/>
      <c r="G19" s="647"/>
      <c r="H19" s="647"/>
      <c r="I19" s="648"/>
      <c r="J19" s="649" t="s">
        <v>700</v>
      </c>
      <c r="K19" s="650"/>
      <c r="L19" s="650"/>
      <c r="M19" s="650"/>
      <c r="N19" s="650"/>
      <c r="O19" s="650"/>
      <c r="P19" s="650"/>
      <c r="Q19" s="650"/>
      <c r="R19" s="651"/>
      <c r="S19" s="646" t="s">
        <v>701</v>
      </c>
      <c r="T19" s="648"/>
      <c r="U19" s="652" t="s">
        <v>702</v>
      </c>
      <c r="V19" s="653"/>
      <c r="W19" s="653"/>
      <c r="X19" s="653"/>
      <c r="Y19" s="653"/>
      <c r="Z19" s="653"/>
      <c r="AA19" s="653"/>
      <c r="AB19" s="653"/>
      <c r="AC19" s="653" t="s">
        <v>703</v>
      </c>
      <c r="AD19" s="653"/>
      <c r="AE19" s="653"/>
      <c r="AF19" s="653"/>
      <c r="AG19" s="653"/>
      <c r="AH19" s="653"/>
      <c r="AI19" s="653"/>
      <c r="AJ19" s="653"/>
      <c r="AK19" s="654" t="s">
        <v>704</v>
      </c>
      <c r="AL19" s="655"/>
      <c r="AM19" s="655"/>
      <c r="AN19" s="655"/>
      <c r="AO19" s="655"/>
      <c r="AP19" s="655"/>
      <c r="AQ19" s="655"/>
      <c r="AR19" s="656"/>
      <c r="AS19" s="653" t="s">
        <v>705</v>
      </c>
      <c r="AT19" s="653"/>
      <c r="AU19" s="653"/>
      <c r="AV19" s="653"/>
      <c r="AW19" s="653"/>
      <c r="AX19" s="653"/>
      <c r="AY19" s="653"/>
      <c r="AZ19" s="653"/>
      <c r="BA19" s="653" t="s">
        <v>706</v>
      </c>
      <c r="BB19" s="653"/>
      <c r="BC19" s="653"/>
      <c r="BD19" s="653"/>
      <c r="BE19" s="653"/>
      <c r="BF19" s="653"/>
      <c r="BG19" s="657"/>
      <c r="BH19" s="657"/>
      <c r="BI19" s="658" t="s">
        <v>707</v>
      </c>
      <c r="BJ19" s="659"/>
      <c r="BK19" s="659"/>
      <c r="BL19" s="659"/>
      <c r="BM19" s="659"/>
      <c r="BN19" s="659"/>
      <c r="BO19" s="659"/>
      <c r="BP19" s="660"/>
      <c r="BQ19" s="661" t="s">
        <v>708</v>
      </c>
      <c r="BR19" s="662"/>
      <c r="BS19" s="662"/>
      <c r="BT19" s="662"/>
      <c r="BU19" s="662"/>
      <c r="BV19" s="662"/>
      <c r="BW19" s="663"/>
      <c r="BX19" s="664"/>
      <c r="BY19" s="661" t="s">
        <v>709</v>
      </c>
      <c r="BZ19" s="662"/>
      <c r="CA19" s="662"/>
      <c r="CB19" s="662"/>
      <c r="CC19" s="662"/>
      <c r="CD19" s="662"/>
      <c r="CE19" s="663"/>
      <c r="CF19" s="664"/>
      <c r="CG19" s="658" t="s">
        <v>710</v>
      </c>
      <c r="CH19" s="659"/>
      <c r="CI19" s="659"/>
      <c r="CJ19" s="659"/>
      <c r="CK19" s="659"/>
      <c r="CL19" s="659"/>
      <c r="CM19" s="659"/>
      <c r="CN19" s="660"/>
      <c r="CO19" s="661" t="s">
        <v>711</v>
      </c>
      <c r="CP19" s="662"/>
      <c r="CQ19" s="662"/>
      <c r="CR19" s="662"/>
      <c r="CS19" s="662"/>
      <c r="CT19" s="662"/>
      <c r="CU19" s="663"/>
      <c r="CV19" s="664"/>
      <c r="CW19" s="661" t="s">
        <v>712</v>
      </c>
      <c r="CX19" s="662"/>
      <c r="CY19" s="662"/>
      <c r="CZ19" s="662"/>
      <c r="DA19" s="662"/>
      <c r="DB19" s="662"/>
      <c r="DC19" s="663"/>
      <c r="DD19" s="664"/>
      <c r="DE19" s="658" t="s">
        <v>713</v>
      </c>
      <c r="DF19" s="659"/>
      <c r="DG19" s="659"/>
      <c r="DH19" s="659"/>
      <c r="DI19" s="659"/>
      <c r="DJ19" s="659"/>
      <c r="DK19" s="665"/>
      <c r="DL19" s="660"/>
      <c r="DM19" s="666"/>
      <c r="DN19" s="667" t="s">
        <v>714</v>
      </c>
      <c r="DO19" s="668"/>
      <c r="DP19" s="668"/>
      <c r="DQ19" s="668"/>
      <c r="DR19" s="668"/>
      <c r="DS19" s="668"/>
      <c r="DT19" s="668"/>
      <c r="DU19" s="668"/>
      <c r="DV19" s="669"/>
      <c r="DW19" s="667" t="s">
        <v>715</v>
      </c>
      <c r="DX19" s="668"/>
      <c r="DY19" s="668"/>
      <c r="DZ19" s="668"/>
      <c r="EA19" s="668"/>
      <c r="EB19" s="668"/>
      <c r="EC19" s="668"/>
      <c r="ED19" s="668"/>
      <c r="EE19" s="669"/>
      <c r="EF19" s="667" t="s">
        <v>716</v>
      </c>
      <c r="EG19" s="668"/>
      <c r="EH19" s="668"/>
      <c r="EI19" s="668"/>
      <c r="EJ19" s="668"/>
      <c r="EK19" s="668"/>
      <c r="EL19" s="668"/>
      <c r="EM19" s="668"/>
      <c r="EN19" s="669"/>
      <c r="EO19" s="667" t="s">
        <v>717</v>
      </c>
      <c r="EP19" s="668"/>
      <c r="EQ19" s="668"/>
      <c r="ER19" s="668"/>
      <c r="ES19" s="668"/>
      <c r="ET19" s="668"/>
      <c r="EU19" s="668"/>
      <c r="EV19" s="668"/>
      <c r="EW19" s="669"/>
      <c r="EX19" s="670"/>
    </row>
    <row r="20" spans="1:154" s="671" customFormat="1" ht="78.75" customHeight="1" x14ac:dyDescent="0.25">
      <c r="A20" s="672"/>
      <c r="B20" s="673"/>
      <c r="C20" s="674"/>
      <c r="D20" s="675" t="s">
        <v>169</v>
      </c>
      <c r="E20" s="676" t="s">
        <v>718</v>
      </c>
      <c r="F20" s="677" t="s">
        <v>719</v>
      </c>
      <c r="G20" s="677" t="s">
        <v>720</v>
      </c>
      <c r="H20" s="676" t="s">
        <v>721</v>
      </c>
      <c r="I20" s="678" t="s">
        <v>722</v>
      </c>
      <c r="J20" s="679" t="s">
        <v>723</v>
      </c>
      <c r="K20" s="676" t="s">
        <v>724</v>
      </c>
      <c r="L20" s="676" t="s">
        <v>725</v>
      </c>
      <c r="M20" s="677" t="s">
        <v>720</v>
      </c>
      <c r="N20" s="677" t="s">
        <v>726</v>
      </c>
      <c r="O20" s="677" t="s">
        <v>727</v>
      </c>
      <c r="P20" s="680" t="s">
        <v>728</v>
      </c>
      <c r="Q20" s="680" t="s">
        <v>729</v>
      </c>
      <c r="R20" s="678" t="s">
        <v>730</v>
      </c>
      <c r="S20" s="675" t="s">
        <v>731</v>
      </c>
      <c r="T20" s="681" t="s">
        <v>732</v>
      </c>
      <c r="U20" s="652"/>
      <c r="V20" s="653"/>
      <c r="W20" s="653"/>
      <c r="X20" s="653"/>
      <c r="Y20" s="653"/>
      <c r="Z20" s="653"/>
      <c r="AA20" s="653"/>
      <c r="AB20" s="653"/>
      <c r="AC20" s="653"/>
      <c r="AD20" s="653"/>
      <c r="AE20" s="653"/>
      <c r="AF20" s="653"/>
      <c r="AG20" s="653"/>
      <c r="AH20" s="653"/>
      <c r="AI20" s="653"/>
      <c r="AJ20" s="653"/>
      <c r="AK20" s="682"/>
      <c r="AL20" s="683"/>
      <c r="AM20" s="683"/>
      <c r="AN20" s="683"/>
      <c r="AO20" s="683"/>
      <c r="AP20" s="683"/>
      <c r="AQ20" s="683"/>
      <c r="AR20" s="684"/>
      <c r="AS20" s="653"/>
      <c r="AT20" s="653"/>
      <c r="AU20" s="653"/>
      <c r="AV20" s="653"/>
      <c r="AW20" s="653"/>
      <c r="AX20" s="653"/>
      <c r="AY20" s="653"/>
      <c r="AZ20" s="653"/>
      <c r="BA20" s="653"/>
      <c r="BB20" s="653"/>
      <c r="BC20" s="653"/>
      <c r="BD20" s="653"/>
      <c r="BE20" s="653"/>
      <c r="BF20" s="653"/>
      <c r="BG20" s="657"/>
      <c r="BH20" s="657"/>
      <c r="BI20" s="685"/>
      <c r="BJ20" s="683"/>
      <c r="BK20" s="683"/>
      <c r="BL20" s="683"/>
      <c r="BM20" s="683"/>
      <c r="BN20" s="683"/>
      <c r="BO20" s="683"/>
      <c r="BP20" s="686"/>
      <c r="BQ20" s="687"/>
      <c r="BR20" s="653"/>
      <c r="BS20" s="653"/>
      <c r="BT20" s="653"/>
      <c r="BU20" s="653"/>
      <c r="BV20" s="653"/>
      <c r="BW20" s="657"/>
      <c r="BX20" s="688"/>
      <c r="BY20" s="687"/>
      <c r="BZ20" s="653"/>
      <c r="CA20" s="653"/>
      <c r="CB20" s="653"/>
      <c r="CC20" s="653"/>
      <c r="CD20" s="653"/>
      <c r="CE20" s="657"/>
      <c r="CF20" s="688"/>
      <c r="CG20" s="685"/>
      <c r="CH20" s="683"/>
      <c r="CI20" s="683"/>
      <c r="CJ20" s="683"/>
      <c r="CK20" s="683"/>
      <c r="CL20" s="683"/>
      <c r="CM20" s="683"/>
      <c r="CN20" s="686"/>
      <c r="CO20" s="687"/>
      <c r="CP20" s="653"/>
      <c r="CQ20" s="653"/>
      <c r="CR20" s="653"/>
      <c r="CS20" s="653"/>
      <c r="CT20" s="653"/>
      <c r="CU20" s="657"/>
      <c r="CV20" s="688"/>
      <c r="CW20" s="687"/>
      <c r="CX20" s="653"/>
      <c r="CY20" s="653"/>
      <c r="CZ20" s="653"/>
      <c r="DA20" s="653"/>
      <c r="DB20" s="653"/>
      <c r="DC20" s="657"/>
      <c r="DD20" s="688"/>
      <c r="DE20" s="685"/>
      <c r="DF20" s="683"/>
      <c r="DG20" s="683"/>
      <c r="DH20" s="683"/>
      <c r="DI20" s="683"/>
      <c r="DJ20" s="683"/>
      <c r="DK20" s="689"/>
      <c r="DL20" s="686"/>
      <c r="DM20" s="666"/>
      <c r="DN20" s="687" t="s">
        <v>733</v>
      </c>
      <c r="DO20" s="653"/>
      <c r="DP20" s="653"/>
      <c r="DQ20" s="690" t="s">
        <v>734</v>
      </c>
      <c r="DR20" s="690"/>
      <c r="DS20" s="690"/>
      <c r="DT20" s="691" t="s">
        <v>735</v>
      </c>
      <c r="DU20" s="691"/>
      <c r="DV20" s="692"/>
      <c r="DW20" s="687" t="s">
        <v>733</v>
      </c>
      <c r="DX20" s="653"/>
      <c r="DY20" s="653"/>
      <c r="DZ20" s="690" t="s">
        <v>734</v>
      </c>
      <c r="EA20" s="690"/>
      <c r="EB20" s="690"/>
      <c r="EC20" s="691" t="s">
        <v>735</v>
      </c>
      <c r="ED20" s="691"/>
      <c r="EE20" s="692"/>
      <c r="EF20" s="687" t="s">
        <v>733</v>
      </c>
      <c r="EG20" s="653"/>
      <c r="EH20" s="653"/>
      <c r="EI20" s="690" t="s">
        <v>734</v>
      </c>
      <c r="EJ20" s="690"/>
      <c r="EK20" s="690"/>
      <c r="EL20" s="691" t="s">
        <v>735</v>
      </c>
      <c r="EM20" s="691"/>
      <c r="EN20" s="692"/>
      <c r="EO20" s="687" t="s">
        <v>733</v>
      </c>
      <c r="EP20" s="653"/>
      <c r="EQ20" s="653"/>
      <c r="ER20" s="690" t="s">
        <v>734</v>
      </c>
      <c r="ES20" s="690"/>
      <c r="ET20" s="690"/>
      <c r="EU20" s="691" t="s">
        <v>735</v>
      </c>
      <c r="EV20" s="691"/>
      <c r="EW20" s="692"/>
      <c r="EX20" s="670"/>
    </row>
    <row r="21" spans="1:154" s="716" customFormat="1" ht="54.75" thickBot="1" x14ac:dyDescent="0.3">
      <c r="A21" s="693"/>
      <c r="B21" s="694"/>
      <c r="C21" s="695"/>
      <c r="D21" s="696"/>
      <c r="E21" s="697"/>
      <c r="F21" s="698"/>
      <c r="G21" s="698"/>
      <c r="H21" s="697"/>
      <c r="I21" s="699"/>
      <c r="J21" s="700"/>
      <c r="K21" s="701"/>
      <c r="L21" s="701"/>
      <c r="M21" s="702"/>
      <c r="N21" s="702"/>
      <c r="O21" s="702"/>
      <c r="P21" s="703"/>
      <c r="Q21" s="703"/>
      <c r="R21" s="699"/>
      <c r="S21" s="696"/>
      <c r="T21" s="704"/>
      <c r="U21" s="705" t="s">
        <v>736</v>
      </c>
      <c r="V21" s="706" t="s">
        <v>737</v>
      </c>
      <c r="W21" s="707" t="s">
        <v>738</v>
      </c>
      <c r="X21" s="706" t="s">
        <v>739</v>
      </c>
      <c r="Y21" s="707" t="s">
        <v>740</v>
      </c>
      <c r="Z21" s="706" t="s">
        <v>741</v>
      </c>
      <c r="AA21" s="708" t="s">
        <v>742</v>
      </c>
      <c r="AB21" s="709" t="s">
        <v>743</v>
      </c>
      <c r="AC21" s="705" t="s">
        <v>736</v>
      </c>
      <c r="AD21" s="706" t="s">
        <v>737</v>
      </c>
      <c r="AE21" s="707" t="s">
        <v>738</v>
      </c>
      <c r="AF21" s="706" t="s">
        <v>739</v>
      </c>
      <c r="AG21" s="707" t="s">
        <v>740</v>
      </c>
      <c r="AH21" s="706" t="s">
        <v>741</v>
      </c>
      <c r="AI21" s="708" t="s">
        <v>742</v>
      </c>
      <c r="AJ21" s="709" t="s">
        <v>743</v>
      </c>
      <c r="AK21" s="705" t="s">
        <v>736</v>
      </c>
      <c r="AL21" s="706" t="s">
        <v>737</v>
      </c>
      <c r="AM21" s="707" t="s">
        <v>738</v>
      </c>
      <c r="AN21" s="706" t="s">
        <v>739</v>
      </c>
      <c r="AO21" s="707" t="s">
        <v>740</v>
      </c>
      <c r="AP21" s="706" t="s">
        <v>741</v>
      </c>
      <c r="AQ21" s="708" t="s">
        <v>742</v>
      </c>
      <c r="AR21" s="709" t="s">
        <v>743</v>
      </c>
      <c r="AS21" s="705" t="s">
        <v>736</v>
      </c>
      <c r="AT21" s="706" t="s">
        <v>737</v>
      </c>
      <c r="AU21" s="707" t="s">
        <v>738</v>
      </c>
      <c r="AV21" s="706" t="s">
        <v>739</v>
      </c>
      <c r="AW21" s="707" t="s">
        <v>740</v>
      </c>
      <c r="AX21" s="706" t="s">
        <v>741</v>
      </c>
      <c r="AY21" s="708" t="s">
        <v>742</v>
      </c>
      <c r="AZ21" s="709" t="s">
        <v>743</v>
      </c>
      <c r="BA21" s="705" t="s">
        <v>736</v>
      </c>
      <c r="BB21" s="706" t="s">
        <v>737</v>
      </c>
      <c r="BC21" s="707" t="s">
        <v>738</v>
      </c>
      <c r="BD21" s="706" t="s">
        <v>739</v>
      </c>
      <c r="BE21" s="707" t="s">
        <v>740</v>
      </c>
      <c r="BF21" s="706" t="s">
        <v>741</v>
      </c>
      <c r="BG21" s="708" t="s">
        <v>742</v>
      </c>
      <c r="BH21" s="709" t="s">
        <v>743</v>
      </c>
      <c r="BI21" s="705" t="s">
        <v>736</v>
      </c>
      <c r="BJ21" s="706" t="s">
        <v>737</v>
      </c>
      <c r="BK21" s="707" t="s">
        <v>738</v>
      </c>
      <c r="BL21" s="706" t="s">
        <v>739</v>
      </c>
      <c r="BM21" s="707" t="s">
        <v>740</v>
      </c>
      <c r="BN21" s="706" t="s">
        <v>741</v>
      </c>
      <c r="BO21" s="708" t="s">
        <v>742</v>
      </c>
      <c r="BP21" s="709" t="s">
        <v>743</v>
      </c>
      <c r="BQ21" s="705" t="s">
        <v>736</v>
      </c>
      <c r="BR21" s="706" t="s">
        <v>737</v>
      </c>
      <c r="BS21" s="707" t="s">
        <v>738</v>
      </c>
      <c r="BT21" s="706" t="s">
        <v>739</v>
      </c>
      <c r="BU21" s="707" t="s">
        <v>740</v>
      </c>
      <c r="BV21" s="706" t="s">
        <v>741</v>
      </c>
      <c r="BW21" s="708" t="s">
        <v>742</v>
      </c>
      <c r="BX21" s="709" t="s">
        <v>743</v>
      </c>
      <c r="BY21" s="705" t="s">
        <v>736</v>
      </c>
      <c r="BZ21" s="706" t="s">
        <v>737</v>
      </c>
      <c r="CA21" s="707" t="s">
        <v>738</v>
      </c>
      <c r="CB21" s="706" t="s">
        <v>739</v>
      </c>
      <c r="CC21" s="707" t="s">
        <v>740</v>
      </c>
      <c r="CD21" s="706" t="s">
        <v>741</v>
      </c>
      <c r="CE21" s="708" t="s">
        <v>742</v>
      </c>
      <c r="CF21" s="709" t="s">
        <v>743</v>
      </c>
      <c r="CG21" s="705" t="s">
        <v>736</v>
      </c>
      <c r="CH21" s="706" t="s">
        <v>737</v>
      </c>
      <c r="CI21" s="707" t="s">
        <v>738</v>
      </c>
      <c r="CJ21" s="706" t="s">
        <v>739</v>
      </c>
      <c r="CK21" s="707" t="s">
        <v>740</v>
      </c>
      <c r="CL21" s="706" t="s">
        <v>741</v>
      </c>
      <c r="CM21" s="708" t="s">
        <v>742</v>
      </c>
      <c r="CN21" s="709" t="s">
        <v>743</v>
      </c>
      <c r="CO21" s="705" t="s">
        <v>736</v>
      </c>
      <c r="CP21" s="706" t="s">
        <v>737</v>
      </c>
      <c r="CQ21" s="707" t="s">
        <v>738</v>
      </c>
      <c r="CR21" s="706" t="s">
        <v>739</v>
      </c>
      <c r="CS21" s="707" t="s">
        <v>740</v>
      </c>
      <c r="CT21" s="706" t="s">
        <v>741</v>
      </c>
      <c r="CU21" s="708" t="s">
        <v>742</v>
      </c>
      <c r="CV21" s="709" t="s">
        <v>743</v>
      </c>
      <c r="CW21" s="705" t="s">
        <v>736</v>
      </c>
      <c r="CX21" s="706" t="s">
        <v>737</v>
      </c>
      <c r="CY21" s="707" t="s">
        <v>738</v>
      </c>
      <c r="CZ21" s="706" t="s">
        <v>739</v>
      </c>
      <c r="DA21" s="707" t="s">
        <v>740</v>
      </c>
      <c r="DB21" s="706" t="s">
        <v>741</v>
      </c>
      <c r="DC21" s="708" t="s">
        <v>742</v>
      </c>
      <c r="DD21" s="709" t="s">
        <v>743</v>
      </c>
      <c r="DE21" s="705" t="s">
        <v>736</v>
      </c>
      <c r="DF21" s="706" t="s">
        <v>737</v>
      </c>
      <c r="DG21" s="707" t="s">
        <v>738</v>
      </c>
      <c r="DH21" s="706" t="s">
        <v>739</v>
      </c>
      <c r="DI21" s="707" t="s">
        <v>740</v>
      </c>
      <c r="DJ21" s="706" t="s">
        <v>741</v>
      </c>
      <c r="DK21" s="708" t="s">
        <v>742</v>
      </c>
      <c r="DL21" s="709" t="s">
        <v>743</v>
      </c>
      <c r="DM21" s="666"/>
      <c r="DN21" s="710" t="s">
        <v>744</v>
      </c>
      <c r="DO21" s="711" t="s">
        <v>133</v>
      </c>
      <c r="DP21" s="711" t="s">
        <v>745</v>
      </c>
      <c r="DQ21" s="712" t="s">
        <v>738</v>
      </c>
      <c r="DR21" s="712" t="s">
        <v>739</v>
      </c>
      <c r="DS21" s="712" t="s">
        <v>745</v>
      </c>
      <c r="DT21" s="713" t="s">
        <v>132</v>
      </c>
      <c r="DU21" s="713" t="s">
        <v>133</v>
      </c>
      <c r="DV21" s="714" t="s">
        <v>745</v>
      </c>
      <c r="DW21" s="710" t="s">
        <v>744</v>
      </c>
      <c r="DX21" s="711" t="s">
        <v>133</v>
      </c>
      <c r="DY21" s="711" t="s">
        <v>745</v>
      </c>
      <c r="DZ21" s="712" t="s">
        <v>738</v>
      </c>
      <c r="EA21" s="712" t="s">
        <v>739</v>
      </c>
      <c r="EB21" s="712" t="s">
        <v>745</v>
      </c>
      <c r="EC21" s="713" t="s">
        <v>132</v>
      </c>
      <c r="ED21" s="713" t="s">
        <v>133</v>
      </c>
      <c r="EE21" s="714" t="s">
        <v>745</v>
      </c>
      <c r="EF21" s="710" t="s">
        <v>744</v>
      </c>
      <c r="EG21" s="711" t="s">
        <v>133</v>
      </c>
      <c r="EH21" s="711" t="s">
        <v>745</v>
      </c>
      <c r="EI21" s="712" t="s">
        <v>738</v>
      </c>
      <c r="EJ21" s="712" t="s">
        <v>739</v>
      </c>
      <c r="EK21" s="712" t="s">
        <v>745</v>
      </c>
      <c r="EL21" s="713" t="s">
        <v>132</v>
      </c>
      <c r="EM21" s="713" t="s">
        <v>133</v>
      </c>
      <c r="EN21" s="714" t="s">
        <v>745</v>
      </c>
      <c r="EO21" s="710" t="s">
        <v>744</v>
      </c>
      <c r="EP21" s="711" t="s">
        <v>133</v>
      </c>
      <c r="EQ21" s="711" t="s">
        <v>745</v>
      </c>
      <c r="ER21" s="712" t="s">
        <v>738</v>
      </c>
      <c r="ES21" s="712" t="s">
        <v>739</v>
      </c>
      <c r="ET21" s="712" t="s">
        <v>745</v>
      </c>
      <c r="EU21" s="713" t="s">
        <v>132</v>
      </c>
      <c r="EV21" s="713" t="s">
        <v>133</v>
      </c>
      <c r="EW21" s="714" t="s">
        <v>745</v>
      </c>
      <c r="EX21" s="715" t="s">
        <v>746</v>
      </c>
    </row>
    <row r="22" spans="1:154" s="716" customFormat="1" ht="57.75" customHeight="1" x14ac:dyDescent="0.25">
      <c r="A22" s="717" t="s">
        <v>747</v>
      </c>
      <c r="B22" s="718"/>
      <c r="C22" s="719" t="s">
        <v>646</v>
      </c>
      <c r="D22" s="720">
        <v>1</v>
      </c>
      <c r="E22" s="721" t="s">
        <v>650</v>
      </c>
      <c r="F22" s="722" t="s">
        <v>748</v>
      </c>
      <c r="G22" s="722" t="s">
        <v>749</v>
      </c>
      <c r="H22" s="436">
        <v>2</v>
      </c>
      <c r="I22" s="445">
        <v>0.26</v>
      </c>
      <c r="J22" s="723">
        <v>1</v>
      </c>
      <c r="K22" s="724" t="s">
        <v>750</v>
      </c>
      <c r="L22" s="724" t="s">
        <v>751</v>
      </c>
      <c r="M22" s="725" t="s">
        <v>749</v>
      </c>
      <c r="N22" s="726">
        <v>1</v>
      </c>
      <c r="O22" s="726" t="s">
        <v>752</v>
      </c>
      <c r="P22" s="439">
        <v>0.26</v>
      </c>
      <c r="Q22" s="439">
        <v>1</v>
      </c>
      <c r="R22" s="442">
        <v>45657</v>
      </c>
      <c r="S22" s="727" t="s">
        <v>753</v>
      </c>
      <c r="T22" s="248">
        <v>0.45</v>
      </c>
      <c r="U22" s="249">
        <v>0</v>
      </c>
      <c r="V22" s="250">
        <v>0</v>
      </c>
      <c r="W22" s="439">
        <f>(U22+U23+U24)</f>
        <v>0</v>
      </c>
      <c r="X22" s="439">
        <f>(V22+V23+V24)</f>
        <v>0</v>
      </c>
      <c r="Y22" s="448">
        <f>(W22*$P$22)/$I$22</f>
        <v>0</v>
      </c>
      <c r="Z22" s="448">
        <f>(X22*$P$22)/$I$22</f>
        <v>0</v>
      </c>
      <c r="AA22" s="251"/>
      <c r="AB22" s="252"/>
      <c r="AC22" s="249">
        <v>0</v>
      </c>
      <c r="AD22" s="250">
        <v>0</v>
      </c>
      <c r="AE22" s="439">
        <f>(AC22+AC23+AC24)</f>
        <v>0</v>
      </c>
      <c r="AF22" s="439">
        <f>(AD22+AD23+AD24)</f>
        <v>0</v>
      </c>
      <c r="AG22" s="448">
        <f>(AE22*$P$22)/$I$22</f>
        <v>0</v>
      </c>
      <c r="AH22" s="448">
        <f>(AF22*$P$22)/$I$22</f>
        <v>0</v>
      </c>
      <c r="AI22" s="251"/>
      <c r="AJ22" s="252"/>
      <c r="AK22" s="249">
        <v>0</v>
      </c>
      <c r="AL22" s="250">
        <v>0</v>
      </c>
      <c r="AM22" s="439">
        <f>(AK22+AK23+AK24)</f>
        <v>0</v>
      </c>
      <c r="AN22" s="439">
        <f>(AL22+AL23+AL24)</f>
        <v>0</v>
      </c>
      <c r="AO22" s="448">
        <f>(AM22*$P$22)/$I$22</f>
        <v>0</v>
      </c>
      <c r="AP22" s="448">
        <f>(AN22*$P$22)/$I$22</f>
        <v>0</v>
      </c>
      <c r="AQ22" s="251"/>
      <c r="AR22" s="252"/>
      <c r="AS22" s="249">
        <v>0</v>
      </c>
      <c r="AT22" s="250">
        <v>0</v>
      </c>
      <c r="AU22" s="439">
        <f>(AS22+AS23+AS24)</f>
        <v>0</v>
      </c>
      <c r="AV22" s="439">
        <f>(AT22+AT23+AT24)</f>
        <v>0</v>
      </c>
      <c r="AW22" s="448">
        <f>(AU22*$P$22)/$I$22</f>
        <v>0</v>
      </c>
      <c r="AX22" s="448">
        <f>(AV22*$P$22)/$I$22</f>
        <v>0</v>
      </c>
      <c r="AY22" s="251"/>
      <c r="AZ22" s="252"/>
      <c r="BA22" s="249">
        <v>0</v>
      </c>
      <c r="BB22" s="250">
        <v>0</v>
      </c>
      <c r="BC22" s="439">
        <f>(BA22+BA23+BA24)</f>
        <v>0</v>
      </c>
      <c r="BD22" s="439">
        <f>(BB22+BB23+BB24)</f>
        <v>0</v>
      </c>
      <c r="BE22" s="448">
        <f>(BC22*$P$22)/$I$22</f>
        <v>0</v>
      </c>
      <c r="BF22" s="448">
        <f>(BD22*$P$22)/$I$22</f>
        <v>0</v>
      </c>
      <c r="BG22" s="253"/>
      <c r="BH22" s="252"/>
      <c r="BI22" s="249">
        <v>0</v>
      </c>
      <c r="BJ22" s="250">
        <v>0</v>
      </c>
      <c r="BK22" s="439">
        <f>(BI22+BI23+BI24)</f>
        <v>0</v>
      </c>
      <c r="BL22" s="439">
        <f>(BJ22+BJ23+BJ24)</f>
        <v>0</v>
      </c>
      <c r="BM22" s="448">
        <f>(BK22*$P$22)/$I$22</f>
        <v>0</v>
      </c>
      <c r="BN22" s="448">
        <f>(BL22*$P$22)/$I$22</f>
        <v>0</v>
      </c>
      <c r="BO22" s="254"/>
      <c r="BP22" s="252"/>
      <c r="BQ22" s="249">
        <v>0</v>
      </c>
      <c r="BR22" s="250">
        <v>0</v>
      </c>
      <c r="BS22" s="439">
        <f>(BQ22+BQ23+BQ24)</f>
        <v>0</v>
      </c>
      <c r="BT22" s="439">
        <f>(BR22+BR23+BR24)</f>
        <v>0</v>
      </c>
      <c r="BU22" s="448">
        <f>(BS22*$P$22)/$I$22</f>
        <v>0</v>
      </c>
      <c r="BV22" s="448">
        <f>(BT22*$P$22)/$I$22</f>
        <v>0</v>
      </c>
      <c r="BW22" s="255"/>
      <c r="BX22" s="252"/>
      <c r="BY22" s="256">
        <v>0.22500000000000001</v>
      </c>
      <c r="BZ22" s="728">
        <v>0.22500000000000001</v>
      </c>
      <c r="CA22" s="439">
        <f>(BY22+BY23+BY24)</f>
        <v>0.4</v>
      </c>
      <c r="CB22" s="439">
        <f>(BZ22+BZ23+BZ24)</f>
        <v>0.4</v>
      </c>
      <c r="CC22" s="448">
        <f>(CA22*$P$22)/$I$22</f>
        <v>0.4</v>
      </c>
      <c r="CD22" s="448">
        <f>(CB22*$P$22)/$I$22</f>
        <v>0.4</v>
      </c>
      <c r="CE22" s="320"/>
      <c r="CF22" s="252" t="s">
        <v>754</v>
      </c>
      <c r="CG22" s="249">
        <v>0</v>
      </c>
      <c r="CH22" s="728">
        <v>0</v>
      </c>
      <c r="CI22" s="439">
        <f>(CG22+CG23+CG24)</f>
        <v>0.1</v>
      </c>
      <c r="CJ22" s="439">
        <f>(CH22+CH23+CH24)</f>
        <v>0.1</v>
      </c>
      <c r="CK22" s="448">
        <f>(CI22*$P$22)/$I$22</f>
        <v>0.1</v>
      </c>
      <c r="CL22" s="448">
        <f>(CJ22*$P$22)/$I$22</f>
        <v>0.1</v>
      </c>
      <c r="CM22" s="320"/>
      <c r="CN22" s="252"/>
      <c r="CO22" s="256">
        <v>0.22500000000000001</v>
      </c>
      <c r="CP22" s="250">
        <v>0.22500000000000001</v>
      </c>
      <c r="CQ22" s="439">
        <f>(CO22+CO23+CO24)</f>
        <v>0.22500000000000001</v>
      </c>
      <c r="CR22" s="439">
        <f>(CP22+CP23+CP24)</f>
        <v>0.22500000000000001</v>
      </c>
      <c r="CS22" s="448">
        <f>(CQ22*$P$22)/$I$22</f>
        <v>0.22500000000000001</v>
      </c>
      <c r="CT22" s="448">
        <f>(CR22*$P$22)/$I$22</f>
        <v>0.22500000000000001</v>
      </c>
      <c r="CU22" s="320" t="s">
        <v>755</v>
      </c>
      <c r="CV22" s="252" t="s">
        <v>754</v>
      </c>
      <c r="CW22" s="249">
        <v>0</v>
      </c>
      <c r="CX22" s="250">
        <v>0</v>
      </c>
      <c r="CY22" s="439">
        <f>(CW22+CW23+CW24)</f>
        <v>0.17499999999999999</v>
      </c>
      <c r="CZ22" s="439">
        <f>(CX22+CX23+CX24)</f>
        <v>0.17499999999999999</v>
      </c>
      <c r="DA22" s="448">
        <f>(CY22*$P$22)/$I$22</f>
        <v>0.17499999999999999</v>
      </c>
      <c r="DB22" s="448">
        <f>(CZ22*$P$22)/$I$22</f>
        <v>0.17499999999999999</v>
      </c>
      <c r="DC22" s="320"/>
      <c r="DD22" s="252"/>
      <c r="DE22" s="249">
        <v>0</v>
      </c>
      <c r="DF22" s="250">
        <v>0</v>
      </c>
      <c r="DG22" s="439">
        <f>(DE22+DE23+DE24)</f>
        <v>0.1</v>
      </c>
      <c r="DH22" s="439">
        <f>(DF22+DF23+DF24)</f>
        <v>0.1</v>
      </c>
      <c r="DI22" s="448">
        <f>(DG22*$P$22)/$I$22</f>
        <v>0.1</v>
      </c>
      <c r="DJ22" s="448">
        <f>(DH22*$P$22)/$I$22</f>
        <v>0.1</v>
      </c>
      <c r="DK22" s="320"/>
      <c r="DL22" s="252"/>
      <c r="DM22" s="257">
        <f>U22+AC22++AK22+AS22+BA22+BI22+BQ22+BY22+CG22+CO22+CW22+DE22</f>
        <v>0.45</v>
      </c>
      <c r="DN22" s="258">
        <f>+U22+AC22+AK22</f>
        <v>0</v>
      </c>
      <c r="DO22" s="259">
        <f>+V22+AD22+AL22</f>
        <v>0</v>
      </c>
      <c r="DP22" s="729" t="e">
        <f>DO22/DN22</f>
        <v>#DIV/0!</v>
      </c>
      <c r="DQ22" s="453">
        <f>+W22+AE22+AM22</f>
        <v>0</v>
      </c>
      <c r="DR22" s="453">
        <f>+X22+AF22+AN22</f>
        <v>0</v>
      </c>
      <c r="DS22" s="453" t="e">
        <f>+DR22/DQ22</f>
        <v>#DIV/0!</v>
      </c>
      <c r="DT22" s="730">
        <f>+Y22+AG22+AO22</f>
        <v>0</v>
      </c>
      <c r="DU22" s="730">
        <f>+Z22+AH22+AP22</f>
        <v>0</v>
      </c>
      <c r="DV22" s="731" t="e">
        <f>DU22/DT22</f>
        <v>#DIV/0!</v>
      </c>
      <c r="DW22" s="258">
        <f>U22+AC22+AK22+AS22+BA22+BI22</f>
        <v>0</v>
      </c>
      <c r="DX22" s="259">
        <f>V22+AD22+AL22+AT22+BB22+BJ22</f>
        <v>0</v>
      </c>
      <c r="DY22" s="729" t="e">
        <f>DX22/DW22</f>
        <v>#DIV/0!</v>
      </c>
      <c r="DZ22" s="453">
        <f>+DW22+DW23+DW24</f>
        <v>0</v>
      </c>
      <c r="EA22" s="453">
        <f>+DX22+DX23+DX24</f>
        <v>0</v>
      </c>
      <c r="EB22" s="453" t="e">
        <f>+EA22/DZ22</f>
        <v>#DIV/0!</v>
      </c>
      <c r="EC22" s="730">
        <f>Y22+AG22+AO22+AW22+BE22+BM22</f>
        <v>0</v>
      </c>
      <c r="ED22" s="730">
        <f>Z22+AH22+AP22+AX22+BF22+BN22</f>
        <v>0</v>
      </c>
      <c r="EE22" s="731" t="e">
        <f>ED22/EC22</f>
        <v>#DIV/0!</v>
      </c>
      <c r="EF22" s="258">
        <f>+U22+AC22+AK22+AS22+BA22+BI22+BQ22+BY22+CG22</f>
        <v>0.22500000000000001</v>
      </c>
      <c r="EG22" s="259">
        <f>+V22+AD22+AL22+AT22+BB22+BJ22+BR22+BZ22+CH22</f>
        <v>0.22500000000000001</v>
      </c>
      <c r="EH22" s="729">
        <f>EG22/EF22</f>
        <v>1</v>
      </c>
      <c r="EI22" s="453">
        <f>EF22+EF23+EF24</f>
        <v>0.5</v>
      </c>
      <c r="EJ22" s="453">
        <f>EG22+EG23+EG24</f>
        <v>0.5</v>
      </c>
      <c r="EK22" s="453">
        <f>+EJ22/EI22</f>
        <v>1</v>
      </c>
      <c r="EL22" s="730">
        <f>Y22+AG22+AO22+AW22+BE22+BM22+BU22+CC22+CK22</f>
        <v>0.5</v>
      </c>
      <c r="EM22" s="730">
        <f>Z22+AH22+AP22+AX22+BF22+BN22+BV22+CD22+CL22</f>
        <v>0.5</v>
      </c>
      <c r="EN22" s="731">
        <f>EM22/EL22</f>
        <v>1</v>
      </c>
      <c r="EO22" s="258">
        <f>+U22+AC22+AK22+AS22+BA22+BI22+BQ22+BY22+CO22+CW22+DE22+CG22</f>
        <v>0.45</v>
      </c>
      <c r="EP22" s="259">
        <f>+V22+AD22+AL22+AT22+BB22+BJ22+BR22+BZ22+CP22+CX22+DF22+CH22</f>
        <v>0.45</v>
      </c>
      <c r="EQ22" s="729">
        <f t="shared" ref="EQ22:EQ35" si="0">EP22/EO22</f>
        <v>1</v>
      </c>
      <c r="ER22" s="453">
        <f>+EO22+EO23+EO24</f>
        <v>1</v>
      </c>
      <c r="ES22" s="453">
        <f>+EP22+EP23+EP24</f>
        <v>1</v>
      </c>
      <c r="ET22" s="453">
        <f>+ES22/ER22</f>
        <v>1</v>
      </c>
      <c r="EU22" s="730">
        <f>+Y22+AG22+AO22+AW22+BE22+BU22+CC22+CK22+CS22+DI22+BM22+DA22</f>
        <v>1</v>
      </c>
      <c r="EV22" s="730">
        <f>Z22+AH22+AP22+AX22+BF22+BN22+BV22+CD22+CL22+CT22+DB22+DJ22</f>
        <v>0.99999999999999989</v>
      </c>
      <c r="EW22" s="731">
        <f>EV22/EU22</f>
        <v>0.99999999999999989</v>
      </c>
      <c r="EX22" s="732">
        <f t="shared" ref="EX22:EX35" si="1">EO22-T22</f>
        <v>0</v>
      </c>
    </row>
    <row r="23" spans="1:154" s="716" customFormat="1" ht="57.75" customHeight="1" x14ac:dyDescent="0.25">
      <c r="A23" s="733"/>
      <c r="B23" s="734"/>
      <c r="C23" s="735"/>
      <c r="D23" s="736"/>
      <c r="E23" s="737"/>
      <c r="F23" s="738"/>
      <c r="G23" s="738"/>
      <c r="H23" s="437"/>
      <c r="I23" s="446"/>
      <c r="J23" s="739"/>
      <c r="K23" s="740"/>
      <c r="L23" s="740"/>
      <c r="M23" s="741"/>
      <c r="N23" s="741"/>
      <c r="O23" s="741"/>
      <c r="P23" s="440"/>
      <c r="Q23" s="440"/>
      <c r="R23" s="443"/>
      <c r="S23" s="742" t="s">
        <v>756</v>
      </c>
      <c r="T23" s="260">
        <v>0.35</v>
      </c>
      <c r="U23" s="261">
        <v>0</v>
      </c>
      <c r="V23" s="262">
        <v>0</v>
      </c>
      <c r="W23" s="743"/>
      <c r="X23" s="743"/>
      <c r="Y23" s="449"/>
      <c r="Z23" s="449"/>
      <c r="AA23" s="263"/>
      <c r="AB23" s="744"/>
      <c r="AC23" s="261">
        <v>0</v>
      </c>
      <c r="AD23" s="262">
        <v>0</v>
      </c>
      <c r="AE23" s="743"/>
      <c r="AF23" s="743"/>
      <c r="AG23" s="449"/>
      <c r="AH23" s="449"/>
      <c r="AI23" s="263"/>
      <c r="AJ23" s="264"/>
      <c r="AK23" s="261">
        <v>0</v>
      </c>
      <c r="AL23" s="262">
        <v>0</v>
      </c>
      <c r="AM23" s="743"/>
      <c r="AN23" s="743"/>
      <c r="AO23" s="449"/>
      <c r="AP23" s="449"/>
      <c r="AQ23" s="263"/>
      <c r="AR23" s="264"/>
      <c r="AS23" s="261">
        <v>0</v>
      </c>
      <c r="AT23" s="262">
        <v>0</v>
      </c>
      <c r="AU23" s="743"/>
      <c r="AV23" s="743"/>
      <c r="AW23" s="449"/>
      <c r="AX23" s="449"/>
      <c r="AY23" s="263"/>
      <c r="AZ23" s="264"/>
      <c r="BA23" s="261">
        <v>0</v>
      </c>
      <c r="BB23" s="262">
        <v>0</v>
      </c>
      <c r="BC23" s="743"/>
      <c r="BD23" s="743"/>
      <c r="BE23" s="449"/>
      <c r="BF23" s="449"/>
      <c r="BG23" s="265"/>
      <c r="BH23" s="264"/>
      <c r="BI23" s="261">
        <v>0</v>
      </c>
      <c r="BJ23" s="262">
        <v>0</v>
      </c>
      <c r="BK23" s="743"/>
      <c r="BL23" s="743"/>
      <c r="BM23" s="449"/>
      <c r="BN23" s="449"/>
      <c r="BO23" s="266"/>
      <c r="BP23" s="264"/>
      <c r="BQ23" s="261">
        <v>0</v>
      </c>
      <c r="BR23" s="262">
        <v>0</v>
      </c>
      <c r="BS23" s="743"/>
      <c r="BT23" s="743"/>
      <c r="BU23" s="449"/>
      <c r="BV23" s="449"/>
      <c r="BW23" s="267"/>
      <c r="BX23" s="264"/>
      <c r="BY23" s="268">
        <v>0.17499999999999999</v>
      </c>
      <c r="BZ23" s="745">
        <v>0.17499999999999999</v>
      </c>
      <c r="CA23" s="743"/>
      <c r="CB23" s="743"/>
      <c r="CC23" s="449"/>
      <c r="CD23" s="449"/>
      <c r="CE23" s="327"/>
      <c r="CF23" s="264" t="s">
        <v>757</v>
      </c>
      <c r="CG23" s="261">
        <v>0</v>
      </c>
      <c r="CH23" s="745">
        <v>0</v>
      </c>
      <c r="CI23" s="743"/>
      <c r="CJ23" s="743"/>
      <c r="CK23" s="449"/>
      <c r="CL23" s="449"/>
      <c r="CM23" s="327"/>
      <c r="CN23" s="264"/>
      <c r="CO23" s="261">
        <v>0</v>
      </c>
      <c r="CP23" s="262">
        <v>0</v>
      </c>
      <c r="CQ23" s="743"/>
      <c r="CR23" s="743"/>
      <c r="CS23" s="449"/>
      <c r="CT23" s="449"/>
      <c r="CU23" s="327"/>
      <c r="CV23" s="264"/>
      <c r="CW23" s="268">
        <v>0.17499999999999999</v>
      </c>
      <c r="CX23" s="262">
        <v>0.17499999999999999</v>
      </c>
      <c r="CY23" s="743"/>
      <c r="CZ23" s="743"/>
      <c r="DA23" s="449"/>
      <c r="DB23" s="449"/>
      <c r="DC23" s="327" t="s">
        <v>758</v>
      </c>
      <c r="DD23" s="264" t="s">
        <v>757</v>
      </c>
      <c r="DE23" s="261">
        <v>0</v>
      </c>
      <c r="DF23" s="262">
        <v>0</v>
      </c>
      <c r="DG23" s="743"/>
      <c r="DH23" s="743"/>
      <c r="DI23" s="449"/>
      <c r="DJ23" s="449"/>
      <c r="DK23" s="327"/>
      <c r="DL23" s="264"/>
      <c r="DM23" s="257">
        <f t="shared" ref="DM23:DM35" si="2">U23+AC23++AK23+AS23+BA23+BI23+BQ23+BY23+CG23+CO23+CW23+DE23</f>
        <v>0.35</v>
      </c>
      <c r="DN23" s="269">
        <f t="shared" ref="DN23:DO35" si="3">+U23+AC23+AK23</f>
        <v>0</v>
      </c>
      <c r="DO23" s="270">
        <f t="shared" si="3"/>
        <v>0</v>
      </c>
      <c r="DP23" s="746" t="e">
        <f t="shared" ref="DP23:DP35" si="4">DO23/DN23</f>
        <v>#DIV/0!</v>
      </c>
      <c r="DQ23" s="747"/>
      <c r="DR23" s="747"/>
      <c r="DS23" s="747"/>
      <c r="DT23" s="748"/>
      <c r="DU23" s="748"/>
      <c r="DV23" s="749"/>
      <c r="DW23" s="269">
        <f t="shared" ref="DW23:DX35" si="5">U23+AC23+AK23+AS23+BA23+BI23</f>
        <v>0</v>
      </c>
      <c r="DX23" s="270">
        <f t="shared" si="5"/>
        <v>0</v>
      </c>
      <c r="DY23" s="746" t="e">
        <f t="shared" ref="DY23:DY35" si="6">DX23/DW23</f>
        <v>#DIV/0!</v>
      </c>
      <c r="DZ23" s="747"/>
      <c r="EA23" s="747"/>
      <c r="EB23" s="747"/>
      <c r="EC23" s="748"/>
      <c r="ED23" s="748"/>
      <c r="EE23" s="749"/>
      <c r="EF23" s="269">
        <f t="shared" ref="EF23:EG35" si="7">+U23+AC23+AK23+AS23+BA23+BI23+BQ23+BY23+CG23</f>
        <v>0.17499999999999999</v>
      </c>
      <c r="EG23" s="270">
        <f t="shared" si="7"/>
        <v>0.17499999999999999</v>
      </c>
      <c r="EH23" s="746">
        <f t="shared" ref="EH23:EH35" si="8">EG23/EF23</f>
        <v>1</v>
      </c>
      <c r="EI23" s="747"/>
      <c r="EJ23" s="747"/>
      <c r="EK23" s="747"/>
      <c r="EL23" s="748"/>
      <c r="EM23" s="748"/>
      <c r="EN23" s="749"/>
      <c r="EO23" s="269">
        <f t="shared" ref="EO23:EP35" si="9">+U23+AC23+AK23+AS23+BA23+BI23+BQ23+BY23+CO23+CW23+DE23+CG23</f>
        <v>0.35</v>
      </c>
      <c r="EP23" s="270">
        <f t="shared" si="9"/>
        <v>0.35</v>
      </c>
      <c r="EQ23" s="746">
        <f t="shared" si="0"/>
        <v>1</v>
      </c>
      <c r="ER23" s="747"/>
      <c r="ES23" s="747"/>
      <c r="ET23" s="747"/>
      <c r="EU23" s="748"/>
      <c r="EV23" s="748"/>
      <c r="EW23" s="749"/>
      <c r="EX23" s="732">
        <f t="shared" si="1"/>
        <v>0</v>
      </c>
    </row>
    <row r="24" spans="1:154" s="716" customFormat="1" ht="57.75" customHeight="1" thickBot="1" x14ac:dyDescent="0.3">
      <c r="A24" s="733"/>
      <c r="B24" s="734"/>
      <c r="C24" s="750"/>
      <c r="D24" s="751"/>
      <c r="E24" s="752"/>
      <c r="F24" s="753"/>
      <c r="G24" s="753"/>
      <c r="H24" s="438"/>
      <c r="I24" s="447"/>
      <c r="J24" s="754"/>
      <c r="K24" s="755"/>
      <c r="L24" s="755"/>
      <c r="M24" s="756"/>
      <c r="N24" s="756"/>
      <c r="O24" s="756"/>
      <c r="P24" s="441"/>
      <c r="Q24" s="441"/>
      <c r="R24" s="444"/>
      <c r="S24" s="742" t="s">
        <v>759</v>
      </c>
      <c r="T24" s="260">
        <v>0.2</v>
      </c>
      <c r="U24" s="271">
        <v>0</v>
      </c>
      <c r="V24" s="272">
        <v>0</v>
      </c>
      <c r="W24" s="743"/>
      <c r="X24" s="743"/>
      <c r="Y24" s="449"/>
      <c r="Z24" s="449"/>
      <c r="AA24" s="273"/>
      <c r="AB24" s="274"/>
      <c r="AC24" s="271">
        <v>0</v>
      </c>
      <c r="AD24" s="272">
        <v>0</v>
      </c>
      <c r="AE24" s="743"/>
      <c r="AF24" s="743"/>
      <c r="AG24" s="449"/>
      <c r="AH24" s="449"/>
      <c r="AI24" s="263"/>
      <c r="AJ24" s="264"/>
      <c r="AK24" s="271">
        <v>0</v>
      </c>
      <c r="AL24" s="272">
        <v>0</v>
      </c>
      <c r="AM24" s="743"/>
      <c r="AN24" s="743"/>
      <c r="AO24" s="449"/>
      <c r="AP24" s="449"/>
      <c r="AQ24" s="263"/>
      <c r="AR24" s="264"/>
      <c r="AS24" s="275">
        <v>0</v>
      </c>
      <c r="AT24" s="276">
        <v>0</v>
      </c>
      <c r="AU24" s="757"/>
      <c r="AV24" s="757"/>
      <c r="AW24" s="449"/>
      <c r="AX24" s="449"/>
      <c r="AY24" s="273"/>
      <c r="AZ24" s="274"/>
      <c r="BA24" s="275">
        <v>0</v>
      </c>
      <c r="BB24" s="276">
        <v>0</v>
      </c>
      <c r="BC24" s="757"/>
      <c r="BD24" s="757"/>
      <c r="BE24" s="449"/>
      <c r="BF24" s="449"/>
      <c r="BG24" s="277"/>
      <c r="BH24" s="274"/>
      <c r="BI24" s="275">
        <v>0</v>
      </c>
      <c r="BJ24" s="276">
        <v>0</v>
      </c>
      <c r="BK24" s="757"/>
      <c r="BL24" s="757"/>
      <c r="BM24" s="449"/>
      <c r="BN24" s="449"/>
      <c r="BO24" s="278"/>
      <c r="BP24" s="274"/>
      <c r="BQ24" s="271">
        <v>0</v>
      </c>
      <c r="BR24" s="272">
        <v>0</v>
      </c>
      <c r="BS24" s="743"/>
      <c r="BT24" s="743"/>
      <c r="BU24" s="449"/>
      <c r="BV24" s="449"/>
      <c r="BW24" s="279"/>
      <c r="BX24" s="280"/>
      <c r="BY24" s="275">
        <v>0</v>
      </c>
      <c r="BZ24" s="758">
        <v>0</v>
      </c>
      <c r="CA24" s="757"/>
      <c r="CB24" s="757"/>
      <c r="CC24" s="449"/>
      <c r="CD24" s="449"/>
      <c r="CE24" s="327"/>
      <c r="CF24" s="264"/>
      <c r="CG24" s="281">
        <v>0.1</v>
      </c>
      <c r="CH24" s="758">
        <v>0.1</v>
      </c>
      <c r="CI24" s="757"/>
      <c r="CJ24" s="757"/>
      <c r="CK24" s="449"/>
      <c r="CL24" s="449"/>
      <c r="CM24" s="327" t="s">
        <v>760</v>
      </c>
      <c r="CN24" s="264" t="s">
        <v>761</v>
      </c>
      <c r="CO24" s="275">
        <v>0</v>
      </c>
      <c r="CP24" s="276">
        <v>0</v>
      </c>
      <c r="CQ24" s="757"/>
      <c r="CR24" s="757"/>
      <c r="CS24" s="449"/>
      <c r="CT24" s="449"/>
      <c r="CU24" s="327"/>
      <c r="CV24" s="264"/>
      <c r="CW24" s="275">
        <v>0</v>
      </c>
      <c r="CX24" s="276">
        <v>0</v>
      </c>
      <c r="CY24" s="757"/>
      <c r="CZ24" s="757"/>
      <c r="DA24" s="449"/>
      <c r="DB24" s="449"/>
      <c r="DC24" s="327"/>
      <c r="DD24" s="264"/>
      <c r="DE24" s="282">
        <v>0.1</v>
      </c>
      <c r="DF24" s="272">
        <v>0.1</v>
      </c>
      <c r="DG24" s="743"/>
      <c r="DH24" s="743"/>
      <c r="DI24" s="449"/>
      <c r="DJ24" s="449"/>
      <c r="DK24" s="355" t="s">
        <v>762</v>
      </c>
      <c r="DL24" s="280" t="s">
        <v>761</v>
      </c>
      <c r="DM24" s="257">
        <f t="shared" si="2"/>
        <v>0.2</v>
      </c>
      <c r="DN24" s="283">
        <f t="shared" si="3"/>
        <v>0</v>
      </c>
      <c r="DO24" s="284">
        <f t="shared" si="3"/>
        <v>0</v>
      </c>
      <c r="DP24" s="759" t="e">
        <f t="shared" si="4"/>
        <v>#DIV/0!</v>
      </c>
      <c r="DQ24" s="760"/>
      <c r="DR24" s="760"/>
      <c r="DS24" s="760"/>
      <c r="DT24" s="761"/>
      <c r="DU24" s="761"/>
      <c r="DV24" s="762"/>
      <c r="DW24" s="283">
        <f t="shared" si="5"/>
        <v>0</v>
      </c>
      <c r="DX24" s="284">
        <f t="shared" si="5"/>
        <v>0</v>
      </c>
      <c r="DY24" s="759" t="e">
        <f t="shared" si="6"/>
        <v>#DIV/0!</v>
      </c>
      <c r="DZ24" s="760"/>
      <c r="EA24" s="760"/>
      <c r="EB24" s="760"/>
      <c r="EC24" s="761"/>
      <c r="ED24" s="761"/>
      <c r="EE24" s="762"/>
      <c r="EF24" s="283">
        <f t="shared" si="7"/>
        <v>0.1</v>
      </c>
      <c r="EG24" s="284">
        <f t="shared" si="7"/>
        <v>0.1</v>
      </c>
      <c r="EH24" s="759">
        <f t="shared" si="8"/>
        <v>1</v>
      </c>
      <c r="EI24" s="760"/>
      <c r="EJ24" s="760"/>
      <c r="EK24" s="760"/>
      <c r="EL24" s="761"/>
      <c r="EM24" s="761"/>
      <c r="EN24" s="762"/>
      <c r="EO24" s="283">
        <f t="shared" si="9"/>
        <v>0.2</v>
      </c>
      <c r="EP24" s="284">
        <f t="shared" si="9"/>
        <v>0.2</v>
      </c>
      <c r="EQ24" s="759">
        <f t="shared" si="0"/>
        <v>1</v>
      </c>
      <c r="ER24" s="760"/>
      <c r="ES24" s="760"/>
      <c r="ET24" s="760"/>
      <c r="EU24" s="761"/>
      <c r="EV24" s="761"/>
      <c r="EW24" s="762"/>
      <c r="EX24" s="732">
        <f t="shared" si="1"/>
        <v>0</v>
      </c>
    </row>
    <row r="25" spans="1:154" s="716" customFormat="1" ht="57.75" customHeight="1" x14ac:dyDescent="0.25">
      <c r="A25" s="733"/>
      <c r="B25" s="734"/>
      <c r="C25" s="763" t="s">
        <v>646</v>
      </c>
      <c r="D25" s="764">
        <v>2</v>
      </c>
      <c r="E25" s="765" t="s">
        <v>651</v>
      </c>
      <c r="F25" s="766" t="s">
        <v>748</v>
      </c>
      <c r="G25" s="766" t="s">
        <v>749</v>
      </c>
      <c r="H25" s="450">
        <v>1</v>
      </c>
      <c r="I25" s="454">
        <v>0.3</v>
      </c>
      <c r="J25" s="767">
        <v>2</v>
      </c>
      <c r="K25" s="768" t="s">
        <v>763</v>
      </c>
      <c r="L25" s="768" t="s">
        <v>764</v>
      </c>
      <c r="M25" s="769" t="s">
        <v>749</v>
      </c>
      <c r="N25" s="770">
        <v>1</v>
      </c>
      <c r="O25" s="769" t="s">
        <v>752</v>
      </c>
      <c r="P25" s="285">
        <v>0.08</v>
      </c>
      <c r="Q25" s="285">
        <v>0.26700000000000002</v>
      </c>
      <c r="R25" s="286">
        <v>45504</v>
      </c>
      <c r="S25" s="771" t="s">
        <v>765</v>
      </c>
      <c r="T25" s="287">
        <v>1</v>
      </c>
      <c r="U25" s="288">
        <v>0</v>
      </c>
      <c r="V25" s="285">
        <v>0</v>
      </c>
      <c r="W25" s="285">
        <f>SUM(U25)</f>
        <v>0</v>
      </c>
      <c r="X25" s="285">
        <f>SUM(V25)</f>
        <v>0</v>
      </c>
      <c r="Y25" s="457">
        <f>((W25*$P$25)+(W26*$P$26)+(W27*$P$27)) / $I$25</f>
        <v>0</v>
      </c>
      <c r="Z25" s="457">
        <f>((X25*$P$25)+(X26*$P$26)+(X27*$P$27)) / $I$25</f>
        <v>0</v>
      </c>
      <c r="AA25" s="289"/>
      <c r="AB25" s="290"/>
      <c r="AC25" s="288">
        <v>0</v>
      </c>
      <c r="AD25" s="285">
        <v>0</v>
      </c>
      <c r="AE25" s="285">
        <f>SUM(AC25)</f>
        <v>0</v>
      </c>
      <c r="AF25" s="285">
        <f>SUM(AD25)</f>
        <v>0</v>
      </c>
      <c r="AG25" s="457">
        <f>((AE25*$P$25)+(AE26*$P$26)+(AE27*$P$27)) / $I$25</f>
        <v>0</v>
      </c>
      <c r="AH25" s="457">
        <f>((AF25*$P$25)+(AF26*$P$26)+(AF27*$P$27)) / $I$25</f>
        <v>0</v>
      </c>
      <c r="AI25" s="289"/>
      <c r="AJ25" s="290"/>
      <c r="AK25" s="288">
        <v>0</v>
      </c>
      <c r="AL25" s="285">
        <v>0</v>
      </c>
      <c r="AM25" s="285">
        <f>SUM(AK25)</f>
        <v>0</v>
      </c>
      <c r="AN25" s="285">
        <f>SUM(AL25)</f>
        <v>0</v>
      </c>
      <c r="AO25" s="457">
        <f>((AM25*$P$25)+(AM26*$P$26)+(AM27*$P$27)) / $I$25</f>
        <v>0</v>
      </c>
      <c r="AP25" s="457">
        <f>((AN25*$P$25)+(AN26*$P$26)+(AN27*$P$27)) / $I$25</f>
        <v>0</v>
      </c>
      <c r="AQ25" s="289"/>
      <c r="AR25" s="290"/>
      <c r="AS25" s="288">
        <v>0</v>
      </c>
      <c r="AT25" s="285">
        <v>0</v>
      </c>
      <c r="AU25" s="285">
        <f>SUM(AS25)</f>
        <v>0</v>
      </c>
      <c r="AV25" s="285">
        <f>SUM(AT25)</f>
        <v>0</v>
      </c>
      <c r="AW25" s="457">
        <f>((AU25*$P$25)+(AU26*$P$26)+(AU27*$P$27)) / $I$25</f>
        <v>0</v>
      </c>
      <c r="AX25" s="457">
        <f>((AV25*$P$25)+(AV26*$P$26)+(AV27*$P$27)) / $I$25</f>
        <v>0</v>
      </c>
      <c r="AY25" s="289"/>
      <c r="AZ25" s="290"/>
      <c r="BA25" s="288">
        <v>0</v>
      </c>
      <c r="BB25" s="285">
        <v>0</v>
      </c>
      <c r="BC25" s="285">
        <f>SUM(BA25)</f>
        <v>0</v>
      </c>
      <c r="BD25" s="285">
        <f>SUM(BB25)</f>
        <v>0</v>
      </c>
      <c r="BE25" s="457">
        <f>((BC25*$P$25)+(BC26*$P$26)+(BC27*$P$27)) / $I$25</f>
        <v>0</v>
      </c>
      <c r="BF25" s="457">
        <f>((BD25*$P$25)+(BD26*$P$26)+(BD27*$P$27)) / $I$25</f>
        <v>0</v>
      </c>
      <c r="BG25" s="291"/>
      <c r="BH25" s="290"/>
      <c r="BI25" s="288">
        <v>0</v>
      </c>
      <c r="BJ25" s="285">
        <v>0</v>
      </c>
      <c r="BK25" s="285">
        <f>SUM(BI25)</f>
        <v>0</v>
      </c>
      <c r="BL25" s="285">
        <f>SUM(BJ25)</f>
        <v>0</v>
      </c>
      <c r="BM25" s="457">
        <f>((BK25*$P$25)+(BK26*$P$26)+(BK27*$P$27)) / $I$25</f>
        <v>0</v>
      </c>
      <c r="BN25" s="457">
        <f>((BL25*$P$25)+(BL26*$P$26)+(BL27*$P$27)) / $I$25</f>
        <v>0</v>
      </c>
      <c r="BO25" s="292"/>
      <c r="BP25" s="290"/>
      <c r="BQ25" s="288">
        <v>0</v>
      </c>
      <c r="BR25" s="285">
        <v>0</v>
      </c>
      <c r="BS25" s="285">
        <f>SUM(BQ25)</f>
        <v>0</v>
      </c>
      <c r="BT25" s="285">
        <f>SUM(BR25)</f>
        <v>0</v>
      </c>
      <c r="BU25" s="457">
        <f>((BS25*$P$25)+(BS26*$P$26)+(BS27*$P$27)) / $I$25</f>
        <v>0</v>
      </c>
      <c r="BV25" s="457">
        <f>((BT25*$P$25)+(BT26*$P$26)+(BT27*$P$27)) / $I$25</f>
        <v>0</v>
      </c>
      <c r="BW25" s="293"/>
      <c r="BX25" s="290"/>
      <c r="BY25" s="294">
        <v>1</v>
      </c>
      <c r="BZ25" s="728">
        <v>1</v>
      </c>
      <c r="CA25" s="285">
        <f>SUM(BY25)</f>
        <v>1</v>
      </c>
      <c r="CB25" s="285">
        <f>SUM(BZ25)</f>
        <v>1</v>
      </c>
      <c r="CC25" s="457">
        <f>((CA25*$P$25)+(CA26*$P$26)+(CA27*$P$27)) / $I$25</f>
        <v>0.41666666666666669</v>
      </c>
      <c r="CD25" s="457">
        <f>((CB25*$P$25)+(CB26*$P$26)+(CB27*$P$27)) / $I$25</f>
        <v>0.41666666666666669</v>
      </c>
      <c r="CE25" s="293"/>
      <c r="CF25" s="290" t="s">
        <v>766</v>
      </c>
      <c r="CG25" s="288">
        <v>0</v>
      </c>
      <c r="CH25" s="728">
        <v>0</v>
      </c>
      <c r="CI25" s="285">
        <f>SUM(CG25)</f>
        <v>0</v>
      </c>
      <c r="CJ25" s="285">
        <f>SUM(CH25)</f>
        <v>0</v>
      </c>
      <c r="CK25" s="457">
        <f>((CI25*$P$25)+(CI26*$P$26)+(CI27*$P$27)) / $I$25</f>
        <v>0.15</v>
      </c>
      <c r="CL25" s="457">
        <f>((CJ25*$P$25)+(CJ26*$P$26)+(CJ27*$P$27)) / $I$25</f>
        <v>0.15</v>
      </c>
      <c r="CM25" s="293"/>
      <c r="CN25" s="290"/>
      <c r="CO25" s="288">
        <v>0</v>
      </c>
      <c r="CP25" s="285">
        <v>0</v>
      </c>
      <c r="CQ25" s="285">
        <f>SUM(CO25)</f>
        <v>0</v>
      </c>
      <c r="CR25" s="285">
        <f>SUM(CP25)</f>
        <v>0</v>
      </c>
      <c r="CS25" s="457">
        <f>((CQ25*$P$25)+(CQ26*$P$26)+(CQ27*$P$27)) / $I$25</f>
        <v>0.15</v>
      </c>
      <c r="CT25" s="457">
        <f>((CR25*$P$25)+(CR26*$P$26)+(CR27*$P$27)) / $I$25</f>
        <v>0.15</v>
      </c>
      <c r="CU25" s="293"/>
      <c r="CV25" s="290"/>
      <c r="CW25" s="288">
        <v>0</v>
      </c>
      <c r="CX25" s="285">
        <v>0</v>
      </c>
      <c r="CY25" s="285">
        <f>SUM(CW25)</f>
        <v>0</v>
      </c>
      <c r="CZ25" s="285">
        <f>SUM(CX25)</f>
        <v>0</v>
      </c>
      <c r="DA25" s="457">
        <f>((CY25*$P$25)+(CY26*$P$26)+(CY27*$P$27)) / $I$25</f>
        <v>0.15</v>
      </c>
      <c r="DB25" s="457">
        <f>((CZ25*$P$25)+(CZ26*$P$26)+(CZ27*$P$27)) / $I$25</f>
        <v>0.15</v>
      </c>
      <c r="DC25" s="293"/>
      <c r="DD25" s="290"/>
      <c r="DE25" s="288">
        <v>0</v>
      </c>
      <c r="DF25" s="285">
        <v>0</v>
      </c>
      <c r="DG25" s="285">
        <f>SUM(DE25)</f>
        <v>0</v>
      </c>
      <c r="DH25" s="285">
        <f>SUM(DF25)</f>
        <v>0</v>
      </c>
      <c r="DI25" s="457">
        <f>((DG25*$P$25)+(DG26*$P$26)+(DG27*$P$27)) / $I$25</f>
        <v>0.13333333333333333</v>
      </c>
      <c r="DJ25" s="457">
        <f>((DH25*$P$25)+(DH26*$P$26)+(DH27*$P$27)) / $I$25</f>
        <v>0.13333333333333333</v>
      </c>
      <c r="DK25" s="293"/>
      <c r="DL25" s="290"/>
      <c r="DM25" s="257">
        <f t="shared" si="2"/>
        <v>1</v>
      </c>
      <c r="DN25" s="288">
        <f t="shared" si="3"/>
        <v>0</v>
      </c>
      <c r="DO25" s="285">
        <f t="shared" si="3"/>
        <v>0</v>
      </c>
      <c r="DP25" s="772" t="e">
        <f t="shared" si="4"/>
        <v>#DIV/0!</v>
      </c>
      <c r="DQ25" s="285">
        <f>+W25+AE25+AM25</f>
        <v>0</v>
      </c>
      <c r="DR25" s="285">
        <f>+X25+AF25+AN25</f>
        <v>0</v>
      </c>
      <c r="DS25" s="285" t="e">
        <f>DR25/DQ25</f>
        <v>#DIV/0!</v>
      </c>
      <c r="DT25" s="773">
        <f>Y25+AG25+AO25</f>
        <v>0</v>
      </c>
      <c r="DU25" s="773">
        <f>Z25+AH25+AP25</f>
        <v>0</v>
      </c>
      <c r="DV25" s="774" t="e">
        <f>DU25/DT25</f>
        <v>#DIV/0!</v>
      </c>
      <c r="DW25" s="288">
        <f>U25+AC25+AK25+AS25+BA25+BI25</f>
        <v>0</v>
      </c>
      <c r="DX25" s="285">
        <f>V25+AD25+AL25+AT25+BB25+BJ25</f>
        <v>0</v>
      </c>
      <c r="DY25" s="772" t="e">
        <f t="shared" si="6"/>
        <v>#DIV/0!</v>
      </c>
      <c r="DZ25" s="285">
        <f>DW25</f>
        <v>0</v>
      </c>
      <c r="EA25" s="285">
        <f>DX25</f>
        <v>0</v>
      </c>
      <c r="EB25" s="285" t="e">
        <f>EA25/DZ25</f>
        <v>#DIV/0!</v>
      </c>
      <c r="EC25" s="773">
        <f t="shared" ref="EC25:ED25" si="10">Y25+AG25+AO25+AW25+BE25+BM25</f>
        <v>0</v>
      </c>
      <c r="ED25" s="773">
        <f t="shared" si="10"/>
        <v>0</v>
      </c>
      <c r="EE25" s="774" t="e">
        <f t="shared" ref="EE25" si="11">ED25/EC25</f>
        <v>#DIV/0!</v>
      </c>
      <c r="EF25" s="288">
        <f t="shared" si="7"/>
        <v>1</v>
      </c>
      <c r="EG25" s="285">
        <f t="shared" si="7"/>
        <v>1</v>
      </c>
      <c r="EH25" s="772">
        <f t="shared" si="8"/>
        <v>1</v>
      </c>
      <c r="EI25" s="285">
        <f t="shared" ref="EI25:EJ35" si="12">EF25</f>
        <v>1</v>
      </c>
      <c r="EJ25" s="285">
        <f t="shared" si="12"/>
        <v>1</v>
      </c>
      <c r="EK25" s="285">
        <f>EJ25/EI25</f>
        <v>1</v>
      </c>
      <c r="EL25" s="773">
        <f>Y25+AG25+AO25+AW25+BE25+BM25+BU25+CC25+CK25</f>
        <v>0.56666666666666665</v>
      </c>
      <c r="EM25" s="773">
        <f>Z25+AH25+AP25+AX25+BF25+BN25+BV25+CD25+CL25</f>
        <v>0.56666666666666665</v>
      </c>
      <c r="EN25" s="774">
        <f>EM25/EL25</f>
        <v>1</v>
      </c>
      <c r="EO25" s="288">
        <f t="shared" si="9"/>
        <v>1</v>
      </c>
      <c r="EP25" s="285">
        <f t="shared" si="9"/>
        <v>1</v>
      </c>
      <c r="EQ25" s="772">
        <f t="shared" si="0"/>
        <v>1</v>
      </c>
      <c r="ER25" s="285">
        <f t="shared" ref="ER25:ES35" si="13">EO25</f>
        <v>1</v>
      </c>
      <c r="ES25" s="285">
        <f t="shared" si="13"/>
        <v>1</v>
      </c>
      <c r="ET25" s="285">
        <f>ES25/ER25</f>
        <v>1</v>
      </c>
      <c r="EU25" s="773">
        <f>+Y25+AG25+AO25+AW25+BE25+BU25+CC25+CK25+CS25+DI25+BM25+DA25</f>
        <v>1</v>
      </c>
      <c r="EV25" s="773">
        <f>Z25+AH25+AP25+AX25+BF25+BN25+BV25+CD25+CL25+CT25+DB25+DJ25</f>
        <v>1</v>
      </c>
      <c r="EW25" s="462">
        <f>EV25/EU25</f>
        <v>1</v>
      </c>
      <c r="EX25" s="732">
        <f t="shared" si="1"/>
        <v>0</v>
      </c>
    </row>
    <row r="26" spans="1:154" s="716" customFormat="1" ht="57.75" customHeight="1" x14ac:dyDescent="0.25">
      <c r="A26" s="733"/>
      <c r="B26" s="734"/>
      <c r="C26" s="775"/>
      <c r="D26" s="776"/>
      <c r="E26" s="777"/>
      <c r="F26" s="778"/>
      <c r="G26" s="778"/>
      <c r="H26" s="451"/>
      <c r="I26" s="455"/>
      <c r="J26" s="779">
        <v>3</v>
      </c>
      <c r="K26" s="780" t="s">
        <v>767</v>
      </c>
      <c r="L26" s="780" t="s">
        <v>768</v>
      </c>
      <c r="M26" s="781" t="s">
        <v>749</v>
      </c>
      <c r="N26" s="782">
        <v>1</v>
      </c>
      <c r="O26" s="783" t="s">
        <v>752</v>
      </c>
      <c r="P26" s="295">
        <v>0.18</v>
      </c>
      <c r="Q26" s="295">
        <v>0.6</v>
      </c>
      <c r="R26" s="296">
        <v>45626</v>
      </c>
      <c r="S26" s="784" t="s">
        <v>769</v>
      </c>
      <c r="T26" s="297">
        <v>1</v>
      </c>
      <c r="U26" s="298">
        <v>0</v>
      </c>
      <c r="V26" s="295">
        <v>0</v>
      </c>
      <c r="W26" s="295">
        <f t="shared" ref="W26:X27" si="14">SUM(U26)</f>
        <v>0</v>
      </c>
      <c r="X26" s="295">
        <f t="shared" si="14"/>
        <v>0</v>
      </c>
      <c r="Y26" s="458"/>
      <c r="Z26" s="458"/>
      <c r="AA26" s="299"/>
      <c r="AB26" s="300"/>
      <c r="AC26" s="298">
        <v>0</v>
      </c>
      <c r="AD26" s="295">
        <v>0</v>
      </c>
      <c r="AE26" s="295">
        <f t="shared" ref="AE26:AF27" si="15">SUM(AC26)</f>
        <v>0</v>
      </c>
      <c r="AF26" s="295">
        <f t="shared" si="15"/>
        <v>0</v>
      </c>
      <c r="AG26" s="458"/>
      <c r="AH26" s="458"/>
      <c r="AI26" s="299"/>
      <c r="AJ26" s="300"/>
      <c r="AK26" s="298">
        <v>0</v>
      </c>
      <c r="AL26" s="295">
        <v>0</v>
      </c>
      <c r="AM26" s="295">
        <f t="shared" ref="AM26:AN27" si="16">SUM(AK26)</f>
        <v>0</v>
      </c>
      <c r="AN26" s="295">
        <f t="shared" si="16"/>
        <v>0</v>
      </c>
      <c r="AO26" s="458"/>
      <c r="AP26" s="458"/>
      <c r="AQ26" s="299"/>
      <c r="AR26" s="300"/>
      <c r="AS26" s="298">
        <v>0</v>
      </c>
      <c r="AT26" s="295">
        <v>0</v>
      </c>
      <c r="AU26" s="295">
        <f t="shared" ref="AU26:AV27" si="17">SUM(AS26)</f>
        <v>0</v>
      </c>
      <c r="AV26" s="295">
        <f t="shared" si="17"/>
        <v>0</v>
      </c>
      <c r="AW26" s="458"/>
      <c r="AX26" s="458"/>
      <c r="AY26" s="299"/>
      <c r="AZ26" s="300"/>
      <c r="BA26" s="298">
        <v>0</v>
      </c>
      <c r="BB26" s="295">
        <v>0</v>
      </c>
      <c r="BC26" s="295">
        <f t="shared" ref="BC26:BD27" si="18">SUM(BA26)</f>
        <v>0</v>
      </c>
      <c r="BD26" s="295">
        <f t="shared" si="18"/>
        <v>0</v>
      </c>
      <c r="BE26" s="458"/>
      <c r="BF26" s="458"/>
      <c r="BG26" s="301"/>
      <c r="BH26" s="300"/>
      <c r="BI26" s="298">
        <v>0</v>
      </c>
      <c r="BJ26" s="295">
        <v>0</v>
      </c>
      <c r="BK26" s="295">
        <f t="shared" ref="BK26:BL27" si="19">SUM(BI26)</f>
        <v>0</v>
      </c>
      <c r="BL26" s="295">
        <f t="shared" si="19"/>
        <v>0</v>
      </c>
      <c r="BM26" s="458"/>
      <c r="BN26" s="458"/>
      <c r="BO26" s="302"/>
      <c r="BP26" s="300"/>
      <c r="BQ26" s="298">
        <v>0</v>
      </c>
      <c r="BR26" s="295">
        <v>0</v>
      </c>
      <c r="BS26" s="295">
        <f t="shared" ref="BS26:BT27" si="20">SUM(BQ26)</f>
        <v>0</v>
      </c>
      <c r="BT26" s="295">
        <f t="shared" si="20"/>
        <v>0</v>
      </c>
      <c r="BU26" s="458"/>
      <c r="BV26" s="458"/>
      <c r="BW26" s="303"/>
      <c r="BX26" s="300"/>
      <c r="BY26" s="304">
        <v>0.25</v>
      </c>
      <c r="BZ26" s="745">
        <v>0.25</v>
      </c>
      <c r="CA26" s="295">
        <f>SUM(BY26)</f>
        <v>0.25</v>
      </c>
      <c r="CB26" s="295">
        <f t="shared" ref="CB26:CB27" si="21">SUM(BZ26)</f>
        <v>0.25</v>
      </c>
      <c r="CC26" s="458"/>
      <c r="CD26" s="458"/>
      <c r="CE26" s="303"/>
      <c r="CF26" s="300" t="s">
        <v>770</v>
      </c>
      <c r="CG26" s="304">
        <v>0.25</v>
      </c>
      <c r="CH26" s="745">
        <v>0.25</v>
      </c>
      <c r="CI26" s="295">
        <f>SUM(CG26)</f>
        <v>0.25</v>
      </c>
      <c r="CJ26" s="295">
        <f t="shared" ref="CJ26:CJ27" si="22">SUM(CH26)</f>
        <v>0.25</v>
      </c>
      <c r="CK26" s="458"/>
      <c r="CL26" s="458"/>
      <c r="CM26" s="303" t="s">
        <v>771</v>
      </c>
      <c r="CN26" s="300" t="s">
        <v>770</v>
      </c>
      <c r="CO26" s="304">
        <v>0.25</v>
      </c>
      <c r="CP26" s="295">
        <v>0.25</v>
      </c>
      <c r="CQ26" s="295">
        <f>SUM(CO26)</f>
        <v>0.25</v>
      </c>
      <c r="CR26" s="295">
        <f t="shared" ref="CR26:CR27" si="23">SUM(CP26)</f>
        <v>0.25</v>
      </c>
      <c r="CS26" s="458"/>
      <c r="CT26" s="458"/>
      <c r="CU26" s="303" t="s">
        <v>772</v>
      </c>
      <c r="CV26" s="300" t="s">
        <v>770</v>
      </c>
      <c r="CW26" s="304">
        <v>0.25</v>
      </c>
      <c r="CX26" s="295">
        <v>0.25</v>
      </c>
      <c r="CY26" s="295">
        <f>SUM(CW26)</f>
        <v>0.25</v>
      </c>
      <c r="CZ26" s="295">
        <f t="shared" ref="CZ26:CZ27" si="24">SUM(CX26)</f>
        <v>0.25</v>
      </c>
      <c r="DA26" s="458"/>
      <c r="DB26" s="458"/>
      <c r="DC26" s="303" t="s">
        <v>773</v>
      </c>
      <c r="DD26" s="300" t="s">
        <v>770</v>
      </c>
      <c r="DE26" s="298">
        <v>0</v>
      </c>
      <c r="DF26" s="295">
        <v>0</v>
      </c>
      <c r="DG26" s="295">
        <f>SUM(DE26)</f>
        <v>0</v>
      </c>
      <c r="DH26" s="295">
        <f t="shared" ref="DH26:DH27" si="25">SUM(DF26)</f>
        <v>0</v>
      </c>
      <c r="DI26" s="458"/>
      <c r="DJ26" s="458"/>
      <c r="DK26" s="303"/>
      <c r="DL26" s="300"/>
      <c r="DM26" s="257">
        <f t="shared" si="2"/>
        <v>1</v>
      </c>
      <c r="DN26" s="298">
        <f t="shared" si="3"/>
        <v>0</v>
      </c>
      <c r="DO26" s="295">
        <f t="shared" si="3"/>
        <v>0</v>
      </c>
      <c r="DP26" s="785" t="e">
        <f t="shared" si="4"/>
        <v>#DIV/0!</v>
      </c>
      <c r="DQ26" s="295">
        <f t="shared" ref="DQ26:DR35" si="26">+W26+AE26+AM26</f>
        <v>0</v>
      </c>
      <c r="DR26" s="295">
        <f t="shared" si="26"/>
        <v>0</v>
      </c>
      <c r="DS26" s="295" t="e">
        <f t="shared" ref="DS26:DS35" si="27">DR26/DQ26</f>
        <v>#DIV/0!</v>
      </c>
      <c r="DT26" s="786"/>
      <c r="DU26" s="786"/>
      <c r="DV26" s="787"/>
      <c r="DW26" s="298">
        <f t="shared" si="5"/>
        <v>0</v>
      </c>
      <c r="DX26" s="295">
        <f t="shared" si="5"/>
        <v>0</v>
      </c>
      <c r="DY26" s="785" t="e">
        <f t="shared" si="6"/>
        <v>#DIV/0!</v>
      </c>
      <c r="DZ26" s="295">
        <f t="shared" ref="DZ26:EA35" si="28">DW26</f>
        <v>0</v>
      </c>
      <c r="EA26" s="295">
        <f t="shared" si="28"/>
        <v>0</v>
      </c>
      <c r="EB26" s="295" t="e">
        <f>EA26/DZ26</f>
        <v>#DIV/0!</v>
      </c>
      <c r="EC26" s="786"/>
      <c r="ED26" s="786"/>
      <c r="EE26" s="787"/>
      <c r="EF26" s="298">
        <f t="shared" si="7"/>
        <v>0.5</v>
      </c>
      <c r="EG26" s="295">
        <f t="shared" si="7"/>
        <v>0.5</v>
      </c>
      <c r="EH26" s="785">
        <f t="shared" si="8"/>
        <v>1</v>
      </c>
      <c r="EI26" s="295">
        <f t="shared" si="12"/>
        <v>0.5</v>
      </c>
      <c r="EJ26" s="295">
        <f t="shared" si="12"/>
        <v>0.5</v>
      </c>
      <c r="EK26" s="295">
        <f t="shared" ref="EK26:EK35" si="29">EJ26/EI26</f>
        <v>1</v>
      </c>
      <c r="EL26" s="786"/>
      <c r="EM26" s="786"/>
      <c r="EN26" s="787"/>
      <c r="EO26" s="298">
        <f t="shared" si="9"/>
        <v>1</v>
      </c>
      <c r="EP26" s="295">
        <f t="shared" si="9"/>
        <v>1</v>
      </c>
      <c r="EQ26" s="785">
        <f t="shared" si="0"/>
        <v>1</v>
      </c>
      <c r="ER26" s="295">
        <f t="shared" si="13"/>
        <v>1</v>
      </c>
      <c r="ES26" s="295">
        <f t="shared" si="13"/>
        <v>1</v>
      </c>
      <c r="ET26" s="295">
        <f t="shared" ref="ET26:ET35" si="30">ES26/ER26</f>
        <v>1</v>
      </c>
      <c r="EU26" s="786"/>
      <c r="EV26" s="786"/>
      <c r="EW26" s="463"/>
      <c r="EX26" s="732">
        <f t="shared" si="1"/>
        <v>0</v>
      </c>
    </row>
    <row r="27" spans="1:154" s="716" customFormat="1" ht="57.75" customHeight="1" thickBot="1" x14ac:dyDescent="0.3">
      <c r="A27" s="733"/>
      <c r="B27" s="734"/>
      <c r="C27" s="788"/>
      <c r="D27" s="789"/>
      <c r="E27" s="790"/>
      <c r="F27" s="791"/>
      <c r="G27" s="791"/>
      <c r="H27" s="452"/>
      <c r="I27" s="456"/>
      <c r="J27" s="792">
        <v>4</v>
      </c>
      <c r="K27" s="793" t="s">
        <v>774</v>
      </c>
      <c r="L27" s="793" t="s">
        <v>775</v>
      </c>
      <c r="M27" s="794" t="s">
        <v>749</v>
      </c>
      <c r="N27" s="795">
        <v>1</v>
      </c>
      <c r="O27" s="796" t="s">
        <v>752</v>
      </c>
      <c r="P27" s="305">
        <v>0.04</v>
      </c>
      <c r="Q27" s="305">
        <v>0.13300000000000001</v>
      </c>
      <c r="R27" s="306">
        <v>45657</v>
      </c>
      <c r="S27" s="797" t="s">
        <v>776</v>
      </c>
      <c r="T27" s="307">
        <v>1</v>
      </c>
      <c r="U27" s="308">
        <v>0</v>
      </c>
      <c r="V27" s="305">
        <v>0</v>
      </c>
      <c r="W27" s="305">
        <f t="shared" si="14"/>
        <v>0</v>
      </c>
      <c r="X27" s="305">
        <f t="shared" si="14"/>
        <v>0</v>
      </c>
      <c r="Y27" s="458"/>
      <c r="Z27" s="458"/>
      <c r="AA27" s="309"/>
      <c r="AB27" s="310"/>
      <c r="AC27" s="308">
        <v>0</v>
      </c>
      <c r="AD27" s="305">
        <v>0</v>
      </c>
      <c r="AE27" s="305">
        <f t="shared" si="15"/>
        <v>0</v>
      </c>
      <c r="AF27" s="305">
        <f t="shared" si="15"/>
        <v>0</v>
      </c>
      <c r="AG27" s="458"/>
      <c r="AH27" s="458"/>
      <c r="AI27" s="309"/>
      <c r="AJ27" s="310"/>
      <c r="AK27" s="308">
        <v>0</v>
      </c>
      <c r="AL27" s="305">
        <v>0</v>
      </c>
      <c r="AM27" s="305">
        <f t="shared" si="16"/>
        <v>0</v>
      </c>
      <c r="AN27" s="305">
        <f t="shared" si="16"/>
        <v>0</v>
      </c>
      <c r="AO27" s="458"/>
      <c r="AP27" s="458"/>
      <c r="AQ27" s="309"/>
      <c r="AR27" s="310"/>
      <c r="AS27" s="308">
        <v>0</v>
      </c>
      <c r="AT27" s="305">
        <v>0</v>
      </c>
      <c r="AU27" s="305">
        <f t="shared" si="17"/>
        <v>0</v>
      </c>
      <c r="AV27" s="305">
        <f t="shared" si="17"/>
        <v>0</v>
      </c>
      <c r="AW27" s="458"/>
      <c r="AX27" s="458"/>
      <c r="AY27" s="309"/>
      <c r="AZ27" s="310"/>
      <c r="BA27" s="308">
        <v>0</v>
      </c>
      <c r="BB27" s="305">
        <v>0</v>
      </c>
      <c r="BC27" s="305">
        <f t="shared" si="18"/>
        <v>0</v>
      </c>
      <c r="BD27" s="305">
        <f t="shared" si="18"/>
        <v>0</v>
      </c>
      <c r="BE27" s="458"/>
      <c r="BF27" s="458"/>
      <c r="BG27" s="311"/>
      <c r="BH27" s="310"/>
      <c r="BI27" s="308">
        <v>0</v>
      </c>
      <c r="BJ27" s="305">
        <v>0</v>
      </c>
      <c r="BK27" s="305">
        <f t="shared" si="19"/>
        <v>0</v>
      </c>
      <c r="BL27" s="305">
        <f t="shared" si="19"/>
        <v>0</v>
      </c>
      <c r="BM27" s="458"/>
      <c r="BN27" s="458"/>
      <c r="BO27" s="312"/>
      <c r="BP27" s="310"/>
      <c r="BQ27" s="308">
        <v>0</v>
      </c>
      <c r="BR27" s="305">
        <v>0</v>
      </c>
      <c r="BS27" s="305">
        <f t="shared" si="20"/>
        <v>0</v>
      </c>
      <c r="BT27" s="305">
        <f t="shared" si="20"/>
        <v>0</v>
      </c>
      <c r="BU27" s="458"/>
      <c r="BV27" s="458"/>
      <c r="BW27" s="313"/>
      <c r="BX27" s="310"/>
      <c r="BY27" s="308">
        <v>0</v>
      </c>
      <c r="BZ27" s="798">
        <v>0</v>
      </c>
      <c r="CA27" s="305">
        <f t="shared" ref="CA27" si="31">SUM(BY27)</f>
        <v>0</v>
      </c>
      <c r="CB27" s="305">
        <f t="shared" si="21"/>
        <v>0</v>
      </c>
      <c r="CC27" s="458"/>
      <c r="CD27" s="458"/>
      <c r="CE27" s="313"/>
      <c r="CF27" s="310"/>
      <c r="CG27" s="308">
        <v>0</v>
      </c>
      <c r="CH27" s="798">
        <v>0</v>
      </c>
      <c r="CI27" s="305">
        <f t="shared" ref="CI27" si="32">SUM(CG27)</f>
        <v>0</v>
      </c>
      <c r="CJ27" s="305">
        <f t="shared" si="22"/>
        <v>0</v>
      </c>
      <c r="CK27" s="458"/>
      <c r="CL27" s="458"/>
      <c r="CM27" s="313"/>
      <c r="CN27" s="310"/>
      <c r="CO27" s="308">
        <v>0</v>
      </c>
      <c r="CP27" s="305">
        <v>0</v>
      </c>
      <c r="CQ27" s="305">
        <f t="shared" ref="CQ27" si="33">SUM(CO27)</f>
        <v>0</v>
      </c>
      <c r="CR27" s="305">
        <f t="shared" si="23"/>
        <v>0</v>
      </c>
      <c r="CS27" s="458"/>
      <c r="CT27" s="458"/>
      <c r="CU27" s="313"/>
      <c r="CV27" s="310"/>
      <c r="CW27" s="308">
        <v>0</v>
      </c>
      <c r="CX27" s="305">
        <v>0</v>
      </c>
      <c r="CY27" s="305">
        <f t="shared" ref="CY27" si="34">SUM(CW27)</f>
        <v>0</v>
      </c>
      <c r="CZ27" s="305">
        <f t="shared" si="24"/>
        <v>0</v>
      </c>
      <c r="DA27" s="458"/>
      <c r="DB27" s="458"/>
      <c r="DC27" s="313"/>
      <c r="DD27" s="310"/>
      <c r="DE27" s="314">
        <v>1</v>
      </c>
      <c r="DF27" s="315">
        <v>1</v>
      </c>
      <c r="DG27" s="315">
        <f t="shared" ref="DG27" si="35">SUM(DE27)</f>
        <v>1</v>
      </c>
      <c r="DH27" s="315">
        <f t="shared" si="25"/>
        <v>1</v>
      </c>
      <c r="DI27" s="458"/>
      <c r="DJ27" s="458"/>
      <c r="DK27" s="348" t="s">
        <v>777</v>
      </c>
      <c r="DL27" s="316" t="s">
        <v>778</v>
      </c>
      <c r="DM27" s="257">
        <f t="shared" si="2"/>
        <v>1</v>
      </c>
      <c r="DN27" s="317">
        <f t="shared" si="3"/>
        <v>0</v>
      </c>
      <c r="DO27" s="315">
        <f t="shared" si="3"/>
        <v>0</v>
      </c>
      <c r="DP27" s="799" t="e">
        <f t="shared" si="4"/>
        <v>#DIV/0!</v>
      </c>
      <c r="DQ27" s="315">
        <f t="shared" si="26"/>
        <v>0</v>
      </c>
      <c r="DR27" s="315">
        <f t="shared" si="26"/>
        <v>0</v>
      </c>
      <c r="DS27" s="315" t="e">
        <f t="shared" si="27"/>
        <v>#DIV/0!</v>
      </c>
      <c r="DT27" s="800"/>
      <c r="DU27" s="800"/>
      <c r="DV27" s="801"/>
      <c r="DW27" s="317">
        <f t="shared" si="5"/>
        <v>0</v>
      </c>
      <c r="DX27" s="315">
        <f t="shared" si="5"/>
        <v>0</v>
      </c>
      <c r="DY27" s="799" t="e">
        <f t="shared" si="6"/>
        <v>#DIV/0!</v>
      </c>
      <c r="DZ27" s="315">
        <f t="shared" si="28"/>
        <v>0</v>
      </c>
      <c r="EA27" s="315">
        <f>DX27</f>
        <v>0</v>
      </c>
      <c r="EB27" s="315" t="e">
        <f t="shared" ref="EB27:EB35" si="36">EA27/DZ27</f>
        <v>#DIV/0!</v>
      </c>
      <c r="EC27" s="800"/>
      <c r="ED27" s="800"/>
      <c r="EE27" s="801"/>
      <c r="EF27" s="317">
        <f t="shared" si="7"/>
        <v>0</v>
      </c>
      <c r="EG27" s="315">
        <f t="shared" si="7"/>
        <v>0</v>
      </c>
      <c r="EH27" s="799" t="e">
        <f t="shared" si="8"/>
        <v>#DIV/0!</v>
      </c>
      <c r="EI27" s="315">
        <f t="shared" si="12"/>
        <v>0</v>
      </c>
      <c r="EJ27" s="315">
        <f t="shared" si="12"/>
        <v>0</v>
      </c>
      <c r="EK27" s="315" t="e">
        <f t="shared" si="29"/>
        <v>#DIV/0!</v>
      </c>
      <c r="EL27" s="800"/>
      <c r="EM27" s="800"/>
      <c r="EN27" s="801"/>
      <c r="EO27" s="317">
        <f t="shared" si="9"/>
        <v>1</v>
      </c>
      <c r="EP27" s="315">
        <f t="shared" si="9"/>
        <v>1</v>
      </c>
      <c r="EQ27" s="799">
        <f t="shared" si="0"/>
        <v>1</v>
      </c>
      <c r="ER27" s="315">
        <f t="shared" si="13"/>
        <v>1</v>
      </c>
      <c r="ES27" s="315">
        <f t="shared" si="13"/>
        <v>1</v>
      </c>
      <c r="ET27" s="315">
        <f t="shared" si="30"/>
        <v>1</v>
      </c>
      <c r="EU27" s="800"/>
      <c r="EV27" s="800"/>
      <c r="EW27" s="464"/>
      <c r="EX27" s="732">
        <f t="shared" si="1"/>
        <v>0</v>
      </c>
    </row>
    <row r="28" spans="1:154" s="716" customFormat="1" ht="57.75" customHeight="1" x14ac:dyDescent="0.25">
      <c r="A28" s="733"/>
      <c r="B28" s="734"/>
      <c r="C28" s="719" t="s">
        <v>647</v>
      </c>
      <c r="D28" s="720">
        <v>3</v>
      </c>
      <c r="E28" s="721" t="s">
        <v>652</v>
      </c>
      <c r="F28" s="722" t="s">
        <v>779</v>
      </c>
      <c r="G28" s="722" t="s">
        <v>749</v>
      </c>
      <c r="H28" s="436">
        <v>1</v>
      </c>
      <c r="I28" s="445">
        <v>0.11</v>
      </c>
      <c r="J28" s="802">
        <v>5</v>
      </c>
      <c r="K28" s="803" t="s">
        <v>780</v>
      </c>
      <c r="L28" s="803" t="s">
        <v>781</v>
      </c>
      <c r="M28" s="804" t="s">
        <v>749</v>
      </c>
      <c r="N28" s="805">
        <v>1</v>
      </c>
      <c r="O28" s="806" t="s">
        <v>752</v>
      </c>
      <c r="P28" s="250">
        <v>0.03</v>
      </c>
      <c r="Q28" s="250">
        <v>0.27300000000000002</v>
      </c>
      <c r="R28" s="318">
        <v>45565</v>
      </c>
      <c r="S28" s="807" t="s">
        <v>782</v>
      </c>
      <c r="T28" s="319">
        <v>1</v>
      </c>
      <c r="U28" s="249">
        <v>0</v>
      </c>
      <c r="V28" s="250">
        <v>0</v>
      </c>
      <c r="W28" s="250">
        <f>SUM(U28)</f>
        <v>0</v>
      </c>
      <c r="X28" s="250">
        <f>SUM(V28)</f>
        <v>0</v>
      </c>
      <c r="Y28" s="459">
        <f>((W28*$P$28)+(W29*$P$29)+(W30*$P$30)) / $I$28</f>
        <v>0</v>
      </c>
      <c r="Z28" s="459">
        <f>((X28*$P$28)+(X29*$P$29)+(X30*$P$30)) / $I$28</f>
        <v>0</v>
      </c>
      <c r="AA28" s="251"/>
      <c r="AB28" s="321"/>
      <c r="AC28" s="249">
        <v>0</v>
      </c>
      <c r="AD28" s="250">
        <v>0</v>
      </c>
      <c r="AE28" s="250">
        <f>SUM(AC28)</f>
        <v>0</v>
      </c>
      <c r="AF28" s="250">
        <f>SUM(AD28)</f>
        <v>0</v>
      </c>
      <c r="AG28" s="459">
        <f>((AE28*$P$28)+(AE29*$P$29)+(AE30*$P$30)) / $I$28</f>
        <v>0</v>
      </c>
      <c r="AH28" s="459">
        <f>((AF28*$P$28)+(AF29*$P$29)+(AF30*$P$30)) / $I$28</f>
        <v>0</v>
      </c>
      <c r="AI28" s="251"/>
      <c r="AJ28" s="321"/>
      <c r="AK28" s="249">
        <v>0</v>
      </c>
      <c r="AL28" s="250">
        <v>0</v>
      </c>
      <c r="AM28" s="250">
        <f>SUM(AK28)</f>
        <v>0</v>
      </c>
      <c r="AN28" s="250">
        <f>SUM(AL28)</f>
        <v>0</v>
      </c>
      <c r="AO28" s="459">
        <f>((AM28*$P$28)+(AM29*$P$29)+(AM30*$P$30)) / $I$28</f>
        <v>0</v>
      </c>
      <c r="AP28" s="459">
        <f>((AN28*$P$28)+(AN29*$P$29)+(AN30*$P$30)) / $I$28</f>
        <v>0</v>
      </c>
      <c r="AQ28" s="251"/>
      <c r="AR28" s="321"/>
      <c r="AS28" s="249">
        <v>0</v>
      </c>
      <c r="AT28" s="250">
        <v>0</v>
      </c>
      <c r="AU28" s="250">
        <f>SUM(AS28)</f>
        <v>0</v>
      </c>
      <c r="AV28" s="250">
        <f>SUM(AT28)</f>
        <v>0</v>
      </c>
      <c r="AW28" s="459">
        <f>((AU28*$P$28)+(AU29*$P$29)+(AU30*$P$30)) / $I$28</f>
        <v>0</v>
      </c>
      <c r="AX28" s="459">
        <f>((AV28*$P$28)+(AV29*$P$29)+(AV30*$P$30)) / $I$28</f>
        <v>0</v>
      </c>
      <c r="AY28" s="251"/>
      <c r="AZ28" s="321"/>
      <c r="BA28" s="249">
        <v>0</v>
      </c>
      <c r="BB28" s="250">
        <v>0</v>
      </c>
      <c r="BC28" s="250">
        <f>SUM(BA28)</f>
        <v>0</v>
      </c>
      <c r="BD28" s="250">
        <f>SUM(BB28)</f>
        <v>0</v>
      </c>
      <c r="BE28" s="459">
        <f>((BC28*$P$28)+(BC29*$P$29)+(BC30*$P$30)) / $I$28</f>
        <v>0</v>
      </c>
      <c r="BF28" s="459">
        <f>((BD28*$P$28)+(BD29*$P$29)+(BD30*$P$30)) / $I$28</f>
        <v>0</v>
      </c>
      <c r="BG28" s="251"/>
      <c r="BH28" s="321"/>
      <c r="BI28" s="249">
        <v>0</v>
      </c>
      <c r="BJ28" s="250">
        <v>0</v>
      </c>
      <c r="BK28" s="250">
        <f>SUM(BI28)</f>
        <v>0</v>
      </c>
      <c r="BL28" s="250">
        <f>SUM(BJ28)</f>
        <v>0</v>
      </c>
      <c r="BM28" s="459">
        <f>((BK28*$P$28)+(BK29*$P$29)+(BK30*$P$30)) / $I$28</f>
        <v>0</v>
      </c>
      <c r="BN28" s="459">
        <f>((BL28*$P$28)+(BL29*$P$29)+(BL30*$P$30)) / $I$28</f>
        <v>0</v>
      </c>
      <c r="BO28" s="322"/>
      <c r="BP28" s="252"/>
      <c r="BQ28" s="249">
        <v>0</v>
      </c>
      <c r="BR28" s="250">
        <v>0</v>
      </c>
      <c r="BS28" s="250">
        <f>SUM(BQ28)</f>
        <v>0</v>
      </c>
      <c r="BT28" s="250">
        <f>SUM(BR28)</f>
        <v>0</v>
      </c>
      <c r="BU28" s="459">
        <f>((BS28*$P$28)+(BS29*$P$29)+(BS30*$P$30)) / $I$28</f>
        <v>0</v>
      </c>
      <c r="BV28" s="459">
        <f>((BT28*$P$28)+(BT29*$P$29)+(BT30*$P$30)) / $I$28</f>
        <v>0</v>
      </c>
      <c r="BW28" s="320"/>
      <c r="BX28" s="252"/>
      <c r="BY28" s="256">
        <v>0.6</v>
      </c>
      <c r="BZ28" s="728">
        <v>0.6</v>
      </c>
      <c r="CA28" s="250">
        <f>SUM(BY28)</f>
        <v>0.6</v>
      </c>
      <c r="CB28" s="250">
        <f>SUM(BZ28)</f>
        <v>0.6</v>
      </c>
      <c r="CC28" s="459">
        <f>((CA28*$P$28)+(CA29*$P$29)+(CA30*$P$30)) / $I$28</f>
        <v>0.2181818181818182</v>
      </c>
      <c r="CD28" s="459">
        <f>((CB28*$P$28)+(CB29*$P$29)+(CB30*$P$30)) / $I$28</f>
        <v>0.2181818181818182</v>
      </c>
      <c r="CE28" s="320"/>
      <c r="CF28" s="321" t="s">
        <v>783</v>
      </c>
      <c r="CG28" s="256">
        <v>0.4</v>
      </c>
      <c r="CH28" s="728">
        <v>0.4</v>
      </c>
      <c r="CI28" s="250">
        <f>SUM(CG28)</f>
        <v>0.4</v>
      </c>
      <c r="CJ28" s="250">
        <f>SUM(CH28)</f>
        <v>0.4</v>
      </c>
      <c r="CK28" s="459">
        <f>((CI28*$P$28)+(CI29*$P$29)+(CI30*$P$30)) / $I$28</f>
        <v>0.27727272727272728</v>
      </c>
      <c r="CL28" s="459">
        <f>((CJ28*$P$28)+(CJ29*$P$29)+(CJ30*$P$30)) / $I$28</f>
        <v>0.27727272727272728</v>
      </c>
      <c r="CM28" s="320"/>
      <c r="CN28" s="321" t="s">
        <v>783</v>
      </c>
      <c r="CO28" s="249">
        <v>0</v>
      </c>
      <c r="CP28" s="250">
        <v>0</v>
      </c>
      <c r="CQ28" s="250">
        <f>SUM(CO28)</f>
        <v>0</v>
      </c>
      <c r="CR28" s="250">
        <f>SUM(CP28)</f>
        <v>0</v>
      </c>
      <c r="CS28" s="459">
        <f>((CQ28*$P$28)+(CQ29*$P$29)+(CQ30*$P$30)) / $I$28</f>
        <v>0.16818181818181821</v>
      </c>
      <c r="CT28" s="459">
        <f>((CR28*$P$28)+(CR29*$P$29)+(CR30*$P$30)) / $I$28</f>
        <v>0.16818181818181821</v>
      </c>
      <c r="CU28" s="320"/>
      <c r="CV28" s="321"/>
      <c r="CW28" s="249">
        <v>0</v>
      </c>
      <c r="CX28" s="250">
        <v>0</v>
      </c>
      <c r="CY28" s="250">
        <f>SUM(CW28)</f>
        <v>0</v>
      </c>
      <c r="CZ28" s="250">
        <f>SUM(CX28)</f>
        <v>0</v>
      </c>
      <c r="DA28" s="459">
        <f>((CY28*$P$28)+(CY29*$P$29)+(CY30*$P$30)) / $I$28</f>
        <v>0.16818181818181821</v>
      </c>
      <c r="DB28" s="459">
        <f>((CZ28*$P$28)+(CZ29*$P$29)+(CZ30*$P$30)) / $I$28</f>
        <v>0.16818181818181821</v>
      </c>
      <c r="DC28" s="320"/>
      <c r="DD28" s="252"/>
      <c r="DE28" s="249">
        <v>0</v>
      </c>
      <c r="DF28" s="250">
        <v>0</v>
      </c>
      <c r="DG28" s="250">
        <f>SUM(DE28)</f>
        <v>0</v>
      </c>
      <c r="DH28" s="250">
        <f>SUM(DF28)</f>
        <v>0</v>
      </c>
      <c r="DI28" s="459">
        <f>((DG28*$P$28)+(DG29*$P$29)+(DG30*$P$30)) / $I$28</f>
        <v>0.16818181818181821</v>
      </c>
      <c r="DJ28" s="459">
        <f>((DH28*$P$28)+(DH29*$P$29)+(DH30*$P$30)) / $I$28</f>
        <v>0.16818181818181821</v>
      </c>
      <c r="DK28" s="320"/>
      <c r="DL28" s="252"/>
      <c r="DM28" s="257">
        <f t="shared" si="2"/>
        <v>1</v>
      </c>
      <c r="DN28" s="323">
        <f t="shared" si="3"/>
        <v>0</v>
      </c>
      <c r="DO28" s="324">
        <f t="shared" si="3"/>
        <v>0</v>
      </c>
      <c r="DP28" s="808" t="e">
        <f t="shared" si="4"/>
        <v>#DIV/0!</v>
      </c>
      <c r="DQ28" s="324">
        <f t="shared" si="26"/>
        <v>0</v>
      </c>
      <c r="DR28" s="324">
        <f t="shared" si="26"/>
        <v>0</v>
      </c>
      <c r="DS28" s="324" t="e">
        <f t="shared" si="27"/>
        <v>#DIV/0!</v>
      </c>
      <c r="DT28" s="809">
        <f>Y28+AG28+AO28</f>
        <v>0</v>
      </c>
      <c r="DU28" s="809">
        <f t="shared" ref="DU28" si="37">Z28+AH28+AP28</f>
        <v>0</v>
      </c>
      <c r="DV28" s="810" t="e">
        <f t="shared" ref="DV28" si="38">DU28/DT28</f>
        <v>#DIV/0!</v>
      </c>
      <c r="DW28" s="323">
        <f t="shared" si="5"/>
        <v>0</v>
      </c>
      <c r="DX28" s="324">
        <f t="shared" si="5"/>
        <v>0</v>
      </c>
      <c r="DY28" s="808" t="e">
        <f t="shared" si="6"/>
        <v>#DIV/0!</v>
      </c>
      <c r="DZ28" s="324">
        <f t="shared" si="28"/>
        <v>0</v>
      </c>
      <c r="EA28" s="324">
        <f t="shared" si="28"/>
        <v>0</v>
      </c>
      <c r="EB28" s="324" t="e">
        <f t="shared" si="36"/>
        <v>#DIV/0!</v>
      </c>
      <c r="EC28" s="809">
        <f t="shared" ref="EC28:ED28" si="39">Y28+AG28+AO28+AW28+BE28+BM28</f>
        <v>0</v>
      </c>
      <c r="ED28" s="809">
        <f t="shared" si="39"/>
        <v>0</v>
      </c>
      <c r="EE28" s="810" t="e">
        <f t="shared" ref="EE28" si="40">ED28/EC28</f>
        <v>#DIV/0!</v>
      </c>
      <c r="EF28" s="323">
        <f t="shared" si="7"/>
        <v>1</v>
      </c>
      <c r="EG28" s="324">
        <f t="shared" si="7"/>
        <v>1</v>
      </c>
      <c r="EH28" s="808">
        <f t="shared" si="8"/>
        <v>1</v>
      </c>
      <c r="EI28" s="324">
        <f t="shared" si="12"/>
        <v>1</v>
      </c>
      <c r="EJ28" s="324">
        <f t="shared" si="12"/>
        <v>1</v>
      </c>
      <c r="EK28" s="324">
        <f t="shared" si="29"/>
        <v>1</v>
      </c>
      <c r="EL28" s="809">
        <f>Y28+AG28+AO28+AW28+BE28+BM28+BU28+CC28+CK28</f>
        <v>0.49545454545454548</v>
      </c>
      <c r="EM28" s="809">
        <f>Z28+AH28+AP28+AX28+BF28+BN28+BV28+CD28+CL28</f>
        <v>0.49545454545454548</v>
      </c>
      <c r="EN28" s="810">
        <f>EM28/EL28</f>
        <v>1</v>
      </c>
      <c r="EO28" s="323">
        <f t="shared" si="9"/>
        <v>1</v>
      </c>
      <c r="EP28" s="324">
        <f t="shared" si="9"/>
        <v>1</v>
      </c>
      <c r="EQ28" s="808">
        <f t="shared" si="0"/>
        <v>1</v>
      </c>
      <c r="ER28" s="324">
        <f t="shared" si="13"/>
        <v>1</v>
      </c>
      <c r="ES28" s="324">
        <f t="shared" si="13"/>
        <v>1</v>
      </c>
      <c r="ET28" s="324">
        <f t="shared" si="30"/>
        <v>1</v>
      </c>
      <c r="EU28" s="809">
        <f>+Y28+AG28+AO28+AW28+BE28+BU28+CC28+CK28+CS28+DI28+BM28+DA28</f>
        <v>1</v>
      </c>
      <c r="EV28" s="809">
        <f>Z28+AH28+AP28+AX28+BF28+BN28+BV28+CD28+CL28+CT28+DB28+DJ28</f>
        <v>1</v>
      </c>
      <c r="EW28" s="465">
        <f>EV28/EU28</f>
        <v>1</v>
      </c>
      <c r="EX28" s="732">
        <f t="shared" si="1"/>
        <v>0</v>
      </c>
    </row>
    <row r="29" spans="1:154" s="716" customFormat="1" ht="57.75" customHeight="1" x14ac:dyDescent="0.25">
      <c r="A29" s="733"/>
      <c r="B29" s="734"/>
      <c r="C29" s="735"/>
      <c r="D29" s="736"/>
      <c r="E29" s="737"/>
      <c r="F29" s="738"/>
      <c r="G29" s="738"/>
      <c r="H29" s="437"/>
      <c r="I29" s="446"/>
      <c r="J29" s="811">
        <v>6</v>
      </c>
      <c r="K29" s="812" t="s">
        <v>784</v>
      </c>
      <c r="L29" s="812" t="s">
        <v>785</v>
      </c>
      <c r="M29" s="813" t="s">
        <v>749</v>
      </c>
      <c r="N29" s="814">
        <v>1</v>
      </c>
      <c r="O29" s="813" t="s">
        <v>752</v>
      </c>
      <c r="P29" s="262">
        <v>0.05</v>
      </c>
      <c r="Q29" s="262">
        <v>0.45400000000000001</v>
      </c>
      <c r="R29" s="325">
        <v>45657</v>
      </c>
      <c r="S29" s="815" t="s">
        <v>786</v>
      </c>
      <c r="T29" s="326">
        <v>1</v>
      </c>
      <c r="U29" s="261">
        <v>0</v>
      </c>
      <c r="V29" s="262">
        <v>0</v>
      </c>
      <c r="W29" s="262">
        <f>SUM(U29)</f>
        <v>0</v>
      </c>
      <c r="X29" s="262">
        <f t="shared" ref="X29:X30" si="41">SUM(V29)</f>
        <v>0</v>
      </c>
      <c r="Y29" s="460"/>
      <c r="Z29" s="460"/>
      <c r="AA29" s="263"/>
      <c r="AB29" s="328"/>
      <c r="AC29" s="261">
        <v>0</v>
      </c>
      <c r="AD29" s="262">
        <v>0</v>
      </c>
      <c r="AE29" s="262">
        <f>SUM(AC29)</f>
        <v>0</v>
      </c>
      <c r="AF29" s="262">
        <f t="shared" ref="AF29:AF30" si="42">SUM(AD29)</f>
        <v>0</v>
      </c>
      <c r="AG29" s="460"/>
      <c r="AH29" s="460"/>
      <c r="AI29" s="263"/>
      <c r="AJ29" s="328"/>
      <c r="AK29" s="261">
        <v>0</v>
      </c>
      <c r="AL29" s="262">
        <v>0</v>
      </c>
      <c r="AM29" s="262">
        <f>SUM(AK29)</f>
        <v>0</v>
      </c>
      <c r="AN29" s="262">
        <f t="shared" ref="AN29:AN30" si="43">SUM(AL29)</f>
        <v>0</v>
      </c>
      <c r="AO29" s="460"/>
      <c r="AP29" s="460"/>
      <c r="AQ29" s="263"/>
      <c r="AR29" s="328"/>
      <c r="AS29" s="261">
        <v>0</v>
      </c>
      <c r="AT29" s="262">
        <v>0</v>
      </c>
      <c r="AU29" s="262">
        <f>SUM(AS29)</f>
        <v>0</v>
      </c>
      <c r="AV29" s="262">
        <f t="shared" ref="AV29:AV30" si="44">SUM(AT29)</f>
        <v>0</v>
      </c>
      <c r="AW29" s="460"/>
      <c r="AX29" s="460"/>
      <c r="AY29" s="263"/>
      <c r="AZ29" s="328"/>
      <c r="BA29" s="261">
        <v>0</v>
      </c>
      <c r="BB29" s="262">
        <v>0</v>
      </c>
      <c r="BC29" s="262">
        <f>SUM(BA29)</f>
        <v>0</v>
      </c>
      <c r="BD29" s="262">
        <f t="shared" ref="BD29:BD30" si="45">SUM(BB29)</f>
        <v>0</v>
      </c>
      <c r="BE29" s="460"/>
      <c r="BF29" s="460"/>
      <c r="BG29" s="263"/>
      <c r="BH29" s="328"/>
      <c r="BI29" s="261">
        <v>0</v>
      </c>
      <c r="BJ29" s="262">
        <v>0</v>
      </c>
      <c r="BK29" s="262">
        <f>SUM(BI29)</f>
        <v>0</v>
      </c>
      <c r="BL29" s="262">
        <f t="shared" ref="BL29:BL30" si="46">SUM(BJ29)</f>
        <v>0</v>
      </c>
      <c r="BM29" s="460"/>
      <c r="BN29" s="460"/>
      <c r="BO29" s="329"/>
      <c r="BP29" s="264"/>
      <c r="BQ29" s="261">
        <v>0</v>
      </c>
      <c r="BR29" s="262">
        <v>0</v>
      </c>
      <c r="BS29" s="262">
        <f>SUM(BQ29)</f>
        <v>0</v>
      </c>
      <c r="BT29" s="262">
        <f t="shared" ref="BT29:BT30" si="47">SUM(BR29)</f>
        <v>0</v>
      </c>
      <c r="BU29" s="460"/>
      <c r="BV29" s="460"/>
      <c r="BW29" s="327"/>
      <c r="BX29" s="264"/>
      <c r="BY29" s="261">
        <v>0</v>
      </c>
      <c r="BZ29" s="745">
        <v>0</v>
      </c>
      <c r="CA29" s="262">
        <f>SUM(BY29)</f>
        <v>0</v>
      </c>
      <c r="CB29" s="262">
        <f t="shared" ref="CB29:CB30" si="48">SUM(BZ29)</f>
        <v>0</v>
      </c>
      <c r="CC29" s="460"/>
      <c r="CD29" s="460"/>
      <c r="CE29" s="327"/>
      <c r="CF29" s="328"/>
      <c r="CG29" s="268">
        <v>0.25</v>
      </c>
      <c r="CH29" s="745">
        <v>0.25</v>
      </c>
      <c r="CI29" s="262">
        <f>SUM(CG29)</f>
        <v>0.25</v>
      </c>
      <c r="CJ29" s="262">
        <f t="shared" ref="CJ29:CJ30" si="49">SUM(CH29)</f>
        <v>0.25</v>
      </c>
      <c r="CK29" s="460"/>
      <c r="CL29" s="460"/>
      <c r="CM29" s="327" t="s">
        <v>787</v>
      </c>
      <c r="CN29" s="328" t="s">
        <v>788</v>
      </c>
      <c r="CO29" s="268">
        <v>0.25</v>
      </c>
      <c r="CP29" s="262">
        <v>0.25</v>
      </c>
      <c r="CQ29" s="262">
        <f>SUM(CO29)</f>
        <v>0.25</v>
      </c>
      <c r="CR29" s="262">
        <f t="shared" ref="CR29:CR30" si="50">SUM(CP29)</f>
        <v>0.25</v>
      </c>
      <c r="CS29" s="460"/>
      <c r="CT29" s="460"/>
      <c r="CU29" s="327" t="s">
        <v>789</v>
      </c>
      <c r="CV29" s="328" t="s">
        <v>788</v>
      </c>
      <c r="CW29" s="268">
        <v>0.25</v>
      </c>
      <c r="CX29" s="262">
        <v>0.25</v>
      </c>
      <c r="CY29" s="262">
        <f>SUM(CW29)</f>
        <v>0.25</v>
      </c>
      <c r="CZ29" s="262">
        <f t="shared" ref="CZ29:CZ30" si="51">SUM(CX29)</f>
        <v>0.25</v>
      </c>
      <c r="DA29" s="460"/>
      <c r="DB29" s="460"/>
      <c r="DC29" s="327" t="s">
        <v>790</v>
      </c>
      <c r="DD29" s="264" t="s">
        <v>788</v>
      </c>
      <c r="DE29" s="268">
        <v>0.25</v>
      </c>
      <c r="DF29" s="262">
        <v>0.25</v>
      </c>
      <c r="DG29" s="262">
        <f>SUM(DE29)</f>
        <v>0.25</v>
      </c>
      <c r="DH29" s="262">
        <f t="shared" ref="DH29:DH30" si="52">SUM(DF29)</f>
        <v>0.25</v>
      </c>
      <c r="DI29" s="460"/>
      <c r="DJ29" s="460"/>
      <c r="DK29" s="327" t="s">
        <v>791</v>
      </c>
      <c r="DL29" s="264" t="s">
        <v>788</v>
      </c>
      <c r="DM29" s="257">
        <f t="shared" si="2"/>
        <v>1</v>
      </c>
      <c r="DN29" s="330">
        <f t="shared" si="3"/>
        <v>0</v>
      </c>
      <c r="DO29" s="331">
        <f t="shared" si="3"/>
        <v>0</v>
      </c>
      <c r="DP29" s="816" t="e">
        <f t="shared" si="4"/>
        <v>#DIV/0!</v>
      </c>
      <c r="DQ29" s="331">
        <f t="shared" si="26"/>
        <v>0</v>
      </c>
      <c r="DR29" s="331">
        <f t="shared" si="26"/>
        <v>0</v>
      </c>
      <c r="DS29" s="331" t="e">
        <f t="shared" si="27"/>
        <v>#DIV/0!</v>
      </c>
      <c r="DT29" s="817"/>
      <c r="DU29" s="817"/>
      <c r="DV29" s="818"/>
      <c r="DW29" s="330">
        <f t="shared" si="5"/>
        <v>0</v>
      </c>
      <c r="DX29" s="331">
        <f t="shared" si="5"/>
        <v>0</v>
      </c>
      <c r="DY29" s="816" t="e">
        <f t="shared" si="6"/>
        <v>#DIV/0!</v>
      </c>
      <c r="DZ29" s="331">
        <f>DW29</f>
        <v>0</v>
      </c>
      <c r="EA29" s="331">
        <f>DX29</f>
        <v>0</v>
      </c>
      <c r="EB29" s="331" t="e">
        <f t="shared" si="36"/>
        <v>#DIV/0!</v>
      </c>
      <c r="EC29" s="817"/>
      <c r="ED29" s="817"/>
      <c r="EE29" s="818"/>
      <c r="EF29" s="330">
        <f t="shared" si="7"/>
        <v>0.25</v>
      </c>
      <c r="EG29" s="331">
        <f t="shared" si="7"/>
        <v>0.25</v>
      </c>
      <c r="EH29" s="816">
        <f t="shared" si="8"/>
        <v>1</v>
      </c>
      <c r="EI29" s="331">
        <f t="shared" si="12"/>
        <v>0.25</v>
      </c>
      <c r="EJ29" s="331">
        <f t="shared" si="12"/>
        <v>0.25</v>
      </c>
      <c r="EK29" s="331">
        <f t="shared" si="29"/>
        <v>1</v>
      </c>
      <c r="EL29" s="817"/>
      <c r="EM29" s="817"/>
      <c r="EN29" s="818"/>
      <c r="EO29" s="330">
        <f t="shared" si="9"/>
        <v>1</v>
      </c>
      <c r="EP29" s="331">
        <f t="shared" si="9"/>
        <v>1</v>
      </c>
      <c r="EQ29" s="816">
        <f t="shared" si="0"/>
        <v>1</v>
      </c>
      <c r="ER29" s="331">
        <f t="shared" si="13"/>
        <v>1</v>
      </c>
      <c r="ES29" s="331">
        <f t="shared" si="13"/>
        <v>1</v>
      </c>
      <c r="ET29" s="331">
        <f t="shared" si="30"/>
        <v>1</v>
      </c>
      <c r="EU29" s="817"/>
      <c r="EV29" s="817"/>
      <c r="EW29" s="466"/>
      <c r="EX29" s="732">
        <f t="shared" si="1"/>
        <v>0</v>
      </c>
    </row>
    <row r="30" spans="1:154" s="716" customFormat="1" ht="57.75" customHeight="1" thickBot="1" x14ac:dyDescent="0.3">
      <c r="A30" s="733"/>
      <c r="B30" s="734"/>
      <c r="C30" s="750"/>
      <c r="D30" s="751"/>
      <c r="E30" s="752"/>
      <c r="F30" s="753"/>
      <c r="G30" s="753"/>
      <c r="H30" s="438"/>
      <c r="I30" s="447"/>
      <c r="J30" s="819">
        <v>7</v>
      </c>
      <c r="K30" s="820" t="s">
        <v>792</v>
      </c>
      <c r="L30" s="820" t="s">
        <v>793</v>
      </c>
      <c r="M30" s="821" t="s">
        <v>749</v>
      </c>
      <c r="N30" s="822">
        <v>1</v>
      </c>
      <c r="O30" s="823" t="s">
        <v>752</v>
      </c>
      <c r="P30" s="276">
        <v>0.03</v>
      </c>
      <c r="Q30" s="276">
        <v>0.27300000000000002</v>
      </c>
      <c r="R30" s="332">
        <v>45657</v>
      </c>
      <c r="S30" s="824" t="s">
        <v>794</v>
      </c>
      <c r="T30" s="333">
        <v>1</v>
      </c>
      <c r="U30" s="271">
        <v>0</v>
      </c>
      <c r="V30" s="272">
        <v>0</v>
      </c>
      <c r="W30" s="272">
        <f t="shared" ref="W30:X35" si="53">SUM(U30)</f>
        <v>0</v>
      </c>
      <c r="X30" s="272">
        <f t="shared" si="41"/>
        <v>0</v>
      </c>
      <c r="Y30" s="461"/>
      <c r="Z30" s="461"/>
      <c r="AA30" s="334"/>
      <c r="AB30" s="335"/>
      <c r="AC30" s="271">
        <v>0</v>
      </c>
      <c r="AD30" s="272">
        <v>0</v>
      </c>
      <c r="AE30" s="272">
        <f t="shared" ref="AE30:AF35" si="54">SUM(AC30)</f>
        <v>0</v>
      </c>
      <c r="AF30" s="272">
        <f t="shared" si="42"/>
        <v>0</v>
      </c>
      <c r="AG30" s="461"/>
      <c r="AH30" s="461"/>
      <c r="AI30" s="334"/>
      <c r="AJ30" s="335"/>
      <c r="AK30" s="271">
        <v>0</v>
      </c>
      <c r="AL30" s="272">
        <v>0</v>
      </c>
      <c r="AM30" s="272">
        <f t="shared" ref="AM30:AN35" si="55">SUM(AK30)</f>
        <v>0</v>
      </c>
      <c r="AN30" s="272">
        <f t="shared" si="43"/>
        <v>0</v>
      </c>
      <c r="AO30" s="461"/>
      <c r="AP30" s="461"/>
      <c r="AQ30" s="334"/>
      <c r="AR30" s="335"/>
      <c r="AS30" s="271">
        <v>0</v>
      </c>
      <c r="AT30" s="272">
        <v>0</v>
      </c>
      <c r="AU30" s="272">
        <f t="shared" ref="AU30:AV35" si="56">SUM(AS30)</f>
        <v>0</v>
      </c>
      <c r="AV30" s="272">
        <f t="shared" si="44"/>
        <v>0</v>
      </c>
      <c r="AW30" s="461"/>
      <c r="AX30" s="461"/>
      <c r="AY30" s="334"/>
      <c r="AZ30" s="335"/>
      <c r="BA30" s="271">
        <v>0</v>
      </c>
      <c r="BB30" s="272">
        <v>0</v>
      </c>
      <c r="BC30" s="272">
        <f t="shared" ref="BC30:BD35" si="57">SUM(BA30)</f>
        <v>0</v>
      </c>
      <c r="BD30" s="272">
        <f t="shared" si="45"/>
        <v>0</v>
      </c>
      <c r="BE30" s="461"/>
      <c r="BF30" s="461"/>
      <c r="BG30" s="334"/>
      <c r="BH30" s="335"/>
      <c r="BI30" s="271">
        <v>0</v>
      </c>
      <c r="BJ30" s="272">
        <v>0</v>
      </c>
      <c r="BK30" s="272">
        <f t="shared" ref="BK30:BL35" si="58">SUM(BI30)</f>
        <v>0</v>
      </c>
      <c r="BL30" s="272">
        <f t="shared" si="46"/>
        <v>0</v>
      </c>
      <c r="BM30" s="461"/>
      <c r="BN30" s="461"/>
      <c r="BO30" s="336"/>
      <c r="BP30" s="280"/>
      <c r="BQ30" s="275">
        <v>0</v>
      </c>
      <c r="BR30" s="276">
        <v>0</v>
      </c>
      <c r="BS30" s="276">
        <f t="shared" ref="BS30:BT35" si="59">SUM(BQ30)</f>
        <v>0</v>
      </c>
      <c r="BT30" s="276">
        <f t="shared" si="47"/>
        <v>0</v>
      </c>
      <c r="BU30" s="461"/>
      <c r="BV30" s="461"/>
      <c r="BW30" s="337"/>
      <c r="BX30" s="274"/>
      <c r="BY30" s="282">
        <v>0.2</v>
      </c>
      <c r="BZ30" s="798">
        <v>0.2</v>
      </c>
      <c r="CA30" s="272">
        <f t="shared" ref="CA30:CB35" si="60">SUM(BY30)</f>
        <v>0.2</v>
      </c>
      <c r="CB30" s="272">
        <f t="shared" si="48"/>
        <v>0.2</v>
      </c>
      <c r="CC30" s="461"/>
      <c r="CD30" s="461"/>
      <c r="CE30" s="355"/>
      <c r="CF30" s="335" t="s">
        <v>795</v>
      </c>
      <c r="CG30" s="282">
        <v>0.2</v>
      </c>
      <c r="CH30" s="798">
        <v>0.2</v>
      </c>
      <c r="CI30" s="272">
        <f t="shared" ref="CI30:CJ35" si="61">SUM(CG30)</f>
        <v>0.2</v>
      </c>
      <c r="CJ30" s="272">
        <f t="shared" si="49"/>
        <v>0.2</v>
      </c>
      <c r="CK30" s="461"/>
      <c r="CL30" s="461"/>
      <c r="CM30" s="355" t="s">
        <v>796</v>
      </c>
      <c r="CN30" s="335" t="s">
        <v>795</v>
      </c>
      <c r="CO30" s="282">
        <v>0.2</v>
      </c>
      <c r="CP30" s="272">
        <v>0.2</v>
      </c>
      <c r="CQ30" s="272">
        <f t="shared" ref="CQ30:CR35" si="62">SUM(CO30)</f>
        <v>0.2</v>
      </c>
      <c r="CR30" s="272">
        <f t="shared" si="50"/>
        <v>0.2</v>
      </c>
      <c r="CS30" s="461"/>
      <c r="CT30" s="461"/>
      <c r="CU30" s="355" t="s">
        <v>797</v>
      </c>
      <c r="CV30" s="335" t="s">
        <v>795</v>
      </c>
      <c r="CW30" s="282">
        <v>0.2</v>
      </c>
      <c r="CX30" s="272">
        <v>0.2</v>
      </c>
      <c r="CY30" s="272">
        <f t="shared" ref="CY30:CZ35" si="63">SUM(CW30)</f>
        <v>0.2</v>
      </c>
      <c r="CZ30" s="272">
        <f t="shared" si="51"/>
        <v>0.2</v>
      </c>
      <c r="DA30" s="461"/>
      <c r="DB30" s="461"/>
      <c r="DC30" s="355" t="s">
        <v>798</v>
      </c>
      <c r="DD30" s="280" t="s">
        <v>795</v>
      </c>
      <c r="DE30" s="281">
        <v>0.2</v>
      </c>
      <c r="DF30" s="276">
        <v>0.2</v>
      </c>
      <c r="DG30" s="276">
        <f t="shared" ref="DG30:DH35" si="64">SUM(DE30)</f>
        <v>0.2</v>
      </c>
      <c r="DH30" s="276">
        <f t="shared" si="52"/>
        <v>0.2</v>
      </c>
      <c r="DI30" s="461"/>
      <c r="DJ30" s="461"/>
      <c r="DK30" s="337" t="s">
        <v>799</v>
      </c>
      <c r="DL30" s="274" t="s">
        <v>795</v>
      </c>
      <c r="DM30" s="257">
        <f t="shared" si="2"/>
        <v>1</v>
      </c>
      <c r="DN30" s="338">
        <f t="shared" si="3"/>
        <v>0</v>
      </c>
      <c r="DO30" s="339">
        <f t="shared" si="3"/>
        <v>0</v>
      </c>
      <c r="DP30" s="825" t="e">
        <f t="shared" si="4"/>
        <v>#DIV/0!</v>
      </c>
      <c r="DQ30" s="339">
        <f t="shared" si="26"/>
        <v>0</v>
      </c>
      <c r="DR30" s="339">
        <f t="shared" si="26"/>
        <v>0</v>
      </c>
      <c r="DS30" s="339" t="e">
        <f t="shared" si="27"/>
        <v>#DIV/0!</v>
      </c>
      <c r="DT30" s="826"/>
      <c r="DU30" s="826"/>
      <c r="DV30" s="827"/>
      <c r="DW30" s="338">
        <f t="shared" si="5"/>
        <v>0</v>
      </c>
      <c r="DX30" s="339">
        <f t="shared" si="5"/>
        <v>0</v>
      </c>
      <c r="DY30" s="825" t="e">
        <f t="shared" si="6"/>
        <v>#DIV/0!</v>
      </c>
      <c r="DZ30" s="339">
        <f t="shared" si="28"/>
        <v>0</v>
      </c>
      <c r="EA30" s="339">
        <f t="shared" si="28"/>
        <v>0</v>
      </c>
      <c r="EB30" s="339" t="e">
        <f t="shared" si="36"/>
        <v>#DIV/0!</v>
      </c>
      <c r="EC30" s="826"/>
      <c r="ED30" s="826"/>
      <c r="EE30" s="827"/>
      <c r="EF30" s="338">
        <f t="shared" si="7"/>
        <v>0.4</v>
      </c>
      <c r="EG30" s="339">
        <f t="shared" si="7"/>
        <v>0.4</v>
      </c>
      <c r="EH30" s="825">
        <f t="shared" si="8"/>
        <v>1</v>
      </c>
      <c r="EI30" s="339">
        <f t="shared" si="12"/>
        <v>0.4</v>
      </c>
      <c r="EJ30" s="339">
        <f t="shared" si="12"/>
        <v>0.4</v>
      </c>
      <c r="EK30" s="339">
        <f t="shared" si="29"/>
        <v>1</v>
      </c>
      <c r="EL30" s="826"/>
      <c r="EM30" s="826"/>
      <c r="EN30" s="827"/>
      <c r="EO30" s="338">
        <f t="shared" si="9"/>
        <v>1</v>
      </c>
      <c r="EP30" s="339">
        <f t="shared" si="9"/>
        <v>1</v>
      </c>
      <c r="EQ30" s="825">
        <f t="shared" si="0"/>
        <v>1</v>
      </c>
      <c r="ER30" s="339">
        <f t="shared" si="13"/>
        <v>1</v>
      </c>
      <c r="ES30" s="339">
        <f t="shared" si="13"/>
        <v>1</v>
      </c>
      <c r="ET30" s="339">
        <f t="shared" si="30"/>
        <v>1</v>
      </c>
      <c r="EU30" s="826"/>
      <c r="EV30" s="826"/>
      <c r="EW30" s="467"/>
      <c r="EX30" s="732">
        <f t="shared" si="1"/>
        <v>0</v>
      </c>
    </row>
    <row r="31" spans="1:154" s="716" customFormat="1" ht="57.75" customHeight="1" x14ac:dyDescent="0.25">
      <c r="A31" s="733"/>
      <c r="B31" s="734"/>
      <c r="C31" s="717" t="s">
        <v>647</v>
      </c>
      <c r="D31" s="828">
        <v>4</v>
      </c>
      <c r="E31" s="765" t="s">
        <v>653</v>
      </c>
      <c r="F31" s="766" t="s">
        <v>779</v>
      </c>
      <c r="G31" s="766" t="s">
        <v>749</v>
      </c>
      <c r="H31" s="450">
        <v>1</v>
      </c>
      <c r="I31" s="454">
        <v>0.11</v>
      </c>
      <c r="J31" s="829">
        <v>8</v>
      </c>
      <c r="K31" s="830" t="s">
        <v>800</v>
      </c>
      <c r="L31" s="830" t="s">
        <v>801</v>
      </c>
      <c r="M31" s="831" t="s">
        <v>749</v>
      </c>
      <c r="N31" s="832">
        <v>1</v>
      </c>
      <c r="O31" s="831" t="s">
        <v>752</v>
      </c>
      <c r="P31" s="340">
        <v>0.02</v>
      </c>
      <c r="Q31" s="340">
        <v>0.18179999999999999</v>
      </c>
      <c r="R31" s="341">
        <v>45535</v>
      </c>
      <c r="S31" s="833" t="s">
        <v>802</v>
      </c>
      <c r="T31" s="287">
        <v>1</v>
      </c>
      <c r="U31" s="288">
        <v>0</v>
      </c>
      <c r="V31" s="285">
        <v>0</v>
      </c>
      <c r="W31" s="285">
        <f t="shared" si="53"/>
        <v>0</v>
      </c>
      <c r="X31" s="285">
        <f t="shared" si="53"/>
        <v>0</v>
      </c>
      <c r="Y31" s="468">
        <f>((W31*$P$31)+(W32*$P$32)+(W33*$P$33)) / $I$31</f>
        <v>0</v>
      </c>
      <c r="Z31" s="468">
        <f>((X31*$P$31)+(X32*$P$32)+(X33*$P$33)) / $I$31</f>
        <v>0</v>
      </c>
      <c r="AA31" s="289"/>
      <c r="AB31" s="342"/>
      <c r="AC31" s="288">
        <v>0</v>
      </c>
      <c r="AD31" s="285">
        <v>0</v>
      </c>
      <c r="AE31" s="285">
        <f t="shared" si="54"/>
        <v>0</v>
      </c>
      <c r="AF31" s="285">
        <f t="shared" si="54"/>
        <v>0</v>
      </c>
      <c r="AG31" s="468">
        <f>((AE31*$P$31)+(AE32*$P$32)+(AE33*$P$33)) / $I$31</f>
        <v>0</v>
      </c>
      <c r="AH31" s="468">
        <f>((AF31*$P$31)+(AF32*$P$32)+(AF33*$P$33)) / $I$31</f>
        <v>0</v>
      </c>
      <c r="AI31" s="289"/>
      <c r="AJ31" s="342"/>
      <c r="AK31" s="288">
        <v>0</v>
      </c>
      <c r="AL31" s="285">
        <v>0</v>
      </c>
      <c r="AM31" s="285">
        <f t="shared" si="55"/>
        <v>0</v>
      </c>
      <c r="AN31" s="285">
        <f t="shared" si="55"/>
        <v>0</v>
      </c>
      <c r="AO31" s="468">
        <f>((AM31*$P$31)+(AM32*$P$32)+(AM33*$P$33)) / $I$31</f>
        <v>0</v>
      </c>
      <c r="AP31" s="468">
        <f>((AN31*$P$31)+(AN32*$P$32)+(AN33*$P$33)) / $I$31</f>
        <v>0</v>
      </c>
      <c r="AQ31" s="289"/>
      <c r="AR31" s="342"/>
      <c r="AS31" s="288">
        <v>0</v>
      </c>
      <c r="AT31" s="285">
        <v>0</v>
      </c>
      <c r="AU31" s="285">
        <f t="shared" si="56"/>
        <v>0</v>
      </c>
      <c r="AV31" s="285">
        <f t="shared" si="56"/>
        <v>0</v>
      </c>
      <c r="AW31" s="468">
        <f>((AU31*$P$31)+(AU32*$P$32)+(AU33*$P$33)) / $I$31</f>
        <v>0</v>
      </c>
      <c r="AX31" s="468">
        <f>((AV31*$P$31)+(AV32*$P$32)+(AV33*$P$33)) / $I$31</f>
        <v>0</v>
      </c>
      <c r="AY31" s="289"/>
      <c r="AZ31" s="342"/>
      <c r="BA31" s="288">
        <v>0</v>
      </c>
      <c r="BB31" s="285">
        <v>0</v>
      </c>
      <c r="BC31" s="285">
        <f t="shared" si="57"/>
        <v>0</v>
      </c>
      <c r="BD31" s="285">
        <f t="shared" si="57"/>
        <v>0</v>
      </c>
      <c r="BE31" s="468">
        <f>((BC31*$P$31)+(BC32*$P$32)+(BC33*$P$33)) / $I$31</f>
        <v>0</v>
      </c>
      <c r="BF31" s="468">
        <f>((BD31*$P$31)+(BD32*$P$32)+(BD33*$P$33)) / $I$31</f>
        <v>0</v>
      </c>
      <c r="BG31" s="289"/>
      <c r="BH31" s="342"/>
      <c r="BI31" s="288">
        <v>0</v>
      </c>
      <c r="BJ31" s="285">
        <v>0</v>
      </c>
      <c r="BK31" s="285">
        <f t="shared" si="58"/>
        <v>0</v>
      </c>
      <c r="BL31" s="285">
        <f t="shared" si="58"/>
        <v>0</v>
      </c>
      <c r="BM31" s="468">
        <f>((BK31*$P$31)+(BK32*$P$32)+(BK33*$P$33)) / $I$31</f>
        <v>0</v>
      </c>
      <c r="BN31" s="468">
        <f>((BL31*$P$31)+(BL32*$P$32)+(BL33*$P$33)) / $I$31</f>
        <v>0</v>
      </c>
      <c r="BO31" s="343"/>
      <c r="BP31" s="290"/>
      <c r="BQ31" s="288">
        <v>0</v>
      </c>
      <c r="BR31" s="285">
        <v>0</v>
      </c>
      <c r="BS31" s="285">
        <f t="shared" si="59"/>
        <v>0</v>
      </c>
      <c r="BT31" s="285">
        <f t="shared" si="59"/>
        <v>0</v>
      </c>
      <c r="BU31" s="468">
        <f>((BS31*$P$31)+(BS32*$P$32)+(BS33*$P$33)) / $I$31</f>
        <v>0</v>
      </c>
      <c r="BV31" s="468">
        <f>((BT31*$P$31)+(BT32*$P$32)+(BT33*$P$33)) / $I$31</f>
        <v>0</v>
      </c>
      <c r="BW31" s="293"/>
      <c r="BX31" s="290"/>
      <c r="BY31" s="294">
        <v>1</v>
      </c>
      <c r="BZ31" s="728">
        <v>1</v>
      </c>
      <c r="CA31" s="285">
        <f t="shared" si="60"/>
        <v>1</v>
      </c>
      <c r="CB31" s="285">
        <f t="shared" si="60"/>
        <v>1</v>
      </c>
      <c r="CC31" s="468">
        <f>((CA31*$P$31)+(CA32*$P$32)+(CA33*$P$33)) / $I$31</f>
        <v>0.27272727272727271</v>
      </c>
      <c r="CD31" s="468">
        <f>((CB31*$P$31)+(CB32*$P$32)+(CB33*$P$33)) / $I$31</f>
        <v>0.27272727272727271</v>
      </c>
      <c r="CE31" s="293"/>
      <c r="CF31" s="342" t="s">
        <v>803</v>
      </c>
      <c r="CG31" s="288">
        <v>0</v>
      </c>
      <c r="CH31" s="728">
        <v>0</v>
      </c>
      <c r="CI31" s="285">
        <f t="shared" si="61"/>
        <v>0</v>
      </c>
      <c r="CJ31" s="285">
        <f t="shared" si="61"/>
        <v>0</v>
      </c>
      <c r="CK31" s="468">
        <f>((CI31*$P$31)+(CI32*$P$32)+(CI33*$P$33)) / $I$31</f>
        <v>0.25000000000000006</v>
      </c>
      <c r="CL31" s="468">
        <f>((CJ31*$P$31)+(CJ32*$P$32)+(CJ33*$P$33)) / $I$31</f>
        <v>0.25000000000000006</v>
      </c>
      <c r="CM31" s="293"/>
      <c r="CN31" s="342"/>
      <c r="CO31" s="288">
        <v>0</v>
      </c>
      <c r="CP31" s="285">
        <v>0</v>
      </c>
      <c r="CQ31" s="285">
        <f t="shared" si="62"/>
        <v>0</v>
      </c>
      <c r="CR31" s="285">
        <f t="shared" si="62"/>
        <v>0</v>
      </c>
      <c r="CS31" s="468">
        <f>((CQ31*$P$31)+(CQ32*$P$32)+(CQ33*$P$33)) / $I$31</f>
        <v>0.15909090909090912</v>
      </c>
      <c r="CT31" s="468">
        <f>((CR31*$P$31)+(CR32*$P$32)+(CR33*$P$33)) / $I$31</f>
        <v>0.15909090909090912</v>
      </c>
      <c r="CU31" s="293"/>
      <c r="CV31" s="342"/>
      <c r="CW31" s="288">
        <v>0</v>
      </c>
      <c r="CX31" s="285">
        <v>0</v>
      </c>
      <c r="CY31" s="285">
        <f t="shared" si="63"/>
        <v>0</v>
      </c>
      <c r="CZ31" s="285">
        <f t="shared" si="63"/>
        <v>0</v>
      </c>
      <c r="DA31" s="468">
        <f>((CY31*$P$31)+(CY32*$P$32)+(CY33*$P$33)) / $I$31</f>
        <v>0.15909090909090912</v>
      </c>
      <c r="DB31" s="468">
        <f>((CZ31*$P$31)+(CZ32*$P$32)+(CZ33*$P$33)) / $I$31</f>
        <v>0.15909090909090912</v>
      </c>
      <c r="DC31" s="293"/>
      <c r="DD31" s="342"/>
      <c r="DE31" s="288">
        <v>0</v>
      </c>
      <c r="DF31" s="285">
        <v>0</v>
      </c>
      <c r="DG31" s="285">
        <f t="shared" si="64"/>
        <v>0</v>
      </c>
      <c r="DH31" s="285">
        <f t="shared" si="64"/>
        <v>0</v>
      </c>
      <c r="DI31" s="468">
        <f>((DG31*$P$31)+(DG32*$P$32)+(DG33*$P$33)) / $I$31</f>
        <v>0.15909090909090912</v>
      </c>
      <c r="DJ31" s="468">
        <f>((DH31*$P$31)+(DH32*$P$32)+(DH33*$P$33)) / $I$31</f>
        <v>0.15909090909090912</v>
      </c>
      <c r="DK31" s="293"/>
      <c r="DL31" s="290"/>
      <c r="DM31" s="257">
        <f t="shared" si="2"/>
        <v>1</v>
      </c>
      <c r="DN31" s="288">
        <f t="shared" si="3"/>
        <v>0</v>
      </c>
      <c r="DO31" s="285">
        <f t="shared" si="3"/>
        <v>0</v>
      </c>
      <c r="DP31" s="772" t="e">
        <f t="shared" si="4"/>
        <v>#DIV/0!</v>
      </c>
      <c r="DQ31" s="285">
        <f>+W31+AE31+AM31</f>
        <v>0</v>
      </c>
      <c r="DR31" s="285">
        <f t="shared" si="26"/>
        <v>0</v>
      </c>
      <c r="DS31" s="285" t="e">
        <f t="shared" si="27"/>
        <v>#DIV/0!</v>
      </c>
      <c r="DT31" s="773">
        <f t="shared" ref="DT31:DU31" si="65">Y31+AG31+AO31</f>
        <v>0</v>
      </c>
      <c r="DU31" s="773">
        <f t="shared" si="65"/>
        <v>0</v>
      </c>
      <c r="DV31" s="774" t="e">
        <f t="shared" ref="DV31" si="66">DU31/DT31</f>
        <v>#DIV/0!</v>
      </c>
      <c r="DW31" s="288">
        <f t="shared" si="5"/>
        <v>0</v>
      </c>
      <c r="DX31" s="285">
        <f t="shared" si="5"/>
        <v>0</v>
      </c>
      <c r="DY31" s="772" t="e">
        <f t="shared" si="6"/>
        <v>#DIV/0!</v>
      </c>
      <c r="DZ31" s="285">
        <f>DW31</f>
        <v>0</v>
      </c>
      <c r="EA31" s="285">
        <f>DX31</f>
        <v>0</v>
      </c>
      <c r="EB31" s="285" t="e">
        <f t="shared" si="36"/>
        <v>#DIV/0!</v>
      </c>
      <c r="EC31" s="773">
        <f t="shared" ref="EC31:ED31" si="67">Y31+AG31+AO31+AW31+BE31+BM31</f>
        <v>0</v>
      </c>
      <c r="ED31" s="773">
        <f t="shared" si="67"/>
        <v>0</v>
      </c>
      <c r="EE31" s="774" t="e">
        <f t="shared" ref="EE31" si="68">ED31/EC31</f>
        <v>#DIV/0!</v>
      </c>
      <c r="EF31" s="288">
        <f t="shared" si="7"/>
        <v>1</v>
      </c>
      <c r="EG31" s="285">
        <f t="shared" si="7"/>
        <v>1</v>
      </c>
      <c r="EH31" s="772">
        <f t="shared" si="8"/>
        <v>1</v>
      </c>
      <c r="EI31" s="285">
        <f t="shared" si="12"/>
        <v>1</v>
      </c>
      <c r="EJ31" s="285">
        <f t="shared" si="12"/>
        <v>1</v>
      </c>
      <c r="EK31" s="285">
        <f t="shared" si="29"/>
        <v>1</v>
      </c>
      <c r="EL31" s="773">
        <f>Y31+AG31+AO31+AW31+BE31+BM31+BU31+CC31+CK31</f>
        <v>0.52272727272727271</v>
      </c>
      <c r="EM31" s="773">
        <f>Z31+AH31+AP31+AX31+BF31+BN31+BV31+CD31+CL31</f>
        <v>0.52272727272727271</v>
      </c>
      <c r="EN31" s="774">
        <f>EM31/EL31</f>
        <v>1</v>
      </c>
      <c r="EO31" s="288">
        <f t="shared" si="9"/>
        <v>1</v>
      </c>
      <c r="EP31" s="285">
        <f t="shared" si="9"/>
        <v>1</v>
      </c>
      <c r="EQ31" s="772">
        <f t="shared" si="0"/>
        <v>1</v>
      </c>
      <c r="ER31" s="285">
        <f t="shared" si="13"/>
        <v>1</v>
      </c>
      <c r="ES31" s="285">
        <f t="shared" si="13"/>
        <v>1</v>
      </c>
      <c r="ET31" s="285">
        <f t="shared" si="30"/>
        <v>1</v>
      </c>
      <c r="EU31" s="773">
        <f>+Y31+AG31+AO31+AW31+BE31+BU31+CC31+CK31+CS31+DI31+BM31+DA31</f>
        <v>1.0000000000000002</v>
      </c>
      <c r="EV31" s="773">
        <f>Z31+AH31+AP31+AX31+BF31+BN31+BV31+CD31+CL31+CT31+DB31+DJ31</f>
        <v>1.0000000000000002</v>
      </c>
      <c r="EW31" s="462">
        <f>EV31/EU31</f>
        <v>1</v>
      </c>
      <c r="EX31" s="732">
        <f t="shared" si="1"/>
        <v>0</v>
      </c>
    </row>
    <row r="32" spans="1:154" s="716" customFormat="1" ht="57.75" customHeight="1" x14ac:dyDescent="0.25">
      <c r="A32" s="733"/>
      <c r="B32" s="734"/>
      <c r="C32" s="733"/>
      <c r="D32" s="834"/>
      <c r="E32" s="777"/>
      <c r="F32" s="778"/>
      <c r="G32" s="778"/>
      <c r="H32" s="451"/>
      <c r="I32" s="455"/>
      <c r="J32" s="779">
        <v>9</v>
      </c>
      <c r="K32" s="780" t="s">
        <v>804</v>
      </c>
      <c r="L32" s="780" t="s">
        <v>805</v>
      </c>
      <c r="M32" s="781" t="s">
        <v>749</v>
      </c>
      <c r="N32" s="782">
        <v>1</v>
      </c>
      <c r="O32" s="783" t="s">
        <v>752</v>
      </c>
      <c r="P32" s="295">
        <v>0.02</v>
      </c>
      <c r="Q32" s="295">
        <v>0.18179999999999999</v>
      </c>
      <c r="R32" s="344">
        <v>45565</v>
      </c>
      <c r="S32" s="835" t="s">
        <v>806</v>
      </c>
      <c r="T32" s="297">
        <v>1</v>
      </c>
      <c r="U32" s="298">
        <v>0</v>
      </c>
      <c r="V32" s="295">
        <v>0</v>
      </c>
      <c r="W32" s="295">
        <f t="shared" si="53"/>
        <v>0</v>
      </c>
      <c r="X32" s="295">
        <f t="shared" si="53"/>
        <v>0</v>
      </c>
      <c r="Y32" s="469"/>
      <c r="Z32" s="469"/>
      <c r="AA32" s="299"/>
      <c r="AB32" s="345"/>
      <c r="AC32" s="298">
        <v>0</v>
      </c>
      <c r="AD32" s="295">
        <v>0</v>
      </c>
      <c r="AE32" s="295">
        <f t="shared" si="54"/>
        <v>0</v>
      </c>
      <c r="AF32" s="295">
        <f t="shared" si="54"/>
        <v>0</v>
      </c>
      <c r="AG32" s="469"/>
      <c r="AH32" s="469"/>
      <c r="AI32" s="299"/>
      <c r="AJ32" s="345"/>
      <c r="AK32" s="298">
        <v>0</v>
      </c>
      <c r="AL32" s="295">
        <v>0</v>
      </c>
      <c r="AM32" s="295">
        <f t="shared" si="55"/>
        <v>0</v>
      </c>
      <c r="AN32" s="295">
        <f t="shared" si="55"/>
        <v>0</v>
      </c>
      <c r="AO32" s="469"/>
      <c r="AP32" s="469"/>
      <c r="AQ32" s="299"/>
      <c r="AR32" s="345"/>
      <c r="AS32" s="298">
        <v>0</v>
      </c>
      <c r="AT32" s="295">
        <v>0</v>
      </c>
      <c r="AU32" s="295">
        <f t="shared" si="56"/>
        <v>0</v>
      </c>
      <c r="AV32" s="295">
        <f t="shared" si="56"/>
        <v>0</v>
      </c>
      <c r="AW32" s="469"/>
      <c r="AX32" s="469"/>
      <c r="AY32" s="299"/>
      <c r="AZ32" s="345"/>
      <c r="BA32" s="298">
        <v>0</v>
      </c>
      <c r="BB32" s="295">
        <v>0</v>
      </c>
      <c r="BC32" s="295">
        <f t="shared" si="57"/>
        <v>0</v>
      </c>
      <c r="BD32" s="295">
        <f t="shared" si="57"/>
        <v>0</v>
      </c>
      <c r="BE32" s="469"/>
      <c r="BF32" s="469"/>
      <c r="BG32" s="299"/>
      <c r="BH32" s="345"/>
      <c r="BI32" s="298">
        <v>0</v>
      </c>
      <c r="BJ32" s="295">
        <v>0</v>
      </c>
      <c r="BK32" s="295">
        <f t="shared" si="58"/>
        <v>0</v>
      </c>
      <c r="BL32" s="295">
        <f t="shared" si="58"/>
        <v>0</v>
      </c>
      <c r="BM32" s="469"/>
      <c r="BN32" s="469"/>
      <c r="BO32" s="346"/>
      <c r="BP32" s="300"/>
      <c r="BQ32" s="298">
        <v>0</v>
      </c>
      <c r="BR32" s="295">
        <v>0</v>
      </c>
      <c r="BS32" s="295">
        <f t="shared" si="59"/>
        <v>0</v>
      </c>
      <c r="BT32" s="295">
        <f t="shared" si="59"/>
        <v>0</v>
      </c>
      <c r="BU32" s="469"/>
      <c r="BV32" s="469"/>
      <c r="BW32" s="303"/>
      <c r="BX32" s="300"/>
      <c r="BY32" s="304">
        <v>0.5</v>
      </c>
      <c r="BZ32" s="745">
        <v>0.5</v>
      </c>
      <c r="CA32" s="295">
        <f t="shared" si="60"/>
        <v>0.5</v>
      </c>
      <c r="CB32" s="295">
        <f t="shared" si="60"/>
        <v>0.5</v>
      </c>
      <c r="CC32" s="469"/>
      <c r="CD32" s="469"/>
      <c r="CE32" s="303"/>
      <c r="CF32" s="345" t="s">
        <v>807</v>
      </c>
      <c r="CG32" s="304">
        <v>0.5</v>
      </c>
      <c r="CH32" s="745">
        <v>0.5</v>
      </c>
      <c r="CI32" s="295">
        <f t="shared" si="61"/>
        <v>0.5</v>
      </c>
      <c r="CJ32" s="295">
        <f t="shared" si="61"/>
        <v>0.5</v>
      </c>
      <c r="CK32" s="469"/>
      <c r="CL32" s="469"/>
      <c r="CM32" s="303"/>
      <c r="CN32" s="345" t="s">
        <v>807</v>
      </c>
      <c r="CO32" s="298">
        <v>0</v>
      </c>
      <c r="CP32" s="295">
        <v>0</v>
      </c>
      <c r="CQ32" s="295">
        <f t="shared" si="62"/>
        <v>0</v>
      </c>
      <c r="CR32" s="295">
        <f t="shared" si="62"/>
        <v>0</v>
      </c>
      <c r="CS32" s="469"/>
      <c r="CT32" s="469"/>
      <c r="CU32" s="303"/>
      <c r="CV32" s="345"/>
      <c r="CW32" s="298">
        <v>0</v>
      </c>
      <c r="CX32" s="295">
        <v>0</v>
      </c>
      <c r="CY32" s="295">
        <f t="shared" si="63"/>
        <v>0</v>
      </c>
      <c r="CZ32" s="295">
        <f t="shared" si="63"/>
        <v>0</v>
      </c>
      <c r="DA32" s="469"/>
      <c r="DB32" s="469"/>
      <c r="DC32" s="303"/>
      <c r="DD32" s="345"/>
      <c r="DE32" s="298">
        <v>0</v>
      </c>
      <c r="DF32" s="295">
        <v>0</v>
      </c>
      <c r="DG32" s="295">
        <f t="shared" si="64"/>
        <v>0</v>
      </c>
      <c r="DH32" s="295">
        <f t="shared" si="64"/>
        <v>0</v>
      </c>
      <c r="DI32" s="469"/>
      <c r="DJ32" s="469"/>
      <c r="DK32" s="303"/>
      <c r="DL32" s="300"/>
      <c r="DM32" s="257">
        <f t="shared" si="2"/>
        <v>1</v>
      </c>
      <c r="DN32" s="298">
        <f t="shared" si="3"/>
        <v>0</v>
      </c>
      <c r="DO32" s="295">
        <f t="shared" si="3"/>
        <v>0</v>
      </c>
      <c r="DP32" s="785" t="e">
        <f t="shared" si="4"/>
        <v>#DIV/0!</v>
      </c>
      <c r="DQ32" s="295">
        <f t="shared" si="26"/>
        <v>0</v>
      </c>
      <c r="DR32" s="295">
        <f t="shared" si="26"/>
        <v>0</v>
      </c>
      <c r="DS32" s="295" t="e">
        <f t="shared" si="27"/>
        <v>#DIV/0!</v>
      </c>
      <c r="DT32" s="786"/>
      <c r="DU32" s="786"/>
      <c r="DV32" s="787"/>
      <c r="DW32" s="298">
        <f t="shared" si="5"/>
        <v>0</v>
      </c>
      <c r="DX32" s="295">
        <f t="shared" si="5"/>
        <v>0</v>
      </c>
      <c r="DY32" s="785" t="e">
        <f t="shared" si="6"/>
        <v>#DIV/0!</v>
      </c>
      <c r="DZ32" s="295">
        <f t="shared" si="28"/>
        <v>0</v>
      </c>
      <c r="EA32" s="295">
        <f t="shared" si="28"/>
        <v>0</v>
      </c>
      <c r="EB32" s="295" t="e">
        <f t="shared" si="36"/>
        <v>#DIV/0!</v>
      </c>
      <c r="EC32" s="786"/>
      <c r="ED32" s="786"/>
      <c r="EE32" s="787"/>
      <c r="EF32" s="298">
        <f t="shared" si="7"/>
        <v>1</v>
      </c>
      <c r="EG32" s="295">
        <f t="shared" si="7"/>
        <v>1</v>
      </c>
      <c r="EH32" s="785">
        <f t="shared" si="8"/>
        <v>1</v>
      </c>
      <c r="EI32" s="295">
        <f t="shared" si="12"/>
        <v>1</v>
      </c>
      <c r="EJ32" s="295">
        <f t="shared" si="12"/>
        <v>1</v>
      </c>
      <c r="EK32" s="295">
        <f t="shared" si="29"/>
        <v>1</v>
      </c>
      <c r="EL32" s="786"/>
      <c r="EM32" s="786"/>
      <c r="EN32" s="787"/>
      <c r="EO32" s="298">
        <f t="shared" si="9"/>
        <v>1</v>
      </c>
      <c r="EP32" s="295">
        <f t="shared" si="9"/>
        <v>1</v>
      </c>
      <c r="EQ32" s="785">
        <f t="shared" si="0"/>
        <v>1</v>
      </c>
      <c r="ER32" s="295">
        <f t="shared" si="13"/>
        <v>1</v>
      </c>
      <c r="ES32" s="295">
        <f t="shared" si="13"/>
        <v>1</v>
      </c>
      <c r="ET32" s="295">
        <f t="shared" si="30"/>
        <v>1</v>
      </c>
      <c r="EU32" s="786"/>
      <c r="EV32" s="786"/>
      <c r="EW32" s="463"/>
      <c r="EX32" s="732">
        <f t="shared" si="1"/>
        <v>0</v>
      </c>
    </row>
    <row r="33" spans="1:154" s="716" customFormat="1" ht="57.75" customHeight="1" thickBot="1" x14ac:dyDescent="0.3">
      <c r="A33" s="733"/>
      <c r="B33" s="734"/>
      <c r="C33" s="836"/>
      <c r="D33" s="837"/>
      <c r="E33" s="790"/>
      <c r="F33" s="791"/>
      <c r="G33" s="791"/>
      <c r="H33" s="452"/>
      <c r="I33" s="456"/>
      <c r="J33" s="838">
        <v>10</v>
      </c>
      <c r="K33" s="839" t="s">
        <v>808</v>
      </c>
      <c r="L33" s="839" t="s">
        <v>809</v>
      </c>
      <c r="M33" s="840" t="s">
        <v>749</v>
      </c>
      <c r="N33" s="841">
        <v>1</v>
      </c>
      <c r="O33" s="842" t="s">
        <v>752</v>
      </c>
      <c r="P33" s="315">
        <v>7.0000000000000007E-2</v>
      </c>
      <c r="Q33" s="315">
        <v>0.63639999999999997</v>
      </c>
      <c r="R33" s="843">
        <v>45657</v>
      </c>
      <c r="S33" s="844" t="s">
        <v>810</v>
      </c>
      <c r="T33" s="347">
        <v>1</v>
      </c>
      <c r="U33" s="317">
        <v>0</v>
      </c>
      <c r="V33" s="315">
        <v>0</v>
      </c>
      <c r="W33" s="315">
        <f t="shared" si="53"/>
        <v>0</v>
      </c>
      <c r="X33" s="315">
        <f t="shared" si="53"/>
        <v>0</v>
      </c>
      <c r="Y33" s="470"/>
      <c r="Z33" s="470"/>
      <c r="AA33" s="349"/>
      <c r="AB33" s="350"/>
      <c r="AC33" s="317">
        <v>0</v>
      </c>
      <c r="AD33" s="315">
        <v>0</v>
      </c>
      <c r="AE33" s="315">
        <f t="shared" si="54"/>
        <v>0</v>
      </c>
      <c r="AF33" s="315">
        <f t="shared" si="54"/>
        <v>0</v>
      </c>
      <c r="AG33" s="470"/>
      <c r="AH33" s="470"/>
      <c r="AI33" s="349"/>
      <c r="AJ33" s="350"/>
      <c r="AK33" s="317">
        <v>0</v>
      </c>
      <c r="AL33" s="315">
        <v>0</v>
      </c>
      <c r="AM33" s="315">
        <f t="shared" si="55"/>
        <v>0</v>
      </c>
      <c r="AN33" s="315">
        <f t="shared" si="55"/>
        <v>0</v>
      </c>
      <c r="AO33" s="470"/>
      <c r="AP33" s="470"/>
      <c r="AQ33" s="349"/>
      <c r="AR33" s="350"/>
      <c r="AS33" s="317">
        <v>0</v>
      </c>
      <c r="AT33" s="315">
        <v>0</v>
      </c>
      <c r="AU33" s="315">
        <f t="shared" si="56"/>
        <v>0</v>
      </c>
      <c r="AV33" s="315">
        <f t="shared" si="56"/>
        <v>0</v>
      </c>
      <c r="AW33" s="470"/>
      <c r="AX33" s="470"/>
      <c r="AY33" s="349"/>
      <c r="AZ33" s="350"/>
      <c r="BA33" s="317">
        <v>0</v>
      </c>
      <c r="BB33" s="315">
        <v>0</v>
      </c>
      <c r="BC33" s="315">
        <f t="shared" si="57"/>
        <v>0</v>
      </c>
      <c r="BD33" s="315">
        <f t="shared" si="57"/>
        <v>0</v>
      </c>
      <c r="BE33" s="470"/>
      <c r="BF33" s="470"/>
      <c r="BG33" s="349"/>
      <c r="BH33" s="350"/>
      <c r="BI33" s="317">
        <v>0</v>
      </c>
      <c r="BJ33" s="315">
        <v>0</v>
      </c>
      <c r="BK33" s="315">
        <f t="shared" si="58"/>
        <v>0</v>
      </c>
      <c r="BL33" s="315">
        <f t="shared" si="58"/>
        <v>0</v>
      </c>
      <c r="BM33" s="470"/>
      <c r="BN33" s="470"/>
      <c r="BO33" s="351"/>
      <c r="BP33" s="316"/>
      <c r="BQ33" s="317">
        <v>0</v>
      </c>
      <c r="BR33" s="315">
        <v>0</v>
      </c>
      <c r="BS33" s="315">
        <f t="shared" si="59"/>
        <v>0</v>
      </c>
      <c r="BT33" s="315">
        <f t="shared" si="59"/>
        <v>0</v>
      </c>
      <c r="BU33" s="470"/>
      <c r="BV33" s="470"/>
      <c r="BW33" s="348"/>
      <c r="BX33" s="316"/>
      <c r="BY33" s="317">
        <v>0</v>
      </c>
      <c r="BZ33" s="758">
        <v>0</v>
      </c>
      <c r="CA33" s="315">
        <f t="shared" si="60"/>
        <v>0</v>
      </c>
      <c r="CB33" s="315">
        <f t="shared" si="60"/>
        <v>0</v>
      </c>
      <c r="CC33" s="470"/>
      <c r="CD33" s="470"/>
      <c r="CE33" s="348"/>
      <c r="CF33" s="350"/>
      <c r="CG33" s="314">
        <v>0.25</v>
      </c>
      <c r="CH33" s="758">
        <v>0.25</v>
      </c>
      <c r="CI33" s="315">
        <f t="shared" si="61"/>
        <v>0.25</v>
      </c>
      <c r="CJ33" s="315">
        <f t="shared" si="61"/>
        <v>0.25</v>
      </c>
      <c r="CK33" s="470"/>
      <c r="CL33" s="470"/>
      <c r="CM33" s="348" t="s">
        <v>811</v>
      </c>
      <c r="CN33" s="350" t="s">
        <v>812</v>
      </c>
      <c r="CO33" s="314">
        <v>0.25</v>
      </c>
      <c r="CP33" s="315">
        <v>0.25</v>
      </c>
      <c r="CQ33" s="315">
        <f t="shared" si="62"/>
        <v>0.25</v>
      </c>
      <c r="CR33" s="315">
        <f t="shared" si="62"/>
        <v>0.25</v>
      </c>
      <c r="CS33" s="470"/>
      <c r="CT33" s="470"/>
      <c r="CU33" s="348" t="s">
        <v>813</v>
      </c>
      <c r="CV33" s="350" t="s">
        <v>812</v>
      </c>
      <c r="CW33" s="314">
        <v>0.25</v>
      </c>
      <c r="CX33" s="315">
        <v>0.25</v>
      </c>
      <c r="CY33" s="315">
        <f t="shared" si="63"/>
        <v>0.25</v>
      </c>
      <c r="CZ33" s="315">
        <f t="shared" si="63"/>
        <v>0.25</v>
      </c>
      <c r="DA33" s="470"/>
      <c r="DB33" s="470"/>
      <c r="DC33" s="348" t="s">
        <v>814</v>
      </c>
      <c r="DD33" s="350" t="s">
        <v>812</v>
      </c>
      <c r="DE33" s="314">
        <v>0.25</v>
      </c>
      <c r="DF33" s="315">
        <v>0.25</v>
      </c>
      <c r="DG33" s="315">
        <f t="shared" si="64"/>
        <v>0.25</v>
      </c>
      <c r="DH33" s="315">
        <f t="shared" si="64"/>
        <v>0.25</v>
      </c>
      <c r="DI33" s="470"/>
      <c r="DJ33" s="470"/>
      <c r="DK33" s="348" t="s">
        <v>814</v>
      </c>
      <c r="DL33" s="316" t="s">
        <v>812</v>
      </c>
      <c r="DM33" s="257">
        <f t="shared" si="2"/>
        <v>1</v>
      </c>
      <c r="DN33" s="317">
        <f t="shared" si="3"/>
        <v>0</v>
      </c>
      <c r="DO33" s="315">
        <f t="shared" si="3"/>
        <v>0</v>
      </c>
      <c r="DP33" s="799" t="e">
        <f t="shared" si="4"/>
        <v>#DIV/0!</v>
      </c>
      <c r="DQ33" s="315">
        <f t="shared" si="26"/>
        <v>0</v>
      </c>
      <c r="DR33" s="315">
        <f t="shared" si="26"/>
        <v>0</v>
      </c>
      <c r="DS33" s="315" t="e">
        <f t="shared" si="27"/>
        <v>#DIV/0!</v>
      </c>
      <c r="DT33" s="800"/>
      <c r="DU33" s="800"/>
      <c r="DV33" s="801"/>
      <c r="DW33" s="317">
        <f t="shared" si="5"/>
        <v>0</v>
      </c>
      <c r="DX33" s="315">
        <f t="shared" si="5"/>
        <v>0</v>
      </c>
      <c r="DY33" s="799" t="e">
        <f t="shared" si="6"/>
        <v>#DIV/0!</v>
      </c>
      <c r="DZ33" s="315">
        <f t="shared" si="28"/>
        <v>0</v>
      </c>
      <c r="EA33" s="315">
        <f t="shared" si="28"/>
        <v>0</v>
      </c>
      <c r="EB33" s="315" t="e">
        <f t="shared" si="36"/>
        <v>#DIV/0!</v>
      </c>
      <c r="EC33" s="800"/>
      <c r="ED33" s="800"/>
      <c r="EE33" s="801"/>
      <c r="EF33" s="317">
        <f t="shared" si="7"/>
        <v>0.25</v>
      </c>
      <c r="EG33" s="315">
        <f t="shared" si="7"/>
        <v>0.25</v>
      </c>
      <c r="EH33" s="799">
        <f t="shared" si="8"/>
        <v>1</v>
      </c>
      <c r="EI33" s="315">
        <f t="shared" si="12"/>
        <v>0.25</v>
      </c>
      <c r="EJ33" s="315">
        <f t="shared" si="12"/>
        <v>0.25</v>
      </c>
      <c r="EK33" s="315">
        <f t="shared" si="29"/>
        <v>1</v>
      </c>
      <c r="EL33" s="800"/>
      <c r="EM33" s="800"/>
      <c r="EN33" s="801"/>
      <c r="EO33" s="317">
        <f t="shared" si="9"/>
        <v>1</v>
      </c>
      <c r="EP33" s="315">
        <f t="shared" si="9"/>
        <v>1</v>
      </c>
      <c r="EQ33" s="799">
        <f t="shared" si="0"/>
        <v>1</v>
      </c>
      <c r="ER33" s="315">
        <f t="shared" si="13"/>
        <v>1</v>
      </c>
      <c r="ES33" s="315">
        <f t="shared" si="13"/>
        <v>1</v>
      </c>
      <c r="ET33" s="315">
        <f t="shared" si="30"/>
        <v>1</v>
      </c>
      <c r="EU33" s="800"/>
      <c r="EV33" s="800"/>
      <c r="EW33" s="464"/>
      <c r="EX33" s="732">
        <f t="shared" si="1"/>
        <v>0</v>
      </c>
    </row>
    <row r="34" spans="1:154" s="716" customFormat="1" ht="52.5" customHeight="1" x14ac:dyDescent="0.25">
      <c r="A34" s="733"/>
      <c r="B34" s="734"/>
      <c r="C34" s="845" t="s">
        <v>647</v>
      </c>
      <c r="D34" s="720">
        <v>5</v>
      </c>
      <c r="E34" s="721" t="s">
        <v>654</v>
      </c>
      <c r="F34" s="722" t="s">
        <v>815</v>
      </c>
      <c r="G34" s="722" t="s">
        <v>749</v>
      </c>
      <c r="H34" s="436">
        <v>1</v>
      </c>
      <c r="I34" s="445">
        <v>0.22</v>
      </c>
      <c r="J34" s="802">
        <v>11</v>
      </c>
      <c r="K34" s="803" t="s">
        <v>816</v>
      </c>
      <c r="L34" s="803" t="s">
        <v>817</v>
      </c>
      <c r="M34" s="804" t="s">
        <v>749</v>
      </c>
      <c r="N34" s="805">
        <v>1</v>
      </c>
      <c r="O34" s="806" t="s">
        <v>752</v>
      </c>
      <c r="P34" s="250">
        <v>0.16</v>
      </c>
      <c r="Q34" s="250">
        <v>0.72729999999999995</v>
      </c>
      <c r="R34" s="318">
        <v>45657</v>
      </c>
      <c r="S34" s="846" t="s">
        <v>818</v>
      </c>
      <c r="T34" s="319">
        <v>1</v>
      </c>
      <c r="U34" s="249">
        <v>0</v>
      </c>
      <c r="V34" s="250">
        <v>0</v>
      </c>
      <c r="W34" s="250">
        <f t="shared" si="53"/>
        <v>0</v>
      </c>
      <c r="X34" s="250">
        <f t="shared" si="53"/>
        <v>0</v>
      </c>
      <c r="Y34" s="448">
        <f>((W34*$P$34)+(W35*$P$35)) / $I$34</f>
        <v>0</v>
      </c>
      <c r="Z34" s="448">
        <f>((X34*$P$34)+(X35*$P$35)) / $I$34</f>
        <v>0</v>
      </c>
      <c r="AA34" s="251"/>
      <c r="AB34" s="252"/>
      <c r="AC34" s="249">
        <v>0</v>
      </c>
      <c r="AD34" s="250">
        <v>0</v>
      </c>
      <c r="AE34" s="250">
        <f t="shared" si="54"/>
        <v>0</v>
      </c>
      <c r="AF34" s="250">
        <f t="shared" si="54"/>
        <v>0</v>
      </c>
      <c r="AG34" s="448">
        <f>((AE34*$P$34)+(AE35*$P$35)) / $I$34</f>
        <v>0</v>
      </c>
      <c r="AH34" s="448">
        <f>((AF34*$P$34)+(AF35*$P$35)) / $I$34</f>
        <v>0</v>
      </c>
      <c r="AI34" s="251"/>
      <c r="AJ34" s="252"/>
      <c r="AK34" s="249">
        <v>0</v>
      </c>
      <c r="AL34" s="250">
        <v>0</v>
      </c>
      <c r="AM34" s="250">
        <f t="shared" si="55"/>
        <v>0</v>
      </c>
      <c r="AN34" s="250">
        <f t="shared" si="55"/>
        <v>0</v>
      </c>
      <c r="AO34" s="448">
        <f>((AM34*$P$34)+(AM35*$P$35)) / $I$34</f>
        <v>0</v>
      </c>
      <c r="AP34" s="448">
        <f>((AN34*$P$34)+(AN35*$P$35)) / $I$34</f>
        <v>0</v>
      </c>
      <c r="AQ34" s="251"/>
      <c r="AR34" s="252"/>
      <c r="AS34" s="249">
        <v>0</v>
      </c>
      <c r="AT34" s="250">
        <v>0</v>
      </c>
      <c r="AU34" s="250">
        <f t="shared" si="56"/>
        <v>0</v>
      </c>
      <c r="AV34" s="250">
        <f t="shared" si="56"/>
        <v>0</v>
      </c>
      <c r="AW34" s="448">
        <f>((AU34*$P$34)+(AU35*$P$35)) / $I$34</f>
        <v>0</v>
      </c>
      <c r="AX34" s="448">
        <f>((AV34*$P$34)+(AV35*$P$35)) / $I$34</f>
        <v>0</v>
      </c>
      <c r="AY34" s="251"/>
      <c r="AZ34" s="252"/>
      <c r="BA34" s="249">
        <v>0</v>
      </c>
      <c r="BB34" s="250">
        <v>0</v>
      </c>
      <c r="BC34" s="250">
        <f t="shared" si="57"/>
        <v>0</v>
      </c>
      <c r="BD34" s="250">
        <f t="shared" si="57"/>
        <v>0</v>
      </c>
      <c r="BE34" s="448">
        <f>((BC34*$P$34)+(BC35*$P$35)) / $I$34</f>
        <v>0</v>
      </c>
      <c r="BF34" s="448">
        <f>((BD34*$P$34)+(BD35*$P$35)) / $I$34</f>
        <v>0</v>
      </c>
      <c r="BG34" s="253"/>
      <c r="BH34" s="252"/>
      <c r="BI34" s="249">
        <v>0</v>
      </c>
      <c r="BJ34" s="250">
        <v>0</v>
      </c>
      <c r="BK34" s="250">
        <f t="shared" si="58"/>
        <v>0</v>
      </c>
      <c r="BL34" s="250">
        <f t="shared" si="58"/>
        <v>0</v>
      </c>
      <c r="BM34" s="448">
        <f>((BK34*$P$34)+(BK35*$P$35)) / $I$34</f>
        <v>0</v>
      </c>
      <c r="BN34" s="448">
        <f>((BL34*$P$34)+(BL35*$P$35)) / $I$34</f>
        <v>0</v>
      </c>
      <c r="BO34" s="254"/>
      <c r="BP34" s="252"/>
      <c r="BQ34" s="249">
        <v>0</v>
      </c>
      <c r="BR34" s="250">
        <v>0</v>
      </c>
      <c r="BS34" s="250">
        <f t="shared" si="59"/>
        <v>0</v>
      </c>
      <c r="BT34" s="250">
        <f t="shared" si="59"/>
        <v>0</v>
      </c>
      <c r="BU34" s="448">
        <f>((BS34*$P$34)+(BS35*$P$35)) / $I$34</f>
        <v>0</v>
      </c>
      <c r="BV34" s="448">
        <f>((BT34*$P$34)+(BT35*$P$35)) / $I$34</f>
        <v>0</v>
      </c>
      <c r="BW34" s="255"/>
      <c r="BX34" s="252"/>
      <c r="BY34" s="256">
        <v>0.23</v>
      </c>
      <c r="BZ34" s="728">
        <v>0.23</v>
      </c>
      <c r="CA34" s="250">
        <f t="shared" si="60"/>
        <v>0.23</v>
      </c>
      <c r="CB34" s="250">
        <f t="shared" si="60"/>
        <v>0.23</v>
      </c>
      <c r="CC34" s="448">
        <f>((CA34*$P$34)+(CA35*$P$35)) / $I$34</f>
        <v>0.16727272727272727</v>
      </c>
      <c r="CD34" s="448">
        <f>((CB34*$P$34)+(CB35*$P$35)) / $I$34</f>
        <v>0.16727272727272727</v>
      </c>
      <c r="CE34" s="320"/>
      <c r="CF34" s="252" t="s">
        <v>819</v>
      </c>
      <c r="CG34" s="256">
        <v>0.23</v>
      </c>
      <c r="CH34" s="728">
        <v>0.23</v>
      </c>
      <c r="CI34" s="250">
        <f t="shared" si="61"/>
        <v>0.23</v>
      </c>
      <c r="CJ34" s="250">
        <f t="shared" si="61"/>
        <v>0.23</v>
      </c>
      <c r="CK34" s="448">
        <f>((CI34*$P$34)+(CI35*$P$35)) / $I$34</f>
        <v>0.30363636363636365</v>
      </c>
      <c r="CL34" s="448">
        <f>((CJ34*$P$34)+(CJ35*$P$35)) / $I$34</f>
        <v>0.30363636363636365</v>
      </c>
      <c r="CM34" s="320" t="s">
        <v>820</v>
      </c>
      <c r="CN34" s="252" t="s">
        <v>819</v>
      </c>
      <c r="CO34" s="256">
        <v>0.18</v>
      </c>
      <c r="CP34" s="250">
        <v>0.18</v>
      </c>
      <c r="CQ34" s="250">
        <f t="shared" si="62"/>
        <v>0.18</v>
      </c>
      <c r="CR34" s="250">
        <f t="shared" si="62"/>
        <v>0.18</v>
      </c>
      <c r="CS34" s="448">
        <f>((CQ34*$P$34)+(CQ35*$P$35)) / $I$34</f>
        <v>0.13090909090909089</v>
      </c>
      <c r="CT34" s="448">
        <f>((CR34*$P$34)+(CR35*$P$35)) / $I$34</f>
        <v>0.13090909090909089</v>
      </c>
      <c r="CU34" s="320" t="s">
        <v>821</v>
      </c>
      <c r="CV34" s="252" t="s">
        <v>819</v>
      </c>
      <c r="CW34" s="256">
        <v>0.18</v>
      </c>
      <c r="CX34" s="250">
        <v>0.18</v>
      </c>
      <c r="CY34" s="250">
        <f t="shared" si="63"/>
        <v>0.18</v>
      </c>
      <c r="CZ34" s="250">
        <f t="shared" si="63"/>
        <v>0.18</v>
      </c>
      <c r="DA34" s="448">
        <f>((CY34*$P$34)+(CY35*$P$35)) / $I$34</f>
        <v>0.13090909090909089</v>
      </c>
      <c r="DB34" s="448">
        <f>((CZ34*$P$34)+(CZ35*$P$35)) / $I$34</f>
        <v>0.13090909090909089</v>
      </c>
      <c r="DC34" s="320" t="s">
        <v>822</v>
      </c>
      <c r="DD34" s="252" t="s">
        <v>819</v>
      </c>
      <c r="DE34" s="256">
        <v>0.18</v>
      </c>
      <c r="DF34" s="250">
        <v>0.18</v>
      </c>
      <c r="DG34" s="250">
        <f t="shared" si="64"/>
        <v>0.18</v>
      </c>
      <c r="DH34" s="250">
        <f t="shared" si="64"/>
        <v>0.18</v>
      </c>
      <c r="DI34" s="448">
        <f>((DG34*$P$34)+(DG35*$P$35)) / $I$34</f>
        <v>0.26727272727272727</v>
      </c>
      <c r="DJ34" s="448">
        <f>((DH34*$P$34)+(DH35*$P$35)) / $I$34</f>
        <v>0.26727272727272727</v>
      </c>
      <c r="DK34" s="320" t="s">
        <v>823</v>
      </c>
      <c r="DL34" s="252" t="s">
        <v>819</v>
      </c>
      <c r="DM34" s="257">
        <f t="shared" si="2"/>
        <v>1</v>
      </c>
      <c r="DN34" s="323">
        <f t="shared" si="3"/>
        <v>0</v>
      </c>
      <c r="DO34" s="324">
        <f t="shared" si="3"/>
        <v>0</v>
      </c>
      <c r="DP34" s="847" t="e">
        <f t="shared" si="4"/>
        <v>#DIV/0!</v>
      </c>
      <c r="DQ34" s="324">
        <f t="shared" si="26"/>
        <v>0</v>
      </c>
      <c r="DR34" s="324">
        <f t="shared" si="26"/>
        <v>0</v>
      </c>
      <c r="DS34" s="324" t="e">
        <f t="shared" si="27"/>
        <v>#DIV/0!</v>
      </c>
      <c r="DT34" s="809">
        <f>Y34+AG34+AO34</f>
        <v>0</v>
      </c>
      <c r="DU34" s="809">
        <f>Z34+AH34+AP34</f>
        <v>0</v>
      </c>
      <c r="DV34" s="810" t="e">
        <f>DU34/DT34</f>
        <v>#DIV/0!</v>
      </c>
      <c r="DW34" s="323">
        <f t="shared" si="5"/>
        <v>0</v>
      </c>
      <c r="DX34" s="324">
        <f t="shared" si="5"/>
        <v>0</v>
      </c>
      <c r="DY34" s="847" t="e">
        <f t="shared" si="6"/>
        <v>#DIV/0!</v>
      </c>
      <c r="DZ34" s="324">
        <f t="shared" si="28"/>
        <v>0</v>
      </c>
      <c r="EA34" s="324">
        <f t="shared" si="28"/>
        <v>0</v>
      </c>
      <c r="EB34" s="324" t="e">
        <f t="shared" si="36"/>
        <v>#DIV/0!</v>
      </c>
      <c r="EC34" s="809">
        <f>AH34+AP34+AX34</f>
        <v>0</v>
      </c>
      <c r="ED34" s="809">
        <f>AI34+AQ34+AY34</f>
        <v>0</v>
      </c>
      <c r="EE34" s="810" t="e">
        <f>ED34/EC34</f>
        <v>#DIV/0!</v>
      </c>
      <c r="EF34" s="323">
        <f t="shared" si="7"/>
        <v>0.46</v>
      </c>
      <c r="EG34" s="324">
        <f t="shared" si="7"/>
        <v>0.46</v>
      </c>
      <c r="EH34" s="847">
        <f t="shared" si="8"/>
        <v>1</v>
      </c>
      <c r="EI34" s="324">
        <f t="shared" si="12"/>
        <v>0.46</v>
      </c>
      <c r="EJ34" s="324">
        <f t="shared" si="12"/>
        <v>0.46</v>
      </c>
      <c r="EK34" s="324">
        <f t="shared" si="29"/>
        <v>1</v>
      </c>
      <c r="EL34" s="809">
        <f>Y34+AG34+AO34+AW34+BE34+BM34+BU34+CC34+CK34</f>
        <v>0.47090909090909094</v>
      </c>
      <c r="EM34" s="809">
        <f>Z34+AH34+AP34+AX34+BF34+BN34+BV34+CD34+CL34</f>
        <v>0.47090909090909094</v>
      </c>
      <c r="EN34" s="810">
        <f>EM34/EL34</f>
        <v>1</v>
      </c>
      <c r="EO34" s="323">
        <f t="shared" si="9"/>
        <v>1</v>
      </c>
      <c r="EP34" s="324">
        <f t="shared" si="9"/>
        <v>1</v>
      </c>
      <c r="EQ34" s="847">
        <f t="shared" si="0"/>
        <v>1</v>
      </c>
      <c r="ER34" s="324">
        <f t="shared" si="13"/>
        <v>1</v>
      </c>
      <c r="ES34" s="324">
        <f t="shared" si="13"/>
        <v>1</v>
      </c>
      <c r="ET34" s="324">
        <f t="shared" si="30"/>
        <v>1</v>
      </c>
      <c r="EU34" s="809">
        <f>Y34+AG34+AO34+BE34+BM34+BU34+CC34+CK34+CS34+DA34+DI34</f>
        <v>1</v>
      </c>
      <c r="EV34" s="809">
        <f>Z34+AH34+AP34+BF34+BN34+BV34+CD34+CL34+CT34+DB34+DJ34</f>
        <v>1</v>
      </c>
      <c r="EW34" s="465">
        <f>EV34/EU34</f>
        <v>1</v>
      </c>
      <c r="EX34" s="732">
        <f t="shared" si="1"/>
        <v>0</v>
      </c>
    </row>
    <row r="35" spans="1:154" s="716" customFormat="1" ht="52.5" customHeight="1" thickBot="1" x14ac:dyDescent="0.3">
      <c r="A35" s="836"/>
      <c r="B35" s="848"/>
      <c r="C35" s="849"/>
      <c r="D35" s="751"/>
      <c r="E35" s="752"/>
      <c r="F35" s="753"/>
      <c r="G35" s="753"/>
      <c r="H35" s="438"/>
      <c r="I35" s="447"/>
      <c r="J35" s="819">
        <v>12</v>
      </c>
      <c r="K35" s="820" t="s">
        <v>824</v>
      </c>
      <c r="L35" s="820" t="s">
        <v>825</v>
      </c>
      <c r="M35" s="821" t="s">
        <v>749</v>
      </c>
      <c r="N35" s="822">
        <v>1</v>
      </c>
      <c r="O35" s="823" t="s">
        <v>752</v>
      </c>
      <c r="P35" s="276">
        <v>0.06</v>
      </c>
      <c r="Q35" s="276">
        <v>0.2727</v>
      </c>
      <c r="R35" s="332">
        <v>45657</v>
      </c>
      <c r="S35" s="850" t="s">
        <v>826</v>
      </c>
      <c r="T35" s="333">
        <v>1</v>
      </c>
      <c r="U35" s="275">
        <v>0</v>
      </c>
      <c r="V35" s="276">
        <v>0</v>
      </c>
      <c r="W35" s="276">
        <f t="shared" si="53"/>
        <v>0</v>
      </c>
      <c r="X35" s="276">
        <f t="shared" si="53"/>
        <v>0</v>
      </c>
      <c r="Y35" s="471"/>
      <c r="Z35" s="471"/>
      <c r="AA35" s="273"/>
      <c r="AB35" s="274"/>
      <c r="AC35" s="275">
        <v>0</v>
      </c>
      <c r="AD35" s="276">
        <v>0</v>
      </c>
      <c r="AE35" s="276">
        <f t="shared" si="54"/>
        <v>0</v>
      </c>
      <c r="AF35" s="276">
        <f t="shared" si="54"/>
        <v>0</v>
      </c>
      <c r="AG35" s="471"/>
      <c r="AH35" s="471"/>
      <c r="AI35" s="273"/>
      <c r="AJ35" s="274"/>
      <c r="AK35" s="275">
        <v>0</v>
      </c>
      <c r="AL35" s="276">
        <v>0</v>
      </c>
      <c r="AM35" s="276">
        <f t="shared" si="55"/>
        <v>0</v>
      </c>
      <c r="AN35" s="276">
        <f t="shared" si="55"/>
        <v>0</v>
      </c>
      <c r="AO35" s="471"/>
      <c r="AP35" s="471"/>
      <c r="AQ35" s="273"/>
      <c r="AR35" s="274"/>
      <c r="AS35" s="275">
        <v>0</v>
      </c>
      <c r="AT35" s="276">
        <v>0</v>
      </c>
      <c r="AU35" s="276">
        <f t="shared" si="56"/>
        <v>0</v>
      </c>
      <c r="AV35" s="276">
        <f t="shared" si="56"/>
        <v>0</v>
      </c>
      <c r="AW35" s="471"/>
      <c r="AX35" s="471"/>
      <c r="AY35" s="273"/>
      <c r="AZ35" s="274"/>
      <c r="BA35" s="275">
        <v>0</v>
      </c>
      <c r="BB35" s="276">
        <v>0</v>
      </c>
      <c r="BC35" s="276">
        <f t="shared" si="57"/>
        <v>0</v>
      </c>
      <c r="BD35" s="276">
        <f t="shared" si="57"/>
        <v>0</v>
      </c>
      <c r="BE35" s="471"/>
      <c r="BF35" s="471"/>
      <c r="BG35" s="277"/>
      <c r="BH35" s="274"/>
      <c r="BI35" s="275">
        <v>0</v>
      </c>
      <c r="BJ35" s="276">
        <v>0</v>
      </c>
      <c r="BK35" s="276">
        <f t="shared" si="58"/>
        <v>0</v>
      </c>
      <c r="BL35" s="276">
        <f t="shared" si="58"/>
        <v>0</v>
      </c>
      <c r="BM35" s="471"/>
      <c r="BN35" s="471"/>
      <c r="BO35" s="278"/>
      <c r="BP35" s="274"/>
      <c r="BQ35" s="275">
        <v>0</v>
      </c>
      <c r="BR35" s="276">
        <v>0</v>
      </c>
      <c r="BS35" s="276">
        <f t="shared" si="59"/>
        <v>0</v>
      </c>
      <c r="BT35" s="276">
        <f t="shared" si="59"/>
        <v>0</v>
      </c>
      <c r="BU35" s="471"/>
      <c r="BV35" s="471"/>
      <c r="BW35" s="352"/>
      <c r="BX35" s="274"/>
      <c r="BY35" s="275">
        <v>0</v>
      </c>
      <c r="BZ35" s="758">
        <v>0</v>
      </c>
      <c r="CA35" s="276">
        <f t="shared" si="60"/>
        <v>0</v>
      </c>
      <c r="CB35" s="276">
        <f t="shared" si="60"/>
        <v>0</v>
      </c>
      <c r="CC35" s="471"/>
      <c r="CD35" s="471"/>
      <c r="CE35" s="337"/>
      <c r="CF35" s="274"/>
      <c r="CG35" s="281">
        <v>0.5</v>
      </c>
      <c r="CH35" s="758">
        <v>0.5</v>
      </c>
      <c r="CI35" s="276">
        <f t="shared" si="61"/>
        <v>0.5</v>
      </c>
      <c r="CJ35" s="276">
        <f t="shared" si="61"/>
        <v>0.5</v>
      </c>
      <c r="CK35" s="471"/>
      <c r="CL35" s="471"/>
      <c r="CM35" s="337"/>
      <c r="CN35" s="274" t="s">
        <v>827</v>
      </c>
      <c r="CO35" s="275">
        <v>0</v>
      </c>
      <c r="CP35" s="276">
        <v>0</v>
      </c>
      <c r="CQ35" s="276">
        <f t="shared" si="62"/>
        <v>0</v>
      </c>
      <c r="CR35" s="276">
        <f t="shared" si="62"/>
        <v>0</v>
      </c>
      <c r="CS35" s="471"/>
      <c r="CT35" s="471"/>
      <c r="CU35" s="337"/>
      <c r="CV35" s="274"/>
      <c r="CW35" s="275">
        <v>0</v>
      </c>
      <c r="CX35" s="276">
        <v>0</v>
      </c>
      <c r="CY35" s="276">
        <f t="shared" si="63"/>
        <v>0</v>
      </c>
      <c r="CZ35" s="276">
        <f t="shared" si="63"/>
        <v>0</v>
      </c>
      <c r="DA35" s="471"/>
      <c r="DB35" s="471"/>
      <c r="DC35" s="337"/>
      <c r="DD35" s="274"/>
      <c r="DE35" s="281">
        <v>0.5</v>
      </c>
      <c r="DF35" s="276">
        <v>0.5</v>
      </c>
      <c r="DG35" s="276">
        <f t="shared" si="64"/>
        <v>0.5</v>
      </c>
      <c r="DH35" s="276">
        <f t="shared" si="64"/>
        <v>0.5</v>
      </c>
      <c r="DI35" s="471"/>
      <c r="DJ35" s="471"/>
      <c r="DK35" s="337" t="s">
        <v>828</v>
      </c>
      <c r="DL35" s="274" t="s">
        <v>827</v>
      </c>
      <c r="DM35" s="257">
        <f t="shared" si="2"/>
        <v>1</v>
      </c>
      <c r="DN35" s="338">
        <f t="shared" si="3"/>
        <v>0</v>
      </c>
      <c r="DO35" s="339">
        <f t="shared" si="3"/>
        <v>0</v>
      </c>
      <c r="DP35" s="851" t="e">
        <f t="shared" si="4"/>
        <v>#DIV/0!</v>
      </c>
      <c r="DQ35" s="339">
        <f t="shared" si="26"/>
        <v>0</v>
      </c>
      <c r="DR35" s="339">
        <f t="shared" si="26"/>
        <v>0</v>
      </c>
      <c r="DS35" s="339" t="e">
        <f t="shared" si="27"/>
        <v>#DIV/0!</v>
      </c>
      <c r="DT35" s="826"/>
      <c r="DU35" s="826"/>
      <c r="DV35" s="827"/>
      <c r="DW35" s="338">
        <f t="shared" si="5"/>
        <v>0</v>
      </c>
      <c r="DX35" s="339">
        <f t="shared" si="5"/>
        <v>0</v>
      </c>
      <c r="DY35" s="851" t="e">
        <f t="shared" si="6"/>
        <v>#DIV/0!</v>
      </c>
      <c r="DZ35" s="339">
        <f t="shared" si="28"/>
        <v>0</v>
      </c>
      <c r="EA35" s="339">
        <f t="shared" si="28"/>
        <v>0</v>
      </c>
      <c r="EB35" s="339" t="e">
        <f t="shared" si="36"/>
        <v>#DIV/0!</v>
      </c>
      <c r="EC35" s="826"/>
      <c r="ED35" s="826"/>
      <c r="EE35" s="827"/>
      <c r="EF35" s="338">
        <f t="shared" si="7"/>
        <v>0.5</v>
      </c>
      <c r="EG35" s="339">
        <f t="shared" si="7"/>
        <v>0.5</v>
      </c>
      <c r="EH35" s="851">
        <f t="shared" si="8"/>
        <v>1</v>
      </c>
      <c r="EI35" s="339">
        <f t="shared" si="12"/>
        <v>0.5</v>
      </c>
      <c r="EJ35" s="339">
        <f t="shared" si="12"/>
        <v>0.5</v>
      </c>
      <c r="EK35" s="339">
        <f t="shared" si="29"/>
        <v>1</v>
      </c>
      <c r="EL35" s="826"/>
      <c r="EM35" s="826"/>
      <c r="EN35" s="827"/>
      <c r="EO35" s="338">
        <f t="shared" si="9"/>
        <v>1</v>
      </c>
      <c r="EP35" s="339">
        <f t="shared" si="9"/>
        <v>1</v>
      </c>
      <c r="EQ35" s="851">
        <f t="shared" si="0"/>
        <v>1</v>
      </c>
      <c r="ER35" s="339">
        <f t="shared" si="13"/>
        <v>1</v>
      </c>
      <c r="ES35" s="339">
        <f t="shared" si="13"/>
        <v>1</v>
      </c>
      <c r="ET35" s="339">
        <f t="shared" si="30"/>
        <v>1</v>
      </c>
      <c r="EU35" s="826"/>
      <c r="EV35" s="826"/>
      <c r="EW35" s="467"/>
      <c r="EX35" s="732">
        <f t="shared" si="1"/>
        <v>0</v>
      </c>
    </row>
    <row r="36" spans="1:154" ht="38.25" customHeight="1" x14ac:dyDescent="0.25">
      <c r="A36" s="852"/>
      <c r="B36" s="852"/>
      <c r="C36" s="853"/>
      <c r="D36" s="853"/>
      <c r="E36" s="853"/>
      <c r="F36" s="853"/>
      <c r="G36" s="853"/>
      <c r="H36" s="853"/>
      <c r="I36" s="853"/>
      <c r="J36" s="612"/>
      <c r="K36" s="853"/>
      <c r="L36" s="853"/>
      <c r="M36" s="853"/>
      <c r="N36" s="853"/>
      <c r="O36" s="853"/>
      <c r="P36" s="854"/>
      <c r="Q36" s="854"/>
      <c r="R36" s="855"/>
      <c r="S36" s="853"/>
      <c r="T36" s="856"/>
      <c r="U36" s="853"/>
      <c r="V36" s="853"/>
      <c r="W36" s="853"/>
      <c r="X36" s="853"/>
      <c r="Y36" s="857">
        <f>(Y22*$I$22)+(Y25*$I$25)+(Y28*$I$28)+(Y31*$I$31)+(Y34*$I$34)</f>
        <v>0</v>
      </c>
      <c r="Z36" s="857">
        <f>(Z22*$I$22)+(Z25*$I$25)+(Z28*$I$28)+(Z31*$I$31)+(Z34*$I$34)</f>
        <v>0</v>
      </c>
      <c r="AA36" s="853"/>
      <c r="AB36" s="853"/>
      <c r="AC36" s="853"/>
      <c r="AD36" s="853"/>
      <c r="AE36" s="853"/>
      <c r="AF36" s="853"/>
      <c r="AG36" s="857">
        <f>(AG22*$I$22)+(AG25*$I$25)+(AG28*$I$28)+(AG31*$I$31)+(AG34*$I$34)</f>
        <v>0</v>
      </c>
      <c r="AH36" s="857">
        <f>(AH22*$I$22)+(AH25*$I$25)+(AH28*$I$28)+(AH31*$I$31)+(AH34*$I$34)</f>
        <v>0</v>
      </c>
      <c r="AI36" s="853"/>
      <c r="AJ36" s="853"/>
      <c r="AK36" s="853"/>
      <c r="AL36" s="853"/>
      <c r="AM36" s="853"/>
      <c r="AN36" s="853"/>
      <c r="AO36" s="857">
        <f>(AO22*$I$22)+(AO25*$I$25)+(AO28*$I$28)+(AO31*$I$31)+(AO34*$I$34)</f>
        <v>0</v>
      </c>
      <c r="AP36" s="857">
        <f>(AP22*$I$22)+(AP25*$I$25)+(AP28*$I$28)+(AP31*$I$31)+(AP34*$I$34)</f>
        <v>0</v>
      </c>
      <c r="AQ36" s="853"/>
      <c r="AR36" s="853"/>
      <c r="AS36" s="853"/>
      <c r="AT36" s="853"/>
      <c r="AU36" s="853"/>
      <c r="AV36" s="853"/>
      <c r="AW36" s="857">
        <f>(AW22*$I$22)+(AW25*$I$25)+(AW28*$I$28)+(AW31*$I$31)+(AW34*$I$34)</f>
        <v>0</v>
      </c>
      <c r="AX36" s="857">
        <f>(AX22*$I$22)+(AX25*$I$25)+(AX28*$I$28)+(AX31*$I$31)+(AX34*$I$34)</f>
        <v>0</v>
      </c>
      <c r="AY36" s="853"/>
      <c r="AZ36" s="853"/>
      <c r="BA36" s="853"/>
      <c r="BB36" s="853"/>
      <c r="BC36" s="853"/>
      <c r="BD36" s="853"/>
      <c r="BE36" s="857">
        <f>(BE22*$I$22)+(BE25*$I$25)+(BE28*$I$28)+(BE31*$I$31)+(BE34*$I$34)</f>
        <v>0</v>
      </c>
      <c r="BF36" s="857">
        <f>(BF22*$I$22)+(BF25*$I$25)+(BF28*$I$28)+(BF31*$I$31)+(BF34*$I$34)</f>
        <v>0</v>
      </c>
      <c r="BG36" s="853"/>
      <c r="BH36" s="853"/>
      <c r="BI36" s="853"/>
      <c r="BJ36" s="853"/>
      <c r="BK36" s="853"/>
      <c r="BL36" s="853"/>
      <c r="BM36" s="857">
        <f>(BM22*$I$22)+(BM25*$I$25)+(BM28*$I$28)+(BM31*$I$31)+(BM34*$I$34)</f>
        <v>0</v>
      </c>
      <c r="BN36" s="857">
        <f>(BN22*$I$22)+(BN25*$I$25)+(BN28*$I$28)+(BN31*$I$31)+(BN34*$I$34)</f>
        <v>0</v>
      </c>
      <c r="BO36" s="853"/>
      <c r="BP36" s="853"/>
      <c r="BQ36" s="853"/>
      <c r="BR36" s="853"/>
      <c r="BS36" s="853"/>
      <c r="BT36" s="853"/>
      <c r="BU36" s="857">
        <f>(BU22*$I$22)+(BU25*$I$25)+(BU28*$I$28)+(BU31*$I$31)+(BU34*$I$34)</f>
        <v>0</v>
      </c>
      <c r="BV36" s="857">
        <f>(BV22*$I$22)+(BV25*$I$25)+(BV28*$I$28)+(BV31*$I$31)+(BV34*$I$34)</f>
        <v>0</v>
      </c>
      <c r="BW36" s="853"/>
      <c r="BX36" s="853"/>
      <c r="BY36" s="853"/>
      <c r="BZ36" s="853"/>
      <c r="CA36" s="853"/>
      <c r="CB36" s="853"/>
      <c r="CC36" s="857">
        <f>(CC22*$I$22)+(CC25*$I$25)+(CC28*$I$28)+(CC31*$I$31)+(CC34*$I$34)</f>
        <v>0.31980000000000003</v>
      </c>
      <c r="CD36" s="857">
        <f>(CD22*$I$22)+(CD25*$I$25)+(CD28*$I$28)+(CD31*$I$31)+(CD34*$I$34)</f>
        <v>0.31980000000000003</v>
      </c>
      <c r="CE36" s="853"/>
      <c r="CF36" s="853"/>
      <c r="CG36" s="853"/>
      <c r="CH36" s="853"/>
      <c r="CI36" s="853"/>
      <c r="CJ36" s="853"/>
      <c r="CK36" s="857">
        <f>(CK22*$I$22)+(CK25*$I$25)+(CK28*$I$28)+(CK31*$I$31)+(CK34*$I$34)</f>
        <v>0.1958</v>
      </c>
      <c r="CL36" s="857">
        <f>(CL22*$I$22)+(CL25*$I$25)+(CL28*$I$28)+(CL31*$I$31)+(CL34*$I$34)</f>
        <v>0.1958</v>
      </c>
      <c r="CM36" s="853"/>
      <c r="CN36" s="853"/>
      <c r="CO36" s="853"/>
      <c r="CP36" s="853"/>
      <c r="CQ36" s="853"/>
      <c r="CR36" s="853"/>
      <c r="CS36" s="857">
        <f>(CS22*$I$22)+(CS25*$I$25)+(CS28*$I$28)+(CS31*$I$31)+(CS34*$I$34)</f>
        <v>0.16830000000000001</v>
      </c>
      <c r="CT36" s="857">
        <f>(CT22*$I$22)+(CT25*$I$25)+(CT28*$I$28)+(CT31*$I$31)+(CT34*$I$34)</f>
        <v>0.16830000000000001</v>
      </c>
      <c r="CU36" s="853"/>
      <c r="CV36" s="858"/>
      <c r="CW36" s="853"/>
      <c r="CX36" s="853"/>
      <c r="CY36" s="853"/>
      <c r="CZ36" s="853"/>
      <c r="DA36" s="857">
        <f>(DA22*$I$22)+(DA25*$I$25)+(DA28*$I$28)+(DA31*$I$31)+(DA34*$I$34)</f>
        <v>0.15529999999999999</v>
      </c>
      <c r="DB36" s="857">
        <f>(DB22*$I$22)+(DB25*$I$25)+(DB28*$I$28)+(DB31*$I$31)+(DB34*$I$34)</f>
        <v>0.15529999999999999</v>
      </c>
      <c r="DC36" s="853"/>
      <c r="DD36" s="853"/>
      <c r="DE36" s="853"/>
      <c r="DF36" s="853"/>
      <c r="DG36" s="853"/>
      <c r="DH36" s="853"/>
      <c r="DI36" s="857">
        <f>(DI22*$I$22)+(DI25*$I$25)+(DI28*$I$28)+(DI31*$I$31)+(DI34*$I$34)</f>
        <v>0.1608</v>
      </c>
      <c r="DJ36" s="857">
        <f>(DJ22*$I$22)+(DJ25*$I$25)+(DJ28*$I$28)+(DJ31*$I$31)+(DJ34*$I$34)</f>
        <v>0.1608</v>
      </c>
      <c r="DK36" s="853"/>
      <c r="DL36" s="859">
        <f>+Y36+AG36+AO36+AW36+BE36+BU36+CC36+CK36+CS36+DA36+DI36</f>
        <v>1</v>
      </c>
      <c r="DM36" s="859">
        <f>+Z36+AH36+AP36+AX36+BF36+BV36+CD36+CL36+CT36+DB36+DJ36</f>
        <v>1</v>
      </c>
    </row>
    <row r="37" spans="1:154" ht="38.25" customHeight="1" x14ac:dyDescent="0.25">
      <c r="A37" s="852"/>
      <c r="B37" s="852"/>
      <c r="C37" s="853"/>
      <c r="D37" s="853"/>
      <c r="E37" s="853"/>
      <c r="F37" s="853"/>
      <c r="G37" s="853"/>
      <c r="H37" s="853"/>
      <c r="I37" s="853"/>
      <c r="J37" s="612"/>
      <c r="K37" s="853"/>
      <c r="L37" s="853"/>
      <c r="M37" s="853"/>
      <c r="N37" s="853"/>
      <c r="O37" s="853"/>
      <c r="P37" s="853"/>
      <c r="Q37" s="853"/>
      <c r="R37" s="855"/>
      <c r="S37" s="853"/>
      <c r="T37" s="856"/>
      <c r="U37" s="853"/>
      <c r="V37" s="853"/>
      <c r="W37" s="853"/>
      <c r="X37" s="853"/>
      <c r="Y37" s="853"/>
      <c r="Z37" s="853"/>
      <c r="AA37" s="853"/>
      <c r="AB37" s="853"/>
      <c r="AC37" s="853"/>
      <c r="AD37" s="853"/>
      <c r="AE37" s="853"/>
      <c r="AF37" s="853"/>
      <c r="AG37" s="853"/>
      <c r="AH37" s="853"/>
      <c r="AI37" s="853"/>
      <c r="AJ37" s="853"/>
      <c r="AK37" s="853"/>
      <c r="AL37" s="853"/>
      <c r="AM37" s="853"/>
      <c r="AN37" s="853"/>
      <c r="AO37" s="853"/>
      <c r="AP37" s="853"/>
      <c r="AQ37" s="853"/>
      <c r="AR37" s="853"/>
      <c r="AS37" s="853"/>
      <c r="AT37" s="853"/>
      <c r="AU37" s="853"/>
      <c r="AV37" s="853"/>
      <c r="AW37" s="853"/>
      <c r="AX37" s="853"/>
      <c r="AY37" s="853"/>
      <c r="AZ37" s="853"/>
      <c r="BA37" s="853"/>
      <c r="BB37" s="853"/>
      <c r="BC37" s="853"/>
      <c r="BD37" s="853"/>
      <c r="BE37" s="853"/>
      <c r="BF37" s="853"/>
      <c r="BG37" s="853"/>
      <c r="BH37" s="853"/>
      <c r="BI37" s="853"/>
      <c r="BJ37" s="853"/>
      <c r="BK37" s="853"/>
      <c r="BL37" s="853"/>
      <c r="BM37" s="853"/>
      <c r="BN37" s="853"/>
      <c r="BO37" s="853"/>
      <c r="BP37" s="853"/>
      <c r="BQ37" s="853"/>
      <c r="BR37" s="853"/>
      <c r="BS37" s="853"/>
      <c r="BT37" s="853"/>
      <c r="BU37" s="853"/>
      <c r="BV37" s="853"/>
      <c r="BW37" s="853"/>
      <c r="BX37" s="853"/>
      <c r="BY37" s="853"/>
      <c r="BZ37" s="853"/>
      <c r="CA37" s="853"/>
      <c r="CB37" s="853"/>
      <c r="CC37" s="853"/>
      <c r="CD37" s="853"/>
      <c r="CE37" s="853"/>
      <c r="CF37" s="853"/>
      <c r="CG37" s="853"/>
      <c r="CH37" s="853"/>
      <c r="CI37" s="853"/>
      <c r="CJ37" s="853"/>
      <c r="CK37" s="853"/>
      <c r="CL37" s="853"/>
      <c r="CM37" s="853"/>
      <c r="CN37" s="853"/>
      <c r="CO37" s="853"/>
      <c r="CP37" s="853"/>
      <c r="CQ37" s="853"/>
      <c r="CR37" s="853"/>
      <c r="CS37" s="853"/>
      <c r="CT37" s="853"/>
      <c r="CU37" s="853"/>
      <c r="CV37" s="858"/>
      <c r="CW37" s="853"/>
      <c r="CX37" s="853"/>
      <c r="CY37" s="853"/>
      <c r="CZ37" s="853"/>
      <c r="DA37" s="853"/>
      <c r="DB37" s="853"/>
      <c r="DC37" s="853"/>
      <c r="DD37" s="853"/>
      <c r="DE37" s="853"/>
      <c r="DF37" s="853"/>
      <c r="DG37" s="853"/>
      <c r="DH37" s="853"/>
      <c r="DI37" s="853"/>
      <c r="DJ37" s="853"/>
      <c r="DK37" s="853"/>
      <c r="DL37" s="853"/>
      <c r="DM37" s="853"/>
    </row>
  </sheetData>
  <sheetProtection algorithmName="SHA-512" hashValue="oEDtbrsU+BYyh5VDgAsiR7blTZOOSZN7JfL0Bz1D5z9SJU3kIwgPiuuRxGiIFjE7puZjfDo0ErsWUbdrACKurQ==" saltValue="fpCcwiPMAglgfG7EnGHodw==" spinCount="100000" sheet="1" objects="1" scenarios="1"/>
  <mergeCells count="337">
    <mergeCell ref="EN34:EN35"/>
    <mergeCell ref="EU34:EU35"/>
    <mergeCell ref="EV34:EV35"/>
    <mergeCell ref="EW34:EW35"/>
    <mergeCell ref="DV34:DV35"/>
    <mergeCell ref="EC34:EC35"/>
    <mergeCell ref="ED34:ED35"/>
    <mergeCell ref="EE34:EE35"/>
    <mergeCell ref="EL34:EL35"/>
    <mergeCell ref="EM34:EM35"/>
    <mergeCell ref="DA34:DA35"/>
    <mergeCell ref="DB34:DB35"/>
    <mergeCell ref="DI34:DI35"/>
    <mergeCell ref="DJ34:DJ35"/>
    <mergeCell ref="DT34:DT35"/>
    <mergeCell ref="DU34:DU35"/>
    <mergeCell ref="CC34:CC35"/>
    <mergeCell ref="CD34:CD35"/>
    <mergeCell ref="CK34:CK35"/>
    <mergeCell ref="CL34:CL35"/>
    <mergeCell ref="CS34:CS35"/>
    <mergeCell ref="CT34:CT35"/>
    <mergeCell ref="BE34:BE35"/>
    <mergeCell ref="BF34:BF35"/>
    <mergeCell ref="BM34:BM35"/>
    <mergeCell ref="BN34:BN35"/>
    <mergeCell ref="BU34:BU35"/>
    <mergeCell ref="BV34:BV35"/>
    <mergeCell ref="AG34:AG35"/>
    <mergeCell ref="AH34:AH35"/>
    <mergeCell ref="AO34:AO35"/>
    <mergeCell ref="AP34:AP35"/>
    <mergeCell ref="AW34:AW35"/>
    <mergeCell ref="AX34:AX35"/>
    <mergeCell ref="EW31:EW33"/>
    <mergeCell ref="C34:C35"/>
    <mergeCell ref="D34:D35"/>
    <mergeCell ref="E34:E35"/>
    <mergeCell ref="F34:F35"/>
    <mergeCell ref="G34:G35"/>
    <mergeCell ref="H34:H35"/>
    <mergeCell ref="I34:I35"/>
    <mergeCell ref="Y34:Y35"/>
    <mergeCell ref="Z34:Z35"/>
    <mergeCell ref="EE31:EE33"/>
    <mergeCell ref="EL31:EL33"/>
    <mergeCell ref="EM31:EM33"/>
    <mergeCell ref="EN31:EN33"/>
    <mergeCell ref="EU31:EU33"/>
    <mergeCell ref="EV31:EV33"/>
    <mergeCell ref="DJ31:DJ33"/>
    <mergeCell ref="DT31:DT33"/>
    <mergeCell ref="DU31:DU33"/>
    <mergeCell ref="DV31:DV33"/>
    <mergeCell ref="EC31:EC33"/>
    <mergeCell ref="ED31:ED33"/>
    <mergeCell ref="CL31:CL33"/>
    <mergeCell ref="CS31:CS33"/>
    <mergeCell ref="CT31:CT33"/>
    <mergeCell ref="DA31:DA33"/>
    <mergeCell ref="DB31:DB33"/>
    <mergeCell ref="DI31:DI33"/>
    <mergeCell ref="BN31:BN33"/>
    <mergeCell ref="BU31:BU33"/>
    <mergeCell ref="BV31:BV33"/>
    <mergeCell ref="CC31:CC33"/>
    <mergeCell ref="CD31:CD33"/>
    <mergeCell ref="CK31:CK33"/>
    <mergeCell ref="AP31:AP33"/>
    <mergeCell ref="AW31:AW33"/>
    <mergeCell ref="AX31:AX33"/>
    <mergeCell ref="BE31:BE33"/>
    <mergeCell ref="BF31:BF33"/>
    <mergeCell ref="BM31:BM33"/>
    <mergeCell ref="I31:I33"/>
    <mergeCell ref="Y31:Y33"/>
    <mergeCell ref="Z31:Z33"/>
    <mergeCell ref="AG31:AG33"/>
    <mergeCell ref="AH31:AH33"/>
    <mergeCell ref="AO31:AO33"/>
    <mergeCell ref="EN28:EN30"/>
    <mergeCell ref="EU28:EU30"/>
    <mergeCell ref="EV28:EV30"/>
    <mergeCell ref="EW28:EW30"/>
    <mergeCell ref="C31:C33"/>
    <mergeCell ref="D31:D33"/>
    <mergeCell ref="E31:E33"/>
    <mergeCell ref="F31:F33"/>
    <mergeCell ref="G31:G33"/>
    <mergeCell ref="H31:H33"/>
    <mergeCell ref="DV28:DV30"/>
    <mergeCell ref="EC28:EC30"/>
    <mergeCell ref="ED28:ED30"/>
    <mergeCell ref="EE28:EE30"/>
    <mergeCell ref="EL28:EL30"/>
    <mergeCell ref="EM28:EM30"/>
    <mergeCell ref="DA28:DA30"/>
    <mergeCell ref="DB28:DB30"/>
    <mergeCell ref="DI28:DI30"/>
    <mergeCell ref="DJ28:DJ30"/>
    <mergeCell ref="DT28:DT30"/>
    <mergeCell ref="DU28:DU30"/>
    <mergeCell ref="CC28:CC30"/>
    <mergeCell ref="CD28:CD30"/>
    <mergeCell ref="CK28:CK30"/>
    <mergeCell ref="CL28:CL30"/>
    <mergeCell ref="CS28:CS30"/>
    <mergeCell ref="CT28:CT30"/>
    <mergeCell ref="BE28:BE30"/>
    <mergeCell ref="BF28:BF30"/>
    <mergeCell ref="BM28:BM30"/>
    <mergeCell ref="BN28:BN30"/>
    <mergeCell ref="BU28:BU30"/>
    <mergeCell ref="BV28:BV30"/>
    <mergeCell ref="AG28:AG30"/>
    <mergeCell ref="AH28:AH30"/>
    <mergeCell ref="AO28:AO30"/>
    <mergeCell ref="AP28:AP30"/>
    <mergeCell ref="AW28:AW30"/>
    <mergeCell ref="AX28:AX30"/>
    <mergeCell ref="EW25:EW27"/>
    <mergeCell ref="C28:C30"/>
    <mergeCell ref="D28:D30"/>
    <mergeCell ref="E28:E30"/>
    <mergeCell ref="F28:F30"/>
    <mergeCell ref="G28:G30"/>
    <mergeCell ref="H28:H30"/>
    <mergeCell ref="I28:I30"/>
    <mergeCell ref="Y28:Y30"/>
    <mergeCell ref="Z28:Z30"/>
    <mergeCell ref="EE25:EE27"/>
    <mergeCell ref="EL25:EL27"/>
    <mergeCell ref="EM25:EM27"/>
    <mergeCell ref="EN25:EN27"/>
    <mergeCell ref="EU25:EU27"/>
    <mergeCell ref="EV25:EV27"/>
    <mergeCell ref="DJ25:DJ27"/>
    <mergeCell ref="DT25:DT27"/>
    <mergeCell ref="DU25:DU27"/>
    <mergeCell ref="DV25:DV27"/>
    <mergeCell ref="EC25:EC27"/>
    <mergeCell ref="ED25:ED27"/>
    <mergeCell ref="CL25:CL27"/>
    <mergeCell ref="CS25:CS27"/>
    <mergeCell ref="CT25:CT27"/>
    <mergeCell ref="DA25:DA27"/>
    <mergeCell ref="DB25:DB27"/>
    <mergeCell ref="DI25:DI27"/>
    <mergeCell ref="BN25:BN27"/>
    <mergeCell ref="BU25:BU27"/>
    <mergeCell ref="BV25:BV27"/>
    <mergeCell ref="CC25:CC27"/>
    <mergeCell ref="CD25:CD27"/>
    <mergeCell ref="CK25:CK27"/>
    <mergeCell ref="AP25:AP27"/>
    <mergeCell ref="AW25:AW27"/>
    <mergeCell ref="AX25:AX27"/>
    <mergeCell ref="BE25:BE27"/>
    <mergeCell ref="BF25:BF27"/>
    <mergeCell ref="BM25:BM27"/>
    <mergeCell ref="I25:I27"/>
    <mergeCell ref="Y25:Y27"/>
    <mergeCell ref="Z25:Z27"/>
    <mergeCell ref="AG25:AG27"/>
    <mergeCell ref="AH25:AH27"/>
    <mergeCell ref="AO25:AO27"/>
    <mergeCell ref="ET22:ET24"/>
    <mergeCell ref="EU22:EU24"/>
    <mergeCell ref="EV22:EV24"/>
    <mergeCell ref="EA22:EA24"/>
    <mergeCell ref="DG22:DG24"/>
    <mergeCell ref="DH22:DH24"/>
    <mergeCell ref="DI22:DI24"/>
    <mergeCell ref="DJ22:DJ24"/>
    <mergeCell ref="DQ22:DQ24"/>
    <mergeCell ref="DR22:DR24"/>
    <mergeCell ref="CS22:CS24"/>
    <mergeCell ref="CT22:CT24"/>
    <mergeCell ref="CY22:CY24"/>
    <mergeCell ref="CZ22:CZ24"/>
    <mergeCell ref="DA22:DA24"/>
    <mergeCell ref="DB22:DB24"/>
    <mergeCell ref="CI22:CI24"/>
    <mergeCell ref="CJ22:CJ24"/>
    <mergeCell ref="EW22:EW24"/>
    <mergeCell ref="C25:C27"/>
    <mergeCell ref="D25:D27"/>
    <mergeCell ref="E25:E27"/>
    <mergeCell ref="F25:F27"/>
    <mergeCell ref="G25:G27"/>
    <mergeCell ref="H25:H27"/>
    <mergeCell ref="EK22:EK24"/>
    <mergeCell ref="EL22:EL24"/>
    <mergeCell ref="EM22:EM24"/>
    <mergeCell ref="EN22:EN24"/>
    <mergeCell ref="ER22:ER24"/>
    <mergeCell ref="ES22:ES24"/>
    <mergeCell ref="EB22:EB24"/>
    <mergeCell ref="EC22:EC24"/>
    <mergeCell ref="ED22:ED24"/>
    <mergeCell ref="EE22:EE24"/>
    <mergeCell ref="EI22:EI24"/>
    <mergeCell ref="EJ22:EJ24"/>
    <mergeCell ref="DS22:DS24"/>
    <mergeCell ref="DT22:DT24"/>
    <mergeCell ref="DU22:DU24"/>
    <mergeCell ref="DV22:DV24"/>
    <mergeCell ref="DZ22:DZ24"/>
    <mergeCell ref="CK22:CK24"/>
    <mergeCell ref="CL22:CL24"/>
    <mergeCell ref="CQ22:CQ24"/>
    <mergeCell ref="CR22:CR24"/>
    <mergeCell ref="BU22:BU24"/>
    <mergeCell ref="BV22:BV24"/>
    <mergeCell ref="CA22:CA24"/>
    <mergeCell ref="CB22:CB24"/>
    <mergeCell ref="CC22:CC24"/>
    <mergeCell ref="CD22:CD24"/>
    <mergeCell ref="BK22:BK24"/>
    <mergeCell ref="BL22:BL24"/>
    <mergeCell ref="BM22:BM24"/>
    <mergeCell ref="BN22:BN24"/>
    <mergeCell ref="BS22:BS24"/>
    <mergeCell ref="BT22:BT24"/>
    <mergeCell ref="AW22:AW24"/>
    <mergeCell ref="AX22:AX24"/>
    <mergeCell ref="BC22:BC24"/>
    <mergeCell ref="BD22:BD24"/>
    <mergeCell ref="BE22:BE24"/>
    <mergeCell ref="BF22:BF24"/>
    <mergeCell ref="AM22:AM24"/>
    <mergeCell ref="AN22:AN24"/>
    <mergeCell ref="AO22:AO24"/>
    <mergeCell ref="AP22:AP24"/>
    <mergeCell ref="AU22:AU24"/>
    <mergeCell ref="AV22:AV24"/>
    <mergeCell ref="Y22:Y24"/>
    <mergeCell ref="Z22:Z24"/>
    <mergeCell ref="AE22:AE24"/>
    <mergeCell ref="AF22:AF24"/>
    <mergeCell ref="AG22:AG24"/>
    <mergeCell ref="AH22:AH24"/>
    <mergeCell ref="O22:O24"/>
    <mergeCell ref="P22:P24"/>
    <mergeCell ref="Q22:Q24"/>
    <mergeCell ref="R22:R24"/>
    <mergeCell ref="W22:W24"/>
    <mergeCell ref="X22:X24"/>
    <mergeCell ref="I22:I24"/>
    <mergeCell ref="J22:J24"/>
    <mergeCell ref="K22:K24"/>
    <mergeCell ref="L22:L24"/>
    <mergeCell ref="M22:M24"/>
    <mergeCell ref="N22:N24"/>
    <mergeCell ref="EO20:EQ20"/>
    <mergeCell ref="ER20:ET20"/>
    <mergeCell ref="EU20:EW20"/>
    <mergeCell ref="A22:B35"/>
    <mergeCell ref="C22:C24"/>
    <mergeCell ref="D22:D24"/>
    <mergeCell ref="E22:E24"/>
    <mergeCell ref="F22:F24"/>
    <mergeCell ref="G22:G24"/>
    <mergeCell ref="H22:H24"/>
    <mergeCell ref="DW20:DY20"/>
    <mergeCell ref="DZ20:EB20"/>
    <mergeCell ref="EC20:EE20"/>
    <mergeCell ref="EF20:EH20"/>
    <mergeCell ref="EI20:EK20"/>
    <mergeCell ref="EL20:EN20"/>
    <mergeCell ref="O20:O21"/>
    <mergeCell ref="P20:P21"/>
    <mergeCell ref="Q20:Q21"/>
    <mergeCell ref="R20:R21"/>
    <mergeCell ref="S20:S21"/>
    <mergeCell ref="T20:T21"/>
    <mergeCell ref="BQ19:BX20"/>
    <mergeCell ref="A19:B21"/>
    <mergeCell ref="DW19:EE19"/>
    <mergeCell ref="EF19:EN19"/>
    <mergeCell ref="EO19:EW19"/>
    <mergeCell ref="D20:D21"/>
    <mergeCell ref="E20:E21"/>
    <mergeCell ref="F20:F21"/>
    <mergeCell ref="G20:G21"/>
    <mergeCell ref="H20:H21"/>
    <mergeCell ref="I20:I21"/>
    <mergeCell ref="J20:J21"/>
    <mergeCell ref="BY19:CF20"/>
    <mergeCell ref="CG19:CN20"/>
    <mergeCell ref="CO19:CV20"/>
    <mergeCell ref="CW19:DD20"/>
    <mergeCell ref="DE19:DL20"/>
    <mergeCell ref="DN19:DV19"/>
    <mergeCell ref="DN20:DP20"/>
    <mergeCell ref="DQ20:DS20"/>
    <mergeCell ref="DT20:DV20"/>
    <mergeCell ref="AC19:AJ20"/>
    <mergeCell ref="AK19:AR20"/>
    <mergeCell ref="AS19:AZ20"/>
    <mergeCell ref="BA19:BH20"/>
    <mergeCell ref="BI19:BP20"/>
    <mergeCell ref="A14:B15"/>
    <mergeCell ref="H14:H15"/>
    <mergeCell ref="C19:C21"/>
    <mergeCell ref="D19:I19"/>
    <mergeCell ref="J19:R19"/>
    <mergeCell ref="S19:T19"/>
    <mergeCell ref="U19:AB20"/>
    <mergeCell ref="K20:K21"/>
    <mergeCell ref="L20:L21"/>
    <mergeCell ref="M20:M21"/>
    <mergeCell ref="N20:N21"/>
    <mergeCell ref="A1:A3"/>
    <mergeCell ref="B1:Z1"/>
    <mergeCell ref="AB1:AC3"/>
    <mergeCell ref="B2:Z2"/>
    <mergeCell ref="B3:K3"/>
    <mergeCell ref="L3:Z3"/>
    <mergeCell ref="D14:G14"/>
    <mergeCell ref="D15:G15"/>
    <mergeCell ref="A9:B9"/>
    <mergeCell ref="C9:H9"/>
    <mergeCell ref="A10:B10"/>
    <mergeCell ref="C10:H10"/>
    <mergeCell ref="A11:B11"/>
    <mergeCell ref="C11:H11"/>
    <mergeCell ref="A6:B6"/>
    <mergeCell ref="C6:H6"/>
    <mergeCell ref="A7:B7"/>
    <mergeCell ref="C7:H7"/>
    <mergeCell ref="A8:B8"/>
    <mergeCell ref="C8:H8"/>
    <mergeCell ref="A12:B12"/>
    <mergeCell ref="C12:H12"/>
    <mergeCell ref="A13:B13"/>
    <mergeCell ref="C13:H13"/>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6FF9DBEF-E1A9-499C-A89A-44FC3C784783}"/>
    <dataValidation allowBlank="1" showInputMessage="1" showErrorMessage="1" prompt="% PONDERACION ACTIVIDAD: Conforme al numero de actividades programadas para la ejecución de la meta, se debe ponderar para que el total corresponda al 100%" sqref="P20:P21" xr:uid="{D287DDD3-E687-4C03-8676-8D6211B52CA3}"/>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7DAE2-DD84-4A9D-916A-CFFF7D6E2A90}">
  <dimension ref="A1:EI30"/>
  <sheetViews>
    <sheetView zoomScale="70" zoomScaleNormal="70" workbookViewId="0">
      <selection activeCell="I5" sqref="I5"/>
    </sheetView>
  </sheetViews>
  <sheetFormatPr baseColWidth="10" defaultColWidth="11.42578125" defaultRowHeight="15" x14ac:dyDescent="0.25"/>
  <cols>
    <col min="1" max="1" width="27.42578125" style="879" customWidth="1"/>
    <col min="2" max="2" width="26.7109375" style="879" customWidth="1"/>
    <col min="3" max="3" width="14.7109375" style="879" customWidth="1"/>
    <col min="4" max="4" width="33.42578125" style="879" customWidth="1"/>
    <col min="5" max="5" width="17.140625" style="879" customWidth="1"/>
    <col min="6" max="6" width="22.7109375" style="879" customWidth="1"/>
    <col min="7" max="7" width="15.42578125" style="879" customWidth="1"/>
    <col min="8" max="8" width="17.42578125" style="879" customWidth="1"/>
    <col min="9" max="9" width="16" style="879" customWidth="1"/>
    <col min="10" max="10" width="93.140625" style="879" customWidth="1"/>
    <col min="11" max="11" width="82" style="879" customWidth="1"/>
    <col min="12" max="12" width="57.140625" style="879" customWidth="1"/>
    <col min="13" max="13" width="55.140625" style="879" customWidth="1"/>
    <col min="14" max="14" width="57.7109375" style="879" customWidth="1"/>
    <col min="15" max="15" width="58.140625" style="879" customWidth="1"/>
    <col min="16" max="16384" width="11.42578125" style="879"/>
  </cols>
  <sheetData>
    <row r="1" spans="1:139" s="613" customFormat="1" ht="29.25" customHeight="1" x14ac:dyDescent="0.25">
      <c r="A1" s="601"/>
      <c r="B1" s="864" t="s">
        <v>99</v>
      </c>
      <c r="C1" s="865"/>
      <c r="D1" s="865"/>
      <c r="E1" s="865"/>
      <c r="F1" s="865"/>
      <c r="G1" s="865"/>
      <c r="H1" s="865"/>
      <c r="I1" s="865"/>
      <c r="J1" s="865"/>
      <c r="K1" s="865"/>
      <c r="L1" s="865"/>
      <c r="M1" s="865"/>
      <c r="N1" s="866"/>
      <c r="O1" s="867"/>
      <c r="P1" s="868"/>
      <c r="Q1" s="868"/>
      <c r="R1" s="868"/>
      <c r="S1" s="868"/>
      <c r="T1" s="868"/>
      <c r="U1" s="868"/>
      <c r="V1" s="868"/>
      <c r="W1" s="868"/>
      <c r="Z1" s="608"/>
      <c r="AA1" s="608"/>
      <c r="AB1" s="608"/>
      <c r="AC1" s="608"/>
      <c r="AD1" s="608"/>
      <c r="AE1" s="608"/>
      <c r="AF1" s="608"/>
      <c r="AG1" s="608"/>
      <c r="AH1" s="608"/>
      <c r="AI1" s="608"/>
      <c r="AJ1" s="608"/>
      <c r="AK1" s="608"/>
      <c r="AL1" s="608"/>
      <c r="AM1" s="608"/>
      <c r="AN1" s="609"/>
      <c r="AO1" s="608"/>
      <c r="AP1" s="608"/>
      <c r="AQ1" s="608"/>
      <c r="AR1" s="608"/>
      <c r="AS1" s="608"/>
      <c r="AT1" s="608"/>
      <c r="AU1" s="608"/>
      <c r="AV1" s="608"/>
      <c r="AW1" s="608"/>
      <c r="AX1" s="608"/>
      <c r="AY1" s="608"/>
      <c r="AZ1" s="608"/>
      <c r="BA1" s="608"/>
      <c r="BB1" s="608"/>
      <c r="BC1" s="608"/>
      <c r="BD1" s="608"/>
      <c r="BE1" s="608"/>
      <c r="BF1" s="608"/>
      <c r="BG1" s="608"/>
      <c r="BH1" s="608"/>
      <c r="BI1" s="608"/>
      <c r="BJ1" s="608"/>
      <c r="BK1" s="608"/>
      <c r="BL1" s="608"/>
      <c r="BM1" s="608"/>
      <c r="BN1" s="608"/>
      <c r="BO1" s="608"/>
      <c r="BP1" s="608"/>
      <c r="BQ1" s="608"/>
      <c r="BR1" s="608"/>
      <c r="BS1" s="608"/>
      <c r="BT1" s="608"/>
      <c r="BU1" s="608"/>
      <c r="BV1" s="608"/>
      <c r="BW1" s="608"/>
      <c r="BX1" s="608"/>
      <c r="BY1" s="608"/>
      <c r="BZ1" s="608"/>
      <c r="CA1" s="608"/>
      <c r="CB1" s="608"/>
      <c r="CC1" s="608"/>
      <c r="CD1" s="608"/>
      <c r="CE1" s="608"/>
      <c r="CF1" s="608"/>
      <c r="CG1" s="608"/>
      <c r="CH1" s="608"/>
      <c r="CI1" s="608"/>
      <c r="CJ1" s="608"/>
      <c r="CK1" s="608"/>
      <c r="CL1" s="608"/>
      <c r="CM1" s="608"/>
      <c r="CN1" s="608"/>
      <c r="CO1" s="608"/>
      <c r="CP1" s="608"/>
      <c r="CQ1" s="608"/>
      <c r="CR1" s="608"/>
      <c r="CS1" s="608"/>
      <c r="CT1" s="608"/>
      <c r="CU1" s="608"/>
      <c r="CV1" s="608"/>
      <c r="CW1" s="608"/>
      <c r="CX1" s="608"/>
      <c r="CY1" s="608"/>
      <c r="CZ1" s="608"/>
      <c r="DA1" s="608"/>
      <c r="DB1" s="608"/>
      <c r="DC1" s="608"/>
      <c r="DD1" s="608"/>
      <c r="DE1" s="608"/>
      <c r="DF1" s="608"/>
      <c r="DG1" s="608"/>
      <c r="DH1" s="611"/>
      <c r="DI1" s="611"/>
      <c r="DJ1" s="611"/>
      <c r="DK1" s="611"/>
      <c r="DL1" s="611"/>
      <c r="DM1" s="611"/>
      <c r="DN1" s="611"/>
      <c r="DO1" s="611"/>
      <c r="DP1" s="611"/>
      <c r="DQ1" s="611"/>
      <c r="DR1" s="611"/>
      <c r="DS1" s="611"/>
      <c r="DT1" s="611"/>
      <c r="DU1" s="611"/>
      <c r="DV1" s="611"/>
      <c r="DW1" s="611"/>
      <c r="DX1" s="611"/>
      <c r="DY1" s="611"/>
      <c r="DZ1" s="611"/>
      <c r="EA1" s="611"/>
      <c r="EB1" s="611"/>
      <c r="EC1" s="611"/>
      <c r="ED1" s="611"/>
      <c r="EE1" s="611"/>
      <c r="EF1" s="611"/>
      <c r="EG1" s="611"/>
      <c r="EH1" s="611"/>
      <c r="EI1" s="869"/>
    </row>
    <row r="2" spans="1:139" s="613" customFormat="1" ht="29.25" customHeight="1" x14ac:dyDescent="0.25">
      <c r="A2" s="614"/>
      <c r="B2" s="864" t="s">
        <v>1</v>
      </c>
      <c r="C2" s="865"/>
      <c r="D2" s="865"/>
      <c r="E2" s="865"/>
      <c r="F2" s="865"/>
      <c r="G2" s="865"/>
      <c r="H2" s="865"/>
      <c r="I2" s="865"/>
      <c r="J2" s="865"/>
      <c r="K2" s="865"/>
      <c r="L2" s="865"/>
      <c r="M2" s="865"/>
      <c r="N2" s="866"/>
      <c r="O2" s="867"/>
      <c r="P2" s="868"/>
      <c r="Q2" s="868"/>
      <c r="R2" s="868"/>
      <c r="S2" s="868"/>
      <c r="T2" s="868"/>
      <c r="U2" s="868"/>
      <c r="V2" s="868"/>
      <c r="W2" s="868"/>
      <c r="Z2" s="608"/>
      <c r="AA2" s="608"/>
      <c r="AB2" s="608"/>
      <c r="AC2" s="608"/>
      <c r="AD2" s="608"/>
      <c r="AE2" s="608"/>
      <c r="AF2" s="608"/>
      <c r="AG2" s="608"/>
      <c r="AH2" s="608"/>
      <c r="AI2" s="608"/>
      <c r="AJ2" s="608"/>
      <c r="AK2" s="608"/>
      <c r="AL2" s="608"/>
      <c r="AM2" s="608"/>
      <c r="AN2" s="609"/>
      <c r="AO2" s="608"/>
      <c r="AP2" s="608"/>
      <c r="AQ2" s="608"/>
      <c r="AR2" s="608"/>
      <c r="AS2" s="608"/>
      <c r="AT2" s="608"/>
      <c r="AU2" s="608"/>
      <c r="AV2" s="608"/>
      <c r="AW2" s="608"/>
      <c r="AX2" s="608"/>
      <c r="AY2" s="608"/>
      <c r="AZ2" s="608"/>
      <c r="BA2" s="608"/>
      <c r="BB2" s="608"/>
      <c r="BC2" s="608"/>
      <c r="BD2" s="608"/>
      <c r="BE2" s="608"/>
      <c r="BF2" s="608"/>
      <c r="BG2" s="608"/>
      <c r="BH2" s="608"/>
      <c r="BI2" s="608"/>
      <c r="BJ2" s="608"/>
      <c r="BK2" s="608"/>
      <c r="BL2" s="608"/>
      <c r="BM2" s="608"/>
      <c r="BN2" s="608"/>
      <c r="BO2" s="608"/>
      <c r="BP2" s="608"/>
      <c r="BQ2" s="608"/>
      <c r="BR2" s="608"/>
      <c r="BS2" s="608"/>
      <c r="BT2" s="608"/>
      <c r="BU2" s="608"/>
      <c r="BV2" s="608"/>
      <c r="BW2" s="608"/>
      <c r="BX2" s="608"/>
      <c r="BY2" s="608"/>
      <c r="BZ2" s="608"/>
      <c r="CA2" s="608"/>
      <c r="CB2" s="608"/>
      <c r="CC2" s="608"/>
      <c r="CD2" s="608"/>
      <c r="CE2" s="608"/>
      <c r="CF2" s="608"/>
      <c r="CG2" s="608"/>
      <c r="CH2" s="608"/>
      <c r="CI2" s="608"/>
      <c r="CJ2" s="608"/>
      <c r="CK2" s="608"/>
      <c r="CL2" s="608"/>
      <c r="CM2" s="608"/>
      <c r="CN2" s="608"/>
      <c r="CO2" s="608"/>
      <c r="CP2" s="608"/>
      <c r="CQ2" s="608"/>
      <c r="CR2" s="608"/>
      <c r="CS2" s="608"/>
      <c r="CT2" s="608"/>
      <c r="CU2" s="608"/>
      <c r="CV2" s="608"/>
      <c r="CW2" s="608"/>
      <c r="CX2" s="608"/>
      <c r="CY2" s="608"/>
      <c r="CZ2" s="608"/>
      <c r="DA2" s="608"/>
      <c r="DB2" s="608"/>
      <c r="DC2" s="608"/>
      <c r="DD2" s="608"/>
      <c r="DE2" s="608"/>
      <c r="DF2" s="608"/>
      <c r="DG2" s="608"/>
      <c r="DH2" s="611"/>
      <c r="DI2" s="611"/>
      <c r="DJ2" s="611"/>
      <c r="DK2" s="611"/>
      <c r="DL2" s="611"/>
      <c r="DM2" s="611"/>
      <c r="DN2" s="611"/>
      <c r="DO2" s="611"/>
      <c r="DP2" s="611"/>
      <c r="DQ2" s="611"/>
      <c r="DR2" s="611"/>
      <c r="DS2" s="611"/>
      <c r="DT2" s="611"/>
      <c r="DU2" s="611"/>
      <c r="DV2" s="611"/>
      <c r="DW2" s="611"/>
      <c r="DX2" s="611"/>
      <c r="DY2" s="611"/>
      <c r="DZ2" s="611"/>
      <c r="EA2" s="611"/>
      <c r="EB2" s="611"/>
      <c r="EC2" s="611"/>
      <c r="ED2" s="611"/>
      <c r="EE2" s="611"/>
      <c r="EF2" s="611"/>
      <c r="EG2" s="611"/>
      <c r="EH2" s="611"/>
      <c r="EI2" s="869"/>
    </row>
    <row r="3" spans="1:139" s="613" customFormat="1" ht="29.25" customHeight="1" x14ac:dyDescent="0.25">
      <c r="A3" s="618"/>
      <c r="B3" s="870" t="s">
        <v>2</v>
      </c>
      <c r="C3" s="870"/>
      <c r="D3" s="870"/>
      <c r="E3" s="870"/>
      <c r="F3" s="870"/>
      <c r="G3" s="870"/>
      <c r="H3" s="870"/>
      <c r="I3" s="870"/>
      <c r="J3" s="870"/>
      <c r="K3" s="871" t="s">
        <v>632</v>
      </c>
      <c r="L3" s="871"/>
      <c r="M3" s="871"/>
      <c r="N3" s="871"/>
      <c r="O3" s="867"/>
      <c r="P3" s="872"/>
      <c r="Q3" s="872"/>
      <c r="R3" s="872"/>
      <c r="S3" s="872"/>
      <c r="T3" s="872"/>
      <c r="U3" s="872"/>
      <c r="V3" s="872"/>
      <c r="W3" s="872"/>
      <c r="Z3" s="608"/>
      <c r="AA3" s="608"/>
      <c r="AB3" s="608"/>
      <c r="AC3" s="608"/>
      <c r="AD3" s="608"/>
      <c r="AE3" s="608"/>
      <c r="AF3" s="608"/>
      <c r="AG3" s="608"/>
      <c r="AH3" s="608"/>
      <c r="AI3" s="608"/>
      <c r="AJ3" s="608"/>
      <c r="AK3" s="608"/>
      <c r="AL3" s="608"/>
      <c r="AM3" s="608"/>
      <c r="AN3" s="609"/>
      <c r="AO3" s="608"/>
      <c r="AP3" s="608"/>
      <c r="AQ3" s="608"/>
      <c r="AR3" s="608"/>
      <c r="AS3" s="608"/>
      <c r="AT3" s="608"/>
      <c r="AU3" s="608"/>
      <c r="AV3" s="608"/>
      <c r="AW3" s="608"/>
      <c r="AX3" s="608"/>
      <c r="AY3" s="608"/>
      <c r="AZ3" s="608"/>
      <c r="BA3" s="608"/>
      <c r="BB3" s="608"/>
      <c r="BC3" s="608"/>
      <c r="BD3" s="608"/>
      <c r="BE3" s="608"/>
      <c r="BF3" s="608"/>
      <c r="BG3" s="608"/>
      <c r="BH3" s="608"/>
      <c r="BI3" s="608"/>
      <c r="BJ3" s="608"/>
      <c r="BK3" s="608"/>
      <c r="BL3" s="608"/>
      <c r="BM3" s="608"/>
      <c r="BN3" s="608"/>
      <c r="BO3" s="608"/>
      <c r="BP3" s="608"/>
      <c r="BQ3" s="608"/>
      <c r="BR3" s="608"/>
      <c r="BS3" s="608"/>
      <c r="BT3" s="608"/>
      <c r="BU3" s="608"/>
      <c r="BV3" s="608"/>
      <c r="BW3" s="608"/>
      <c r="BX3" s="608"/>
      <c r="BY3" s="608"/>
      <c r="BZ3" s="608"/>
      <c r="CA3" s="608"/>
      <c r="CB3" s="608"/>
      <c r="CC3" s="608"/>
      <c r="CD3" s="608"/>
      <c r="CE3" s="608"/>
      <c r="CF3" s="608"/>
      <c r="CG3" s="608"/>
      <c r="CH3" s="608"/>
      <c r="CI3" s="608"/>
      <c r="CJ3" s="608"/>
      <c r="CK3" s="608"/>
      <c r="CL3" s="608"/>
      <c r="CM3" s="608"/>
      <c r="CN3" s="608"/>
      <c r="CO3" s="608"/>
      <c r="CP3" s="608"/>
      <c r="CQ3" s="608"/>
      <c r="CR3" s="608"/>
      <c r="CS3" s="608"/>
      <c r="CT3" s="608"/>
      <c r="CU3" s="608"/>
      <c r="CV3" s="608"/>
      <c r="CW3" s="608"/>
      <c r="CX3" s="608"/>
      <c r="CY3" s="608"/>
      <c r="CZ3" s="608"/>
      <c r="DA3" s="608"/>
      <c r="DB3" s="608"/>
      <c r="DC3" s="608"/>
      <c r="DD3" s="608"/>
      <c r="DE3" s="608"/>
      <c r="DF3" s="608"/>
      <c r="DG3" s="608"/>
      <c r="DH3" s="611"/>
      <c r="DI3" s="611"/>
      <c r="DJ3" s="611"/>
      <c r="DK3" s="611"/>
      <c r="DL3" s="611"/>
      <c r="DM3" s="611"/>
      <c r="DN3" s="611"/>
      <c r="DO3" s="611"/>
      <c r="DP3" s="611"/>
      <c r="DQ3" s="611"/>
      <c r="DR3" s="611"/>
      <c r="DS3" s="611"/>
      <c r="DT3" s="611"/>
      <c r="DU3" s="611"/>
      <c r="DV3" s="611"/>
      <c r="DW3" s="611"/>
      <c r="DX3" s="611"/>
      <c r="DY3" s="611"/>
      <c r="DZ3" s="611"/>
      <c r="EA3" s="611"/>
      <c r="EB3" s="611"/>
      <c r="EC3" s="611"/>
      <c r="ED3" s="611"/>
      <c r="EE3" s="611"/>
      <c r="EF3" s="611"/>
      <c r="EG3" s="611"/>
      <c r="EH3" s="611"/>
      <c r="EI3" s="869"/>
    </row>
    <row r="4" spans="1:139" s="3" customFormat="1" x14ac:dyDescent="0.25">
      <c r="A4" s="873"/>
      <c r="B4" s="873"/>
    </row>
    <row r="5" spans="1:139" s="3" customFormat="1" x14ac:dyDescent="0.25">
      <c r="A5" s="873"/>
      <c r="B5" s="873"/>
    </row>
    <row r="6" spans="1:139" s="3" customFormat="1" ht="14.25" x14ac:dyDescent="0.2"/>
    <row r="7" spans="1:139" s="3" customFormat="1" ht="18.75" customHeight="1" x14ac:dyDescent="0.2"/>
    <row r="8" spans="1:139" s="147" customFormat="1" ht="17.25" customHeight="1" x14ac:dyDescent="0.25">
      <c r="A8" s="482" t="s">
        <v>100</v>
      </c>
      <c r="B8" s="483"/>
      <c r="C8" s="418" t="s">
        <v>642</v>
      </c>
      <c r="D8" s="419"/>
      <c r="E8" s="419"/>
      <c r="F8" s="420"/>
      <c r="G8" s="142"/>
      <c r="H8" s="142"/>
      <c r="I8" s="142"/>
      <c r="J8" s="142"/>
      <c r="K8" s="142"/>
      <c r="L8" s="142"/>
      <c r="M8" s="142"/>
      <c r="N8" s="142"/>
      <c r="O8" s="142"/>
      <c r="P8" s="142"/>
      <c r="Q8" s="142"/>
      <c r="R8" s="148"/>
      <c r="S8" s="148"/>
      <c r="T8" s="148"/>
      <c r="U8" s="142"/>
      <c r="V8" s="142"/>
    </row>
    <row r="9" spans="1:139" s="147" customFormat="1" ht="18" customHeight="1" x14ac:dyDescent="0.25">
      <c r="A9" s="482" t="s">
        <v>631</v>
      </c>
      <c r="B9" s="483"/>
      <c r="C9" s="484" t="s">
        <v>655</v>
      </c>
      <c r="D9" s="484"/>
      <c r="E9" s="484"/>
      <c r="F9" s="484"/>
      <c r="G9" s="142"/>
      <c r="H9" s="142"/>
      <c r="I9" s="142"/>
      <c r="J9" s="142"/>
      <c r="K9" s="142"/>
      <c r="L9" s="142"/>
      <c r="M9" s="142"/>
      <c r="N9" s="142"/>
      <c r="O9" s="142"/>
      <c r="P9" s="142"/>
      <c r="Q9" s="142"/>
      <c r="R9" s="148"/>
      <c r="S9" s="148"/>
      <c r="T9" s="148"/>
      <c r="U9" s="142"/>
      <c r="V9" s="142"/>
    </row>
    <row r="10" spans="1:139" s="147" customFormat="1" ht="15" customHeight="1" x14ac:dyDescent="0.25">
      <c r="A10" s="485" t="s">
        <v>101</v>
      </c>
      <c r="B10" s="486"/>
      <c r="C10" s="487" t="s">
        <v>656</v>
      </c>
      <c r="D10" s="488"/>
      <c r="E10" s="488"/>
      <c r="F10" s="489"/>
      <c r="G10" s="142"/>
      <c r="H10" s="142"/>
      <c r="I10" s="142"/>
      <c r="J10" s="142"/>
      <c r="K10" s="142"/>
      <c r="L10" s="142"/>
      <c r="M10" s="142"/>
      <c r="N10" s="142"/>
      <c r="O10" s="142"/>
      <c r="P10" s="142"/>
      <c r="Q10" s="142"/>
      <c r="R10" s="148"/>
      <c r="S10" s="148"/>
      <c r="T10" s="148"/>
      <c r="U10" s="142"/>
      <c r="V10" s="142"/>
    </row>
    <row r="11" spans="1:139" s="147" customFormat="1" ht="15" customHeight="1" x14ac:dyDescent="0.25">
      <c r="A11" s="485" t="s">
        <v>633</v>
      </c>
      <c r="B11" s="486"/>
      <c r="C11" s="484" t="s">
        <v>643</v>
      </c>
      <c r="D11" s="484"/>
      <c r="E11" s="484"/>
      <c r="F11" s="484"/>
      <c r="G11" s="142"/>
      <c r="H11" s="142"/>
      <c r="I11" s="142"/>
      <c r="J11" s="142"/>
      <c r="K11" s="142"/>
      <c r="L11" s="142"/>
      <c r="M11" s="142"/>
      <c r="N11" s="142"/>
      <c r="O11" s="142"/>
      <c r="P11" s="142"/>
      <c r="Q11" s="142"/>
      <c r="R11" s="148"/>
      <c r="S11" s="148"/>
      <c r="T11" s="148"/>
      <c r="U11" s="142"/>
      <c r="V11" s="142"/>
    </row>
    <row r="12" spans="1:139" s="147" customFormat="1" ht="37.5" customHeight="1" x14ac:dyDescent="0.25">
      <c r="A12" s="482" t="s">
        <v>102</v>
      </c>
      <c r="B12" s="483"/>
      <c r="C12" s="490" t="s">
        <v>657</v>
      </c>
      <c r="D12" s="490"/>
      <c r="E12" s="490"/>
      <c r="F12" s="490"/>
      <c r="G12" s="142"/>
      <c r="H12" s="142"/>
      <c r="I12" s="142"/>
      <c r="J12" s="142"/>
      <c r="K12" s="142"/>
      <c r="L12" s="142"/>
      <c r="M12" s="142"/>
      <c r="N12" s="142"/>
      <c r="O12" s="142"/>
      <c r="P12" s="142"/>
      <c r="Q12" s="142"/>
      <c r="R12" s="148"/>
      <c r="S12" s="148"/>
      <c r="T12" s="148"/>
      <c r="U12" s="142"/>
    </row>
    <row r="13" spans="1:139" s="147" customFormat="1" ht="33" customHeight="1" x14ac:dyDescent="0.25">
      <c r="A13" s="485" t="s">
        <v>103</v>
      </c>
      <c r="B13" s="486"/>
      <c r="C13" s="490" t="s">
        <v>644</v>
      </c>
      <c r="D13" s="490"/>
      <c r="E13" s="490"/>
      <c r="F13" s="490"/>
      <c r="G13" s="142"/>
      <c r="H13" s="142"/>
      <c r="I13" s="142"/>
      <c r="J13" s="142"/>
      <c r="K13" s="142"/>
      <c r="L13" s="142"/>
      <c r="M13" s="142"/>
      <c r="N13" s="142"/>
      <c r="O13" s="142"/>
      <c r="P13" s="142"/>
      <c r="Q13" s="142"/>
      <c r="R13" s="148"/>
      <c r="S13" s="148"/>
      <c r="T13" s="148"/>
      <c r="U13" s="142"/>
      <c r="V13" s="142"/>
    </row>
    <row r="14" spans="1:139" s="147" customFormat="1" ht="20.25" customHeight="1" x14ac:dyDescent="0.25">
      <c r="A14" s="485" t="s">
        <v>634</v>
      </c>
      <c r="B14" s="486"/>
      <c r="C14" s="484" t="s">
        <v>688</v>
      </c>
      <c r="D14" s="484"/>
      <c r="E14" s="484"/>
      <c r="F14" s="484"/>
      <c r="G14" s="142"/>
      <c r="H14" s="142"/>
      <c r="I14" s="142"/>
      <c r="J14" s="142"/>
      <c r="K14" s="142"/>
      <c r="L14" s="142"/>
      <c r="M14" s="142"/>
      <c r="N14" s="142"/>
      <c r="O14" s="142"/>
      <c r="P14" s="142"/>
      <c r="Q14" s="142"/>
      <c r="R14" s="148"/>
      <c r="S14" s="148"/>
      <c r="T14" s="148"/>
      <c r="U14" s="142"/>
      <c r="V14" s="142"/>
    </row>
    <row r="15" spans="1:139" s="147" customFormat="1" ht="33" customHeight="1" x14ac:dyDescent="0.25">
      <c r="A15" s="482" t="s">
        <v>104</v>
      </c>
      <c r="B15" s="483"/>
      <c r="C15" s="484" t="s">
        <v>645</v>
      </c>
      <c r="D15" s="484"/>
      <c r="E15" s="484"/>
      <c r="F15" s="484"/>
      <c r="G15" s="142"/>
      <c r="H15" s="142"/>
      <c r="I15" s="142"/>
      <c r="J15" s="142"/>
      <c r="K15" s="142"/>
      <c r="L15" s="142"/>
      <c r="M15" s="142"/>
      <c r="N15" s="142"/>
      <c r="O15" s="142"/>
      <c r="P15" s="142"/>
      <c r="Q15" s="142"/>
      <c r="R15" s="148"/>
      <c r="S15" s="148"/>
      <c r="T15" s="148"/>
      <c r="U15" s="142"/>
      <c r="V15" s="142"/>
    </row>
    <row r="16" spans="1:139" s="147" customFormat="1" ht="24.75" customHeight="1" x14ac:dyDescent="0.25">
      <c r="A16" s="491" t="s">
        <v>105</v>
      </c>
      <c r="B16" s="492"/>
      <c r="C16" s="161" t="s">
        <v>106</v>
      </c>
      <c r="D16" s="493">
        <v>45627</v>
      </c>
      <c r="E16" s="494"/>
      <c r="F16" s="417">
        <v>2024</v>
      </c>
      <c r="G16" s="142"/>
      <c r="H16" s="142"/>
      <c r="I16" s="142"/>
      <c r="J16" s="142"/>
      <c r="K16" s="142"/>
      <c r="L16" s="142"/>
      <c r="M16" s="142"/>
      <c r="N16" s="142"/>
      <c r="O16" s="142"/>
      <c r="P16" s="142"/>
      <c r="Q16" s="142"/>
      <c r="R16" s="148"/>
      <c r="S16" s="148"/>
      <c r="T16" s="148"/>
      <c r="U16" s="142"/>
      <c r="V16" s="142"/>
    </row>
    <row r="17" spans="1:22" s="147" customFormat="1" ht="14.25" customHeight="1" x14ac:dyDescent="0.25">
      <c r="A17" s="495"/>
      <c r="B17" s="496"/>
      <c r="C17" s="161" t="s">
        <v>107</v>
      </c>
      <c r="D17" s="493">
        <v>45657</v>
      </c>
      <c r="E17" s="494"/>
      <c r="F17" s="417"/>
      <c r="G17" s="142"/>
      <c r="H17" s="142"/>
      <c r="I17" s="142"/>
      <c r="J17" s="142"/>
      <c r="K17" s="142"/>
      <c r="L17" s="142"/>
      <c r="M17" s="142"/>
      <c r="N17" s="142"/>
      <c r="O17" s="142"/>
      <c r="P17" s="142"/>
      <c r="Q17" s="142"/>
      <c r="R17" s="148"/>
      <c r="S17" s="148"/>
      <c r="T17" s="148"/>
      <c r="U17" s="142"/>
      <c r="V17" s="142"/>
    </row>
    <row r="18" spans="1:22" s="3" customFormat="1" ht="15" customHeight="1" x14ac:dyDescent="0.2">
      <c r="A18" s="498"/>
      <c r="C18" s="52"/>
      <c r="D18" s="52"/>
      <c r="E18" s="353"/>
      <c r="G18" s="874"/>
      <c r="H18" s="353"/>
      <c r="I18" s="353"/>
      <c r="J18" s="4"/>
    </row>
    <row r="19" spans="1:22" s="3" customFormat="1" ht="20.25" x14ac:dyDescent="0.2">
      <c r="A19" s="354" t="s">
        <v>829</v>
      </c>
    </row>
    <row r="20" spans="1:22" ht="18" customHeight="1" x14ac:dyDescent="0.25">
      <c r="A20" s="875" t="s">
        <v>830</v>
      </c>
      <c r="B20" s="875" t="s">
        <v>831</v>
      </c>
      <c r="C20" s="876" t="s">
        <v>832</v>
      </c>
      <c r="D20" s="877"/>
      <c r="E20" s="875" t="s">
        <v>833</v>
      </c>
      <c r="F20" s="875" t="s">
        <v>834</v>
      </c>
      <c r="G20" s="875" t="s">
        <v>835</v>
      </c>
      <c r="H20" s="875" t="s">
        <v>836</v>
      </c>
      <c r="I20" s="875" t="s">
        <v>837</v>
      </c>
      <c r="J20" s="878" t="s">
        <v>838</v>
      </c>
      <c r="K20" s="878"/>
      <c r="L20" s="878"/>
      <c r="M20" s="878"/>
      <c r="N20" s="878"/>
    </row>
    <row r="21" spans="1:22" s="885" customFormat="1" ht="48" x14ac:dyDescent="0.2">
      <c r="A21" s="880"/>
      <c r="B21" s="880"/>
      <c r="C21" s="881"/>
      <c r="D21" s="882"/>
      <c r="E21" s="880"/>
      <c r="F21" s="880"/>
      <c r="G21" s="880"/>
      <c r="H21" s="880"/>
      <c r="I21" s="880"/>
      <c r="J21" s="883" t="s">
        <v>839</v>
      </c>
      <c r="K21" s="883" t="s">
        <v>840</v>
      </c>
      <c r="L21" s="883" t="s">
        <v>841</v>
      </c>
      <c r="M21" s="883" t="s">
        <v>842</v>
      </c>
      <c r="N21" s="884" t="s">
        <v>843</v>
      </c>
    </row>
    <row r="22" spans="1:22" ht="39.75" customHeight="1" x14ac:dyDescent="0.25">
      <c r="A22" s="886" t="s">
        <v>643</v>
      </c>
      <c r="B22" s="886" t="s">
        <v>844</v>
      </c>
      <c r="C22" s="887" t="s">
        <v>845</v>
      </c>
      <c r="D22" s="888"/>
      <c r="E22" s="889" t="s">
        <v>846</v>
      </c>
      <c r="F22" s="472" t="s">
        <v>847</v>
      </c>
      <c r="G22" s="890">
        <v>0.15</v>
      </c>
      <c r="H22" s="891">
        <f>+G22*'4. ACTIVIDADES Y TAREAS'!DM36</f>
        <v>0.15</v>
      </c>
      <c r="I22" s="475">
        <f>+H22/G22</f>
        <v>1</v>
      </c>
      <c r="J22" s="892" t="s">
        <v>848</v>
      </c>
      <c r="K22" s="893" t="s">
        <v>849</v>
      </c>
      <c r="L22" s="894" t="s">
        <v>660</v>
      </c>
      <c r="M22" s="895" t="s">
        <v>660</v>
      </c>
      <c r="N22" s="896" t="s">
        <v>850</v>
      </c>
    </row>
    <row r="23" spans="1:22" ht="69.75" customHeight="1" x14ac:dyDescent="0.25">
      <c r="A23" s="886"/>
      <c r="B23" s="897"/>
      <c r="C23" s="898"/>
      <c r="D23" s="899"/>
      <c r="E23" s="889"/>
      <c r="F23" s="473"/>
      <c r="G23" s="890"/>
      <c r="H23" s="891"/>
      <c r="I23" s="475"/>
      <c r="J23" s="900"/>
      <c r="K23" s="893"/>
      <c r="L23" s="901"/>
      <c r="M23" s="895"/>
      <c r="N23" s="896"/>
    </row>
    <row r="24" spans="1:22" ht="39" customHeight="1" x14ac:dyDescent="0.25">
      <c r="A24" s="886"/>
      <c r="B24" s="897"/>
      <c r="C24" s="898"/>
      <c r="D24" s="899"/>
      <c r="E24" s="889"/>
      <c r="F24" s="473"/>
      <c r="G24" s="890"/>
      <c r="H24" s="891"/>
      <c r="I24" s="475"/>
      <c r="J24" s="900"/>
      <c r="K24" s="893"/>
      <c r="L24" s="901"/>
      <c r="M24" s="895"/>
      <c r="N24" s="896"/>
    </row>
    <row r="25" spans="1:22" ht="69.75" customHeight="1" x14ac:dyDescent="0.25">
      <c r="A25" s="886"/>
      <c r="B25" s="897"/>
      <c r="C25" s="898"/>
      <c r="D25" s="899"/>
      <c r="E25" s="889"/>
      <c r="F25" s="473"/>
      <c r="G25" s="890"/>
      <c r="H25" s="891"/>
      <c r="I25" s="475"/>
      <c r="J25" s="900"/>
      <c r="K25" s="893"/>
      <c r="L25" s="901"/>
      <c r="M25" s="895"/>
      <c r="N25" s="896"/>
    </row>
    <row r="26" spans="1:22" ht="44.25" customHeight="1" x14ac:dyDescent="0.25">
      <c r="A26" s="886"/>
      <c r="B26" s="897"/>
      <c r="C26" s="898"/>
      <c r="D26" s="899"/>
      <c r="E26" s="902"/>
      <c r="F26" s="473"/>
      <c r="G26" s="890"/>
      <c r="H26" s="891"/>
      <c r="I26" s="475"/>
      <c r="J26" s="900"/>
      <c r="K26" s="903"/>
      <c r="L26" s="901"/>
      <c r="M26" s="895"/>
      <c r="N26" s="904"/>
    </row>
    <row r="27" spans="1:22" ht="69.75" customHeight="1" x14ac:dyDescent="0.25">
      <c r="A27" s="886"/>
      <c r="B27" s="897"/>
      <c r="C27" s="905"/>
      <c r="D27" s="906"/>
      <c r="E27" s="902"/>
      <c r="F27" s="474"/>
      <c r="G27" s="890"/>
      <c r="H27" s="891"/>
      <c r="I27" s="475"/>
      <c r="J27" s="907"/>
      <c r="K27" s="903"/>
      <c r="L27" s="908"/>
      <c r="M27" s="895"/>
      <c r="N27" s="904"/>
    </row>
    <row r="30" spans="1:22" ht="15.75" x14ac:dyDescent="0.25">
      <c r="A30" s="909"/>
    </row>
  </sheetData>
  <sheetProtection algorithmName="SHA-512" hashValue="jKuV+8L79Clp0vB/h8WV+455wUYYMQlU3lldCoK7ivDPsp21E8wfjyYn8zMt5zj72MaqO6tJScjYuyyxopJQSA==" saltValue="wBgE2f0omuWn+R0HMikntw==" spinCount="100000" sheet="1" objects="1" scenarios="1"/>
  <dataConsolidate/>
  <mergeCells count="48">
    <mergeCell ref="I22:I27"/>
    <mergeCell ref="J22:J27"/>
    <mergeCell ref="K22:K27"/>
    <mergeCell ref="L22:L27"/>
    <mergeCell ref="M22:M27"/>
    <mergeCell ref="N22:N27"/>
    <mergeCell ref="H20:H21"/>
    <mergeCell ref="I20:I21"/>
    <mergeCell ref="J20:N20"/>
    <mergeCell ref="A22:A27"/>
    <mergeCell ref="B22:B27"/>
    <mergeCell ref="C22:D27"/>
    <mergeCell ref="E22:E27"/>
    <mergeCell ref="F22:F27"/>
    <mergeCell ref="G22:G27"/>
    <mergeCell ref="H22:H27"/>
    <mergeCell ref="A20:A21"/>
    <mergeCell ref="B20:B21"/>
    <mergeCell ref="C20:D21"/>
    <mergeCell ref="E20:E21"/>
    <mergeCell ref="F20:F21"/>
    <mergeCell ref="G20:G21"/>
    <mergeCell ref="A14:B14"/>
    <mergeCell ref="C14:F14"/>
    <mergeCell ref="A15:B15"/>
    <mergeCell ref="C15:F15"/>
    <mergeCell ref="A16:B17"/>
    <mergeCell ref="D16:E16"/>
    <mergeCell ref="F16:F17"/>
    <mergeCell ref="D17:E17"/>
    <mergeCell ref="A11:B11"/>
    <mergeCell ref="C11:F11"/>
    <mergeCell ref="A12:B12"/>
    <mergeCell ref="C12:F12"/>
    <mergeCell ref="A13:B13"/>
    <mergeCell ref="C13:F13"/>
    <mergeCell ref="A8:B8"/>
    <mergeCell ref="C8:F8"/>
    <mergeCell ref="A9:B9"/>
    <mergeCell ref="C9:F9"/>
    <mergeCell ref="A10:B10"/>
    <mergeCell ref="C10:F10"/>
    <mergeCell ref="A1:A3"/>
    <mergeCell ref="B1:N1"/>
    <mergeCell ref="O1:O3"/>
    <mergeCell ref="B2:N2"/>
    <mergeCell ref="B3:J3"/>
    <mergeCell ref="K3:N3"/>
  </mergeCells>
  <dataValidations count="12">
    <dataValidation allowBlank="1" showInputMessage="1" showErrorMessage="1" prompt=" DESCRIPCIÓN INDICADOR: Relacione el indicador tal y como se aparece en el sistema SEGPLAN." sqref="C20" xr:uid="{A01DF450-9D2E-49FF-97B6-95E337BB898F}"/>
    <dataValidation allowBlank="1" showInputMessage="1" showErrorMessage="1" prompt="Teniendo en cuenta los logros, mencionar los beneficios que traen estas acciones y cuál es la apuesta de transformación." sqref="N21" xr:uid="{C9252DDB-A03E-4BA2-BD3A-DCDD81C606B7}"/>
    <dataValidation allowBlank="1" showInputMessage="1" showErrorMessage="1" prompt="Mencionar las acciones adelantadas para atenuar el impacto del retraso." sqref="M21" xr:uid="{5758F1D4-3F64-4E72-A66E-29D0019186DA}"/>
    <dataValidation allowBlank="1" showInputMessage="1" showErrorMessage="1" prompt="Mencionar aspectos misionales que hayan retrasado el cumplimiento de la meta. " sqref="L21" xr:uid="{17756D97-9A0E-413B-83D4-FF4F84C7DDF8}"/>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2073E089-F22C-467A-A8AA-06965E5CB72B}"/>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D88653D1-66BD-481D-8E4B-4F2A6F482E4A}"/>
    <dataValidation allowBlank="1" showInputMessage="1" showErrorMessage="1" prompt=" % EJECUCIÓN: Ya se encuentra formulado, es la división entre “Ejecución vigencia y “Programación vigencia”." sqref="I20:I21" xr:uid="{68CB3E6A-0ADA-4E16-A55D-C8F9F84105C3}"/>
    <dataValidation allowBlank="1" showInputMessage="1" showErrorMessage="1" prompt=" EJECUCIÓN VIGENCIA: Relacione la ejecución de la meta para el periodo de reporte." sqref="H20:H25 I22:I25" xr:uid="{3CF86007-08CE-4C2E-9C5B-993EC40858B1}"/>
    <dataValidation allowBlank="1" showInputMessage="1" showErrorMessage="1" prompt=" PROGRAMACIÓN VIGENCIA: Relacione la programación de la meta para la vigencia, la información puede ser verificada en el sistema SEGPLAN." sqref="G20:G27" xr:uid="{DB10D5AD-E74F-4080-8173-EC6ECA8F34FF}"/>
    <dataValidation allowBlank="1" showInputMessage="1" showErrorMessage="1" prompt=" TIPO INDICADOR: Relacione el tipo de indicador tal y como se aparece en el sistema SEGPLAN." sqref="E20:F21" xr:uid="{59E92B3E-3BA3-434D-BDAA-7EC5E68C251A}"/>
    <dataValidation allowBlank="1" showInputMessage="1" showErrorMessage="1" prompt=" LA META ES SDIS O COMPARTIDA CON (MENCIONE ENTIDAD): Relacione la-s entidades con las que se comparte esta meta, la información puede ser verificada en el sistema SEGPLAN." sqref="B20:B25" xr:uid="{03848DA7-5FD3-4215-9A12-A112380CF008}"/>
    <dataValidation allowBlank="1" showInputMessage="1" showErrorMessage="1" prompt=" DESCRIPCIÓN META PRODUCTO PDD: Relacione la meta tal y como se aparece en el sistema SEGPLAN." sqref="A20:A25" xr:uid="{293FF5AA-31D2-4EB4-AA4E-7E4DC6B7C14E}"/>
  </dataValidations>
  <pageMargins left="0.70866141732283472" right="0.70866141732283472" top="0.74803149606299213" bottom="0.74803149606299213" header="0.31496062992125984" footer="0.31496062992125984"/>
  <pageSetup scale="41"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86"/>
  <sheetViews>
    <sheetView workbookViewId="0">
      <selection activeCell="A15" sqref="A15"/>
    </sheetView>
  </sheetViews>
  <sheetFormatPr baseColWidth="10" defaultColWidth="11.42578125" defaultRowHeight="15" x14ac:dyDescent="0.2"/>
  <cols>
    <col min="1" max="1" width="80.5703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170</v>
      </c>
      <c r="B1" s="2" t="s">
        <v>171</v>
      </c>
      <c r="C1" s="2" t="s">
        <v>172</v>
      </c>
      <c r="E1" s="2" t="s">
        <v>173</v>
      </c>
      <c r="F1" s="2" t="s">
        <v>174</v>
      </c>
      <c r="G1" s="2" t="s">
        <v>175</v>
      </c>
      <c r="J1" s="2" t="s">
        <v>176</v>
      </c>
      <c r="M1" s="2" t="s">
        <v>177</v>
      </c>
      <c r="R1" s="2" t="s">
        <v>178</v>
      </c>
      <c r="X1" s="2" t="s">
        <v>179</v>
      </c>
      <c r="Y1" s="2" t="s">
        <v>180</v>
      </c>
      <c r="AF1" s="2" t="s">
        <v>181</v>
      </c>
    </row>
    <row r="2" spans="1:35" ht="25.5" customHeight="1" x14ac:dyDescent="0.2">
      <c r="A2" s="6" t="s">
        <v>182</v>
      </c>
      <c r="B2" s="9" t="s">
        <v>183</v>
      </c>
      <c r="C2" s="5" t="s">
        <v>184</v>
      </c>
      <c r="E2" s="5" t="s">
        <v>185</v>
      </c>
      <c r="F2" s="8"/>
      <c r="G2" s="5" t="s">
        <v>186</v>
      </c>
      <c r="J2" s="5" t="s">
        <v>187</v>
      </c>
      <c r="M2" s="5" t="s">
        <v>188</v>
      </c>
      <c r="R2" s="5" t="s">
        <v>189</v>
      </c>
      <c r="X2" s="5" t="s">
        <v>190</v>
      </c>
      <c r="Y2" s="5" t="s">
        <v>191</v>
      </c>
      <c r="AF2" s="5" t="s">
        <v>192</v>
      </c>
      <c r="AI2" s="5" t="s">
        <v>193</v>
      </c>
    </row>
    <row r="3" spans="1:35" ht="15" customHeight="1" x14ac:dyDescent="0.2">
      <c r="A3" s="6" t="s">
        <v>194</v>
      </c>
      <c r="B3" s="9">
        <v>2010</v>
      </c>
      <c r="C3" s="5" t="s">
        <v>195</v>
      </c>
      <c r="E3" s="5" t="s">
        <v>196</v>
      </c>
      <c r="F3" s="8"/>
      <c r="G3" s="5" t="s">
        <v>197</v>
      </c>
      <c r="J3" s="5" t="s">
        <v>198</v>
      </c>
      <c r="M3" s="5" t="s">
        <v>199</v>
      </c>
      <c r="R3" s="5" t="s">
        <v>200</v>
      </c>
      <c r="X3" s="5" t="s">
        <v>201</v>
      </c>
      <c r="Y3" s="5" t="s">
        <v>202</v>
      </c>
      <c r="AF3" s="5" t="s">
        <v>203</v>
      </c>
      <c r="AI3" s="5" t="s">
        <v>204</v>
      </c>
    </row>
    <row r="4" spans="1:35" ht="15" customHeight="1" x14ac:dyDescent="0.2">
      <c r="A4" s="6" t="s">
        <v>205</v>
      </c>
      <c r="B4" s="9">
        <v>2011</v>
      </c>
      <c r="C4" s="5" t="s">
        <v>206</v>
      </c>
      <c r="E4" s="5" t="s">
        <v>207</v>
      </c>
      <c r="F4" s="8"/>
      <c r="G4" s="5" t="s">
        <v>208</v>
      </c>
      <c r="J4" s="5" t="s">
        <v>209</v>
      </c>
      <c r="M4" s="5" t="s">
        <v>210</v>
      </c>
      <c r="R4" s="5" t="s">
        <v>211</v>
      </c>
      <c r="Y4" s="5" t="s">
        <v>212</v>
      </c>
      <c r="AF4" s="5" t="s">
        <v>213</v>
      </c>
    </row>
    <row r="5" spans="1:35" ht="15" customHeight="1" x14ac:dyDescent="0.2">
      <c r="A5" s="6" t="s">
        <v>214</v>
      </c>
      <c r="B5" s="9">
        <v>2012</v>
      </c>
      <c r="C5" s="5" t="s">
        <v>215</v>
      </c>
      <c r="F5" s="8"/>
      <c r="J5" s="5" t="s">
        <v>216</v>
      </c>
      <c r="M5" s="5" t="s">
        <v>217</v>
      </c>
      <c r="R5" s="5" t="s">
        <v>218</v>
      </c>
      <c r="Y5" s="5" t="s">
        <v>219</v>
      </c>
      <c r="AF5" s="5" t="s">
        <v>220</v>
      </c>
    </row>
    <row r="6" spans="1:35" ht="15.75" customHeight="1" x14ac:dyDescent="0.25">
      <c r="A6" s="6" t="s">
        <v>221</v>
      </c>
      <c r="B6" s="9">
        <v>2013</v>
      </c>
      <c r="C6" s="5" t="s">
        <v>222</v>
      </c>
      <c r="F6" s="8"/>
      <c r="J6" s="5" t="s">
        <v>223</v>
      </c>
      <c r="R6" s="5" t="s">
        <v>224</v>
      </c>
      <c r="T6" s="2"/>
      <c r="Y6" s="5" t="s">
        <v>225</v>
      </c>
    </row>
    <row r="7" spans="1:35" x14ac:dyDescent="0.2">
      <c r="A7" s="6" t="s">
        <v>226</v>
      </c>
      <c r="B7" s="9">
        <v>2014</v>
      </c>
      <c r="C7" s="5" t="s">
        <v>227</v>
      </c>
      <c r="F7" s="8"/>
      <c r="J7" s="5" t="s">
        <v>228</v>
      </c>
      <c r="R7" s="5" t="s">
        <v>229</v>
      </c>
      <c r="X7" s="5" t="s">
        <v>230</v>
      </c>
      <c r="Y7" s="5" t="s">
        <v>231</v>
      </c>
    </row>
    <row r="8" spans="1:35" ht="27" customHeight="1" x14ac:dyDescent="0.2">
      <c r="A8" s="6" t="s">
        <v>232</v>
      </c>
      <c r="B8" s="9">
        <v>2015</v>
      </c>
      <c r="C8" s="5" t="s">
        <v>233</v>
      </c>
      <c r="F8" s="8"/>
      <c r="J8" s="5" t="s">
        <v>234</v>
      </c>
      <c r="R8" s="5" t="s">
        <v>235</v>
      </c>
      <c r="X8" s="5" t="s">
        <v>236</v>
      </c>
      <c r="Y8" s="5" t="s">
        <v>237</v>
      </c>
    </row>
    <row r="9" spans="1:35" ht="25.5" customHeight="1" x14ac:dyDescent="0.2">
      <c r="A9" s="6" t="s">
        <v>238</v>
      </c>
      <c r="B9" s="9">
        <v>2016</v>
      </c>
      <c r="C9" s="5" t="s">
        <v>239</v>
      </c>
      <c r="F9" s="8"/>
      <c r="J9" s="5" t="s">
        <v>240</v>
      </c>
      <c r="R9" s="5" t="s">
        <v>241</v>
      </c>
      <c r="Y9" s="5" t="s">
        <v>242</v>
      </c>
    </row>
    <row r="10" spans="1:35" ht="15" customHeight="1" x14ac:dyDescent="0.2">
      <c r="A10" s="6" t="s">
        <v>243</v>
      </c>
      <c r="B10" s="9">
        <v>2017</v>
      </c>
      <c r="J10" s="5" t="s">
        <v>244</v>
      </c>
      <c r="R10" s="5" t="s">
        <v>245</v>
      </c>
      <c r="Y10" s="5" t="s">
        <v>246</v>
      </c>
    </row>
    <row r="11" spans="1:35" ht="25.5" customHeight="1" x14ac:dyDescent="0.2">
      <c r="A11" s="6" t="s">
        <v>247</v>
      </c>
      <c r="B11" s="9">
        <v>2018</v>
      </c>
      <c r="J11" s="5" t="s">
        <v>248</v>
      </c>
      <c r="R11" s="5" t="s">
        <v>249</v>
      </c>
      <c r="Y11" s="5" t="s">
        <v>250</v>
      </c>
    </row>
    <row r="12" spans="1:35" ht="25.5" customHeight="1" x14ac:dyDescent="0.2">
      <c r="A12" s="6" t="s">
        <v>251</v>
      </c>
      <c r="B12" s="9">
        <v>2019</v>
      </c>
      <c r="R12" s="5" t="s">
        <v>252</v>
      </c>
      <c r="X12" s="5" t="s">
        <v>253</v>
      </c>
    </row>
    <row r="13" spans="1:35" ht="25.5" customHeight="1" x14ac:dyDescent="0.2">
      <c r="A13" s="6" t="s">
        <v>254</v>
      </c>
      <c r="B13" s="9">
        <v>2020</v>
      </c>
      <c r="R13" s="5" t="s">
        <v>255</v>
      </c>
      <c r="X13" s="5" t="s">
        <v>256</v>
      </c>
      <c r="Y13" s="9"/>
      <c r="Z13" s="9"/>
      <c r="AA13" s="9"/>
    </row>
    <row r="14" spans="1:35" x14ac:dyDescent="0.2">
      <c r="R14" s="5" t="s">
        <v>257</v>
      </c>
      <c r="X14" s="9"/>
      <c r="AB14" s="9"/>
      <c r="AC14" s="9"/>
    </row>
    <row r="15" spans="1:35" x14ac:dyDescent="0.2">
      <c r="R15" s="5" t="s">
        <v>258</v>
      </c>
    </row>
    <row r="16" spans="1:35" s="9" customFormat="1" ht="47.25" x14ac:dyDescent="0.25">
      <c r="A16" s="12" t="s">
        <v>259</v>
      </c>
      <c r="B16" s="10" t="s">
        <v>260</v>
      </c>
      <c r="C16" s="10" t="s">
        <v>261</v>
      </c>
      <c r="F16" s="10" t="s">
        <v>262</v>
      </c>
      <c r="H16" s="10" t="s">
        <v>263</v>
      </c>
      <c r="R16" s="5" t="s">
        <v>264</v>
      </c>
      <c r="S16" s="5"/>
      <c r="X16" s="5"/>
      <c r="Y16" s="5"/>
      <c r="Z16" s="5"/>
      <c r="AA16" s="5"/>
      <c r="AB16" s="5"/>
      <c r="AC16" s="5"/>
    </row>
    <row r="17" spans="1:29" x14ac:dyDescent="0.2">
      <c r="A17" s="5" t="s">
        <v>265</v>
      </c>
      <c r="B17" s="5" t="s">
        <v>266</v>
      </c>
      <c r="C17" s="5" t="s">
        <v>266</v>
      </c>
      <c r="F17" s="5" t="s">
        <v>267</v>
      </c>
      <c r="H17" s="5" t="s">
        <v>268</v>
      </c>
      <c r="R17" s="5" t="s">
        <v>269</v>
      </c>
    </row>
    <row r="18" spans="1:29" x14ac:dyDescent="0.2">
      <c r="A18" s="5" t="s">
        <v>270</v>
      </c>
      <c r="B18" s="5" t="s">
        <v>271</v>
      </c>
      <c r="C18" s="5" t="s">
        <v>271</v>
      </c>
      <c r="F18" s="5" t="s">
        <v>272</v>
      </c>
      <c r="H18" s="5" t="s">
        <v>273</v>
      </c>
      <c r="R18" s="5" t="s">
        <v>274</v>
      </c>
    </row>
    <row r="19" spans="1:29" x14ac:dyDescent="0.2">
      <c r="A19" s="13" t="s">
        <v>275</v>
      </c>
      <c r="B19" s="13" t="s">
        <v>276</v>
      </c>
      <c r="C19" s="5" t="s">
        <v>277</v>
      </c>
      <c r="F19" s="5" t="s">
        <v>278</v>
      </c>
      <c r="H19" s="5" t="s">
        <v>279</v>
      </c>
      <c r="R19" s="5" t="s">
        <v>280</v>
      </c>
    </row>
    <row r="20" spans="1:29" x14ac:dyDescent="0.2">
      <c r="A20" s="13" t="s">
        <v>281</v>
      </c>
      <c r="B20" s="13" t="s">
        <v>282</v>
      </c>
      <c r="C20" s="5" t="s">
        <v>283</v>
      </c>
      <c r="H20" s="5" t="s">
        <v>284</v>
      </c>
      <c r="R20" s="5" t="s">
        <v>285</v>
      </c>
    </row>
    <row r="21" spans="1:29" x14ac:dyDescent="0.2">
      <c r="A21" s="13" t="s">
        <v>286</v>
      </c>
      <c r="B21" s="13" t="s">
        <v>287</v>
      </c>
      <c r="C21" s="5" t="s">
        <v>288</v>
      </c>
      <c r="H21" s="5" t="s">
        <v>289</v>
      </c>
      <c r="R21" s="5" t="s">
        <v>290</v>
      </c>
    </row>
    <row r="22" spans="1:29" x14ac:dyDescent="0.2">
      <c r="A22" s="13" t="s">
        <v>291</v>
      </c>
      <c r="B22" s="13" t="s">
        <v>292</v>
      </c>
      <c r="C22" s="5" t="s">
        <v>293</v>
      </c>
      <c r="H22" s="5" t="s">
        <v>294</v>
      </c>
      <c r="R22" s="5" t="s">
        <v>295</v>
      </c>
    </row>
    <row r="23" spans="1:29" x14ac:dyDescent="0.2">
      <c r="B23" s="13"/>
      <c r="C23" s="5" t="s">
        <v>296</v>
      </c>
      <c r="H23" s="5" t="s">
        <v>297</v>
      </c>
      <c r="R23" s="5" t="s">
        <v>298</v>
      </c>
    </row>
    <row r="24" spans="1:29" x14ac:dyDescent="0.2">
      <c r="B24" s="13"/>
      <c r="C24" s="5" t="s">
        <v>299</v>
      </c>
      <c r="H24" s="5" t="s">
        <v>300</v>
      </c>
      <c r="R24" s="5" t="s">
        <v>301</v>
      </c>
    </row>
    <row r="25" spans="1:29" x14ac:dyDescent="0.2">
      <c r="A25" s="13"/>
      <c r="B25" s="13"/>
      <c r="C25" s="5" t="s">
        <v>302</v>
      </c>
      <c r="R25" s="5" t="s">
        <v>303</v>
      </c>
    </row>
    <row r="26" spans="1:29" x14ac:dyDescent="0.2">
      <c r="A26" s="13"/>
      <c r="C26" s="5" t="s">
        <v>304</v>
      </c>
      <c r="R26" s="5" t="s">
        <v>305</v>
      </c>
    </row>
    <row r="27" spans="1:29" x14ac:dyDescent="0.2">
      <c r="A27" s="13"/>
      <c r="C27" s="5" t="s">
        <v>306</v>
      </c>
      <c r="R27" s="5" t="s">
        <v>307</v>
      </c>
    </row>
    <row r="28" spans="1:29" x14ac:dyDescent="0.2">
      <c r="B28" s="13"/>
      <c r="C28" s="5" t="s">
        <v>308</v>
      </c>
      <c r="R28" s="5" t="s">
        <v>244</v>
      </c>
    </row>
    <row r="29" spans="1:29" x14ac:dyDescent="0.2">
      <c r="C29" s="5" t="s">
        <v>309</v>
      </c>
      <c r="R29" s="5" t="s">
        <v>248</v>
      </c>
    </row>
    <row r="30" spans="1:29" x14ac:dyDescent="0.2">
      <c r="B30" s="13"/>
      <c r="C30" s="5" t="s">
        <v>310</v>
      </c>
    </row>
    <row r="31" spans="1:29" ht="15.75" x14ac:dyDescent="0.2">
      <c r="B31" s="13"/>
      <c r="C31" s="5" t="s">
        <v>311</v>
      </c>
      <c r="Y31" s="10"/>
      <c r="Z31" s="10"/>
      <c r="AA31" s="10"/>
    </row>
    <row r="32" spans="1:29" ht="15.75" x14ac:dyDescent="0.2">
      <c r="B32" s="13"/>
      <c r="C32" s="5" t="s">
        <v>312</v>
      </c>
      <c r="X32" s="10"/>
      <c r="AB32" s="10"/>
      <c r="AC32" s="10"/>
    </row>
    <row r="34" spans="1:29" s="10" customFormat="1" ht="79.5" customHeight="1" x14ac:dyDescent="0.2">
      <c r="A34" s="10" t="s">
        <v>313</v>
      </c>
      <c r="B34" s="10" t="s">
        <v>262</v>
      </c>
      <c r="C34" s="10" t="s">
        <v>263</v>
      </c>
      <c r="D34" s="11" t="s">
        <v>314</v>
      </c>
      <c r="E34" s="10" t="s">
        <v>315</v>
      </c>
      <c r="F34" s="10" t="s">
        <v>316</v>
      </c>
      <c r="R34" s="5"/>
      <c r="X34" s="5"/>
      <c r="Y34" s="5"/>
      <c r="Z34" s="5"/>
      <c r="AA34" s="5"/>
      <c r="AB34" s="5"/>
      <c r="AC34" s="5"/>
    </row>
    <row r="35" spans="1:29" ht="15.75" x14ac:dyDescent="0.2">
      <c r="A35" s="5" t="s">
        <v>317</v>
      </c>
      <c r="B35" s="5" t="s">
        <v>267</v>
      </c>
      <c r="C35" s="5" t="s">
        <v>279</v>
      </c>
      <c r="D35" s="7" t="s">
        <v>318</v>
      </c>
      <c r="E35" s="5" t="s">
        <v>319</v>
      </c>
      <c r="F35" s="5" t="s">
        <v>296</v>
      </c>
      <c r="R35" s="10"/>
    </row>
    <row r="36" spans="1:29" x14ac:dyDescent="0.2">
      <c r="A36" s="5" t="s">
        <v>320</v>
      </c>
      <c r="B36" s="5" t="s">
        <v>278</v>
      </c>
      <c r="C36" s="5" t="s">
        <v>294</v>
      </c>
      <c r="D36" s="7" t="s">
        <v>321</v>
      </c>
      <c r="E36" s="5" t="s">
        <v>322</v>
      </c>
      <c r="F36" s="5" t="s">
        <v>271</v>
      </c>
    </row>
    <row r="37" spans="1:29" x14ac:dyDescent="0.2">
      <c r="A37" s="5" t="s">
        <v>323</v>
      </c>
      <c r="B37" s="5" t="s">
        <v>278</v>
      </c>
      <c r="C37" s="5" t="s">
        <v>300</v>
      </c>
      <c r="D37" s="7" t="s">
        <v>324</v>
      </c>
      <c r="E37" s="5" t="s">
        <v>325</v>
      </c>
      <c r="F37" s="5" t="s">
        <v>304</v>
      </c>
    </row>
    <row r="38" spans="1:29" x14ac:dyDescent="0.2">
      <c r="A38" s="5" t="s">
        <v>326</v>
      </c>
      <c r="B38" s="5" t="s">
        <v>267</v>
      </c>
      <c r="C38" s="5" t="s">
        <v>268</v>
      </c>
      <c r="D38" s="7" t="s">
        <v>327</v>
      </c>
      <c r="E38" s="5" t="s">
        <v>328</v>
      </c>
      <c r="F38" s="5" t="s">
        <v>266</v>
      </c>
    </row>
    <row r="39" spans="1:29" x14ac:dyDescent="0.2">
      <c r="A39" s="5" t="s">
        <v>329</v>
      </c>
      <c r="B39" s="5" t="s">
        <v>267</v>
      </c>
      <c r="C39" s="5" t="s">
        <v>273</v>
      </c>
      <c r="D39" s="7" t="s">
        <v>330</v>
      </c>
      <c r="E39" s="5" t="s">
        <v>331</v>
      </c>
      <c r="F39" s="5" t="s">
        <v>277</v>
      </c>
    </row>
    <row r="40" spans="1:29" x14ac:dyDescent="0.2">
      <c r="A40" s="5" t="s">
        <v>332</v>
      </c>
      <c r="B40" s="5" t="s">
        <v>267</v>
      </c>
      <c r="C40" s="5" t="s">
        <v>279</v>
      </c>
      <c r="D40" s="7" t="s">
        <v>333</v>
      </c>
      <c r="E40" s="5" t="s">
        <v>334</v>
      </c>
      <c r="F40" s="5" t="s">
        <v>302</v>
      </c>
    </row>
    <row r="41" spans="1:29" x14ac:dyDescent="0.2">
      <c r="A41" s="5" t="s">
        <v>335</v>
      </c>
      <c r="B41" s="5" t="s">
        <v>267</v>
      </c>
      <c r="C41" s="5" t="s">
        <v>279</v>
      </c>
      <c r="D41" s="7" t="s">
        <v>336</v>
      </c>
      <c r="E41" s="5" t="s">
        <v>337</v>
      </c>
      <c r="F41" s="5" t="s">
        <v>293</v>
      </c>
    </row>
    <row r="42" spans="1:29" x14ac:dyDescent="0.2">
      <c r="A42" s="5" t="s">
        <v>338</v>
      </c>
      <c r="B42" s="5" t="s">
        <v>267</v>
      </c>
      <c r="C42" s="5" t="s">
        <v>279</v>
      </c>
      <c r="D42" s="7" t="s">
        <v>339</v>
      </c>
      <c r="E42" s="5" t="s">
        <v>340</v>
      </c>
      <c r="F42" s="5" t="s">
        <v>299</v>
      </c>
    </row>
    <row r="43" spans="1:29" x14ac:dyDescent="0.2">
      <c r="A43" s="5" t="s">
        <v>341</v>
      </c>
      <c r="B43" s="5" t="s">
        <v>272</v>
      </c>
      <c r="C43" s="5" t="s">
        <v>289</v>
      </c>
      <c r="D43" s="7" t="s">
        <v>342</v>
      </c>
      <c r="E43" s="5" t="s">
        <v>343</v>
      </c>
      <c r="F43" s="5" t="s">
        <v>312</v>
      </c>
    </row>
    <row r="44" spans="1:29" x14ac:dyDescent="0.2">
      <c r="A44" s="5" t="s">
        <v>344</v>
      </c>
      <c r="B44" s="5" t="s">
        <v>267</v>
      </c>
      <c r="C44" s="5" t="s">
        <v>279</v>
      </c>
      <c r="D44" s="7" t="s">
        <v>345</v>
      </c>
      <c r="E44" s="5" t="s">
        <v>346</v>
      </c>
      <c r="F44" s="8" t="s">
        <v>347</v>
      </c>
    </row>
    <row r="45" spans="1:29" x14ac:dyDescent="0.2">
      <c r="A45" s="5" t="s">
        <v>348</v>
      </c>
      <c r="B45" s="5" t="s">
        <v>267</v>
      </c>
      <c r="C45" s="5" t="s">
        <v>279</v>
      </c>
      <c r="D45" s="7" t="s">
        <v>349</v>
      </c>
      <c r="E45" s="5" t="s">
        <v>350</v>
      </c>
      <c r="F45" s="8" t="s">
        <v>347</v>
      </c>
    </row>
    <row r="46" spans="1:29" x14ac:dyDescent="0.2">
      <c r="A46" s="5" t="s">
        <v>351</v>
      </c>
      <c r="B46" s="5" t="s">
        <v>267</v>
      </c>
      <c r="C46" s="5" t="s">
        <v>284</v>
      </c>
      <c r="D46" s="7" t="s">
        <v>352</v>
      </c>
      <c r="E46" s="5" t="s">
        <v>353</v>
      </c>
      <c r="F46" s="5" t="s">
        <v>283</v>
      </c>
    </row>
    <row r="47" spans="1:29" x14ac:dyDescent="0.2">
      <c r="A47" s="5" t="s">
        <v>354</v>
      </c>
      <c r="B47" s="5" t="s">
        <v>272</v>
      </c>
      <c r="C47" s="5" t="s">
        <v>289</v>
      </c>
      <c r="D47" s="7" t="s">
        <v>355</v>
      </c>
      <c r="E47" s="5" t="s">
        <v>356</v>
      </c>
      <c r="F47" s="5" t="s">
        <v>311</v>
      </c>
    </row>
    <row r="48" spans="1:29" x14ac:dyDescent="0.2">
      <c r="A48" s="5" t="s">
        <v>357</v>
      </c>
      <c r="B48" s="5" t="s">
        <v>278</v>
      </c>
      <c r="C48" s="5" t="s">
        <v>297</v>
      </c>
      <c r="D48" s="7" t="s">
        <v>358</v>
      </c>
      <c r="E48" s="5" t="s">
        <v>359</v>
      </c>
      <c r="F48" s="5" t="s">
        <v>287</v>
      </c>
    </row>
    <row r="51" spans="1:3" ht="15.75" x14ac:dyDescent="0.25">
      <c r="A51" s="2" t="s">
        <v>360</v>
      </c>
    </row>
    <row r="52" spans="1:3" ht="15.75" x14ac:dyDescent="0.2">
      <c r="A52" s="10" t="s">
        <v>361</v>
      </c>
      <c r="B52" s="10" t="s">
        <v>113</v>
      </c>
    </row>
    <row r="53" spans="1:3" x14ac:dyDescent="0.2">
      <c r="A53" s="5" t="s">
        <v>192</v>
      </c>
      <c r="B53" s="5" t="s">
        <v>362</v>
      </c>
    </row>
    <row r="54" spans="1:3" x14ac:dyDescent="0.2">
      <c r="A54" s="5" t="s">
        <v>363</v>
      </c>
      <c r="B54" s="5" t="s">
        <v>364</v>
      </c>
    </row>
    <row r="55" spans="1:3" x14ac:dyDescent="0.2">
      <c r="B55" s="5" t="s">
        <v>365</v>
      </c>
    </row>
    <row r="56" spans="1:3" x14ac:dyDescent="0.2">
      <c r="B56" s="5" t="s">
        <v>366</v>
      </c>
    </row>
    <row r="59" spans="1:3" ht="15.75" x14ac:dyDescent="0.2">
      <c r="A59" s="10" t="s">
        <v>367</v>
      </c>
      <c r="B59" s="10" t="s">
        <v>368</v>
      </c>
      <c r="C59" s="10" t="s">
        <v>369</v>
      </c>
    </row>
    <row r="60" spans="1:3" x14ac:dyDescent="0.2">
      <c r="A60" s="5" t="s">
        <v>317</v>
      </c>
      <c r="B60" s="5" t="s">
        <v>370</v>
      </c>
      <c r="C60" s="5" t="s">
        <v>371</v>
      </c>
    </row>
    <row r="61" spans="1:3" x14ac:dyDescent="0.2">
      <c r="A61" s="14" t="s">
        <v>320</v>
      </c>
    </row>
    <row r="62" spans="1:3" x14ac:dyDescent="0.2">
      <c r="A62" s="5" t="s">
        <v>323</v>
      </c>
      <c r="B62" s="8" t="s">
        <v>372</v>
      </c>
      <c r="C62" s="8" t="s">
        <v>373</v>
      </c>
    </row>
    <row r="63" spans="1:3" x14ac:dyDescent="0.2">
      <c r="B63" s="8" t="s">
        <v>374</v>
      </c>
      <c r="C63" s="8" t="s">
        <v>375</v>
      </c>
    </row>
    <row r="64" spans="1:3" x14ac:dyDescent="0.2">
      <c r="A64" s="5" t="s">
        <v>326</v>
      </c>
      <c r="B64" s="5" t="s">
        <v>376</v>
      </c>
      <c r="C64" s="5" t="s">
        <v>377</v>
      </c>
    </row>
    <row r="65" spans="1:3" x14ac:dyDescent="0.2">
      <c r="B65" s="5" t="s">
        <v>378</v>
      </c>
      <c r="C65" s="5" t="s">
        <v>379</v>
      </c>
    </row>
    <row r="66" spans="1:3" x14ac:dyDescent="0.2">
      <c r="A66" s="5" t="s">
        <v>329</v>
      </c>
      <c r="B66" s="5" t="s">
        <v>380</v>
      </c>
      <c r="C66" s="5" t="s">
        <v>381</v>
      </c>
    </row>
    <row r="67" spans="1:3" x14ac:dyDescent="0.2">
      <c r="B67" s="5" t="s">
        <v>382</v>
      </c>
      <c r="C67" s="5" t="s">
        <v>383</v>
      </c>
    </row>
    <row r="68" spans="1:3" x14ac:dyDescent="0.2">
      <c r="B68" s="5" t="s">
        <v>384</v>
      </c>
      <c r="C68" s="5" t="s">
        <v>385</v>
      </c>
    </row>
    <row r="69" spans="1:3" x14ac:dyDescent="0.2">
      <c r="A69" s="5" t="s">
        <v>332</v>
      </c>
      <c r="B69" s="5" t="s">
        <v>386</v>
      </c>
    </row>
    <row r="70" spans="1:3" x14ac:dyDescent="0.2">
      <c r="B70" s="5" t="s">
        <v>387</v>
      </c>
    </row>
    <row r="71" spans="1:3" x14ac:dyDescent="0.2">
      <c r="B71" s="5" t="s">
        <v>388</v>
      </c>
    </row>
    <row r="72" spans="1:3" x14ac:dyDescent="0.2">
      <c r="B72" s="5" t="s">
        <v>389</v>
      </c>
    </row>
    <row r="73" spans="1:3" x14ac:dyDescent="0.2">
      <c r="B73" s="5" t="s">
        <v>390</v>
      </c>
    </row>
    <row r="74" spans="1:3" x14ac:dyDescent="0.2">
      <c r="A74" s="5" t="s">
        <v>335</v>
      </c>
      <c r="B74" s="5" t="s">
        <v>391</v>
      </c>
      <c r="C74" s="5" t="s">
        <v>392</v>
      </c>
    </row>
    <row r="75" spans="1:3" x14ac:dyDescent="0.2">
      <c r="C75" s="5" t="s">
        <v>392</v>
      </c>
    </row>
    <row r="76" spans="1:3" x14ac:dyDescent="0.2">
      <c r="A76" s="5" t="s">
        <v>338</v>
      </c>
      <c r="B76" s="5" t="s">
        <v>393</v>
      </c>
      <c r="C76" s="5" t="s">
        <v>394</v>
      </c>
    </row>
    <row r="77" spans="1:3" x14ac:dyDescent="0.2">
      <c r="A77" s="5" t="s">
        <v>341</v>
      </c>
      <c r="B77" s="8" t="s">
        <v>395</v>
      </c>
      <c r="C77" s="8" t="s">
        <v>396</v>
      </c>
    </row>
    <row r="78" spans="1:3" x14ac:dyDescent="0.2">
      <c r="B78" s="8" t="s">
        <v>397</v>
      </c>
      <c r="C78" s="8" t="s">
        <v>398</v>
      </c>
    </row>
    <row r="79" spans="1:3" x14ac:dyDescent="0.2">
      <c r="B79" s="8" t="s">
        <v>399</v>
      </c>
      <c r="C79" s="8" t="s">
        <v>400</v>
      </c>
    </row>
    <row r="80" spans="1:3" x14ac:dyDescent="0.2">
      <c r="B80" s="8" t="s">
        <v>401</v>
      </c>
      <c r="C80" s="8" t="s">
        <v>402</v>
      </c>
    </row>
    <row r="81" spans="1:29" x14ac:dyDescent="0.2">
      <c r="A81" s="5" t="s">
        <v>344</v>
      </c>
      <c r="B81" s="5" t="s">
        <v>403</v>
      </c>
      <c r="C81" s="5" t="s">
        <v>404</v>
      </c>
    </row>
    <row r="82" spans="1:29" x14ac:dyDescent="0.2">
      <c r="B82" s="5" t="s">
        <v>405</v>
      </c>
      <c r="C82" s="5" t="s">
        <v>406</v>
      </c>
    </row>
    <row r="83" spans="1:29" x14ac:dyDescent="0.2">
      <c r="A83" s="5" t="s">
        <v>348</v>
      </c>
      <c r="B83" s="5" t="s">
        <v>407</v>
      </c>
      <c r="C83" s="5" t="s">
        <v>408</v>
      </c>
    </row>
    <row r="84" spans="1:29" x14ac:dyDescent="0.2">
      <c r="A84" s="5" t="s">
        <v>351</v>
      </c>
      <c r="B84" s="8" t="s">
        <v>409</v>
      </c>
      <c r="C84" s="8" t="s">
        <v>410</v>
      </c>
    </row>
    <row r="85" spans="1:29" x14ac:dyDescent="0.2">
      <c r="A85" s="14" t="s">
        <v>354</v>
      </c>
    </row>
    <row r="86" spans="1:29" x14ac:dyDescent="0.2">
      <c r="A86" s="14" t="s">
        <v>357</v>
      </c>
    </row>
    <row r="87" spans="1:29" x14ac:dyDescent="0.2">
      <c r="Y87" s="9"/>
      <c r="Z87" s="9"/>
      <c r="AA87" s="9"/>
    </row>
    <row r="88" spans="1:29" x14ac:dyDescent="0.2">
      <c r="X88" s="9"/>
      <c r="AB88" s="9"/>
      <c r="AC88" s="9"/>
    </row>
    <row r="90" spans="1:29" s="9" customFormat="1" ht="66.75" customHeight="1" x14ac:dyDescent="0.2">
      <c r="A90" s="10" t="s">
        <v>313</v>
      </c>
      <c r="B90" s="10" t="s">
        <v>411</v>
      </c>
      <c r="C90" s="10" t="s">
        <v>412</v>
      </c>
      <c r="D90" s="10" t="s">
        <v>169</v>
      </c>
      <c r="E90" s="10" t="s">
        <v>413</v>
      </c>
      <c r="F90" s="10" t="s">
        <v>414</v>
      </c>
      <c r="G90" s="10" t="s">
        <v>415</v>
      </c>
      <c r="R90" s="5"/>
      <c r="X90" s="5"/>
      <c r="Y90" s="5"/>
      <c r="Z90" s="5"/>
      <c r="AA90" s="5"/>
      <c r="AB90" s="5"/>
      <c r="AC90" s="5"/>
    </row>
    <row r="91" spans="1:29" x14ac:dyDescent="0.2">
      <c r="A91" s="5" t="s">
        <v>416</v>
      </c>
      <c r="B91" s="5">
        <v>1</v>
      </c>
      <c r="C91" s="5" t="s">
        <v>417</v>
      </c>
      <c r="D91" s="5">
        <v>1</v>
      </c>
      <c r="E91" s="5" t="s">
        <v>418</v>
      </c>
      <c r="R91" s="9"/>
    </row>
    <row r="92" spans="1:29" x14ac:dyDescent="0.2">
      <c r="A92" s="5" t="s">
        <v>416</v>
      </c>
      <c r="B92" s="5">
        <v>1</v>
      </c>
      <c r="C92" s="5" t="s">
        <v>417</v>
      </c>
      <c r="D92" s="5">
        <v>2</v>
      </c>
      <c r="E92" s="5" t="s">
        <v>419</v>
      </c>
    </row>
    <row r="93" spans="1:29" x14ac:dyDescent="0.2">
      <c r="A93" s="5" t="s">
        <v>416</v>
      </c>
      <c r="B93" s="5">
        <v>1</v>
      </c>
      <c r="C93" s="5" t="s">
        <v>417</v>
      </c>
      <c r="D93" s="5">
        <v>3</v>
      </c>
      <c r="E93" s="5" t="s">
        <v>420</v>
      </c>
    </row>
    <row r="94" spans="1:29" x14ac:dyDescent="0.2">
      <c r="A94" s="5" t="s">
        <v>416</v>
      </c>
      <c r="B94" s="5">
        <v>2</v>
      </c>
      <c r="C94" s="5" t="s">
        <v>421</v>
      </c>
      <c r="D94" s="5">
        <v>4</v>
      </c>
      <c r="E94" s="5" t="s">
        <v>422</v>
      </c>
    </row>
    <row r="95" spans="1:29" x14ac:dyDescent="0.2">
      <c r="A95" s="5" t="s">
        <v>416</v>
      </c>
      <c r="B95" s="5">
        <v>2</v>
      </c>
      <c r="C95" s="5" t="s">
        <v>421</v>
      </c>
      <c r="D95" s="5">
        <v>5</v>
      </c>
      <c r="E95" s="5" t="s">
        <v>423</v>
      </c>
    </row>
    <row r="96" spans="1:29" x14ac:dyDescent="0.2">
      <c r="A96" s="5" t="s">
        <v>416</v>
      </c>
      <c r="B96" s="5">
        <v>2</v>
      </c>
      <c r="C96" s="5" t="s">
        <v>421</v>
      </c>
      <c r="D96" s="5">
        <v>6</v>
      </c>
      <c r="E96" s="5" t="s">
        <v>424</v>
      </c>
    </row>
    <row r="97" spans="1:5" x14ac:dyDescent="0.2">
      <c r="A97" s="5" t="s">
        <v>416</v>
      </c>
      <c r="B97" s="5">
        <v>3</v>
      </c>
      <c r="C97" s="5" t="s">
        <v>425</v>
      </c>
      <c r="D97" s="5">
        <v>7</v>
      </c>
      <c r="E97" s="5" t="s">
        <v>426</v>
      </c>
    </row>
    <row r="98" spans="1:5" x14ac:dyDescent="0.2">
      <c r="A98" s="5" t="s">
        <v>416</v>
      </c>
      <c r="B98" s="5">
        <v>3</v>
      </c>
      <c r="C98" s="5" t="s">
        <v>425</v>
      </c>
      <c r="D98" s="5">
        <v>8</v>
      </c>
      <c r="E98" s="5" t="s">
        <v>427</v>
      </c>
    </row>
    <row r="99" spans="1:5" x14ac:dyDescent="0.2">
      <c r="A99" s="5" t="s">
        <v>416</v>
      </c>
      <c r="B99" s="5">
        <v>3</v>
      </c>
      <c r="C99" s="5" t="s">
        <v>425</v>
      </c>
      <c r="D99" s="5">
        <v>9</v>
      </c>
      <c r="E99" s="5" t="s">
        <v>427</v>
      </c>
    </row>
    <row r="100" spans="1:5" x14ac:dyDescent="0.2">
      <c r="A100" s="5" t="s">
        <v>416</v>
      </c>
      <c r="B100" s="5">
        <v>3</v>
      </c>
      <c r="C100" s="5" t="s">
        <v>425</v>
      </c>
      <c r="D100" s="5">
        <v>10</v>
      </c>
      <c r="E100" s="5" t="s">
        <v>428</v>
      </c>
    </row>
    <row r="101" spans="1:5" x14ac:dyDescent="0.2">
      <c r="A101" s="5" t="s">
        <v>429</v>
      </c>
      <c r="B101" s="5">
        <v>1</v>
      </c>
      <c r="C101" s="5" t="s">
        <v>430</v>
      </c>
      <c r="D101" s="5">
        <v>1</v>
      </c>
      <c r="E101" s="5" t="s">
        <v>431</v>
      </c>
    </row>
    <row r="102" spans="1:5" x14ac:dyDescent="0.2">
      <c r="A102" s="5" t="s">
        <v>429</v>
      </c>
      <c r="B102" s="5">
        <v>2</v>
      </c>
      <c r="C102" s="5" t="s">
        <v>432</v>
      </c>
      <c r="D102" s="5">
        <v>2</v>
      </c>
      <c r="E102" s="5" t="s">
        <v>433</v>
      </c>
    </row>
    <row r="103" spans="1:5" x14ac:dyDescent="0.2">
      <c r="A103" s="5" t="s">
        <v>429</v>
      </c>
      <c r="B103" s="5">
        <v>2</v>
      </c>
      <c r="C103" s="5" t="s">
        <v>432</v>
      </c>
      <c r="D103" s="5">
        <v>3</v>
      </c>
      <c r="E103" s="5" t="s">
        <v>434</v>
      </c>
    </row>
    <row r="104" spans="1:5" x14ac:dyDescent="0.2">
      <c r="A104" s="5" t="s">
        <v>429</v>
      </c>
      <c r="B104" s="5">
        <v>2</v>
      </c>
      <c r="C104" s="5" t="s">
        <v>432</v>
      </c>
      <c r="D104" s="5">
        <v>4</v>
      </c>
      <c r="E104" s="5" t="s">
        <v>435</v>
      </c>
    </row>
    <row r="105" spans="1:5" x14ac:dyDescent="0.2">
      <c r="A105" s="5" t="s">
        <v>429</v>
      </c>
      <c r="B105" s="5">
        <v>3</v>
      </c>
      <c r="C105" s="5" t="s">
        <v>436</v>
      </c>
      <c r="D105" s="5">
        <v>5</v>
      </c>
      <c r="E105" s="5" t="s">
        <v>437</v>
      </c>
    </row>
    <row r="106" spans="1:5" x14ac:dyDescent="0.2">
      <c r="A106" s="5" t="s">
        <v>429</v>
      </c>
      <c r="B106" s="5">
        <v>3</v>
      </c>
      <c r="C106" s="5" t="s">
        <v>436</v>
      </c>
      <c r="D106" s="5">
        <v>6</v>
      </c>
      <c r="E106" s="5" t="s">
        <v>438</v>
      </c>
    </row>
    <row r="107" spans="1:5" x14ac:dyDescent="0.2">
      <c r="A107" s="5" t="s">
        <v>439</v>
      </c>
      <c r="B107" s="5">
        <v>1</v>
      </c>
      <c r="C107" s="5" t="s">
        <v>440</v>
      </c>
      <c r="D107" s="5">
        <v>1</v>
      </c>
      <c r="E107" s="5" t="s">
        <v>441</v>
      </c>
    </row>
    <row r="108" spans="1:5" x14ac:dyDescent="0.2">
      <c r="A108" s="5" t="s">
        <v>439</v>
      </c>
      <c r="B108" s="5">
        <v>2</v>
      </c>
      <c r="C108" s="5" t="s">
        <v>442</v>
      </c>
      <c r="D108" s="5">
        <v>2</v>
      </c>
      <c r="E108" s="5" t="s">
        <v>443</v>
      </c>
    </row>
    <row r="109" spans="1:5" x14ac:dyDescent="0.2">
      <c r="A109" s="5" t="s">
        <v>439</v>
      </c>
      <c r="B109" s="5">
        <v>3</v>
      </c>
      <c r="C109" s="5" t="s">
        <v>444</v>
      </c>
      <c r="D109" s="5">
        <v>3</v>
      </c>
      <c r="E109" s="5" t="s">
        <v>445</v>
      </c>
    </row>
    <row r="110" spans="1:5" x14ac:dyDescent="0.2">
      <c r="A110" s="5" t="s">
        <v>439</v>
      </c>
      <c r="B110" s="5">
        <v>3</v>
      </c>
      <c r="C110" s="5" t="s">
        <v>444</v>
      </c>
      <c r="D110" s="5">
        <v>4</v>
      </c>
      <c r="E110" s="5" t="s">
        <v>446</v>
      </c>
    </row>
    <row r="111" spans="1:5" x14ac:dyDescent="0.2">
      <c r="A111" s="5" t="s">
        <v>439</v>
      </c>
      <c r="B111" s="5">
        <v>3</v>
      </c>
      <c r="C111" s="5" t="s">
        <v>444</v>
      </c>
      <c r="D111" s="5">
        <v>5</v>
      </c>
      <c r="E111" s="5" t="s">
        <v>447</v>
      </c>
    </row>
    <row r="112" spans="1:5" x14ac:dyDescent="0.2">
      <c r="A112" s="5" t="s">
        <v>439</v>
      </c>
      <c r="B112" s="5">
        <v>3</v>
      </c>
      <c r="C112" s="5" t="s">
        <v>444</v>
      </c>
      <c r="D112" s="5">
        <v>6</v>
      </c>
      <c r="E112" s="5" t="s">
        <v>448</v>
      </c>
    </row>
    <row r="113" spans="1:5" x14ac:dyDescent="0.2">
      <c r="A113" s="5" t="s">
        <v>439</v>
      </c>
      <c r="B113" s="5">
        <v>4</v>
      </c>
      <c r="C113" s="5" t="s">
        <v>449</v>
      </c>
      <c r="D113" s="5">
        <v>7</v>
      </c>
      <c r="E113" s="5" t="s">
        <v>450</v>
      </c>
    </row>
    <row r="114" spans="1:5" x14ac:dyDescent="0.2">
      <c r="A114" s="5" t="s">
        <v>451</v>
      </c>
      <c r="B114" s="5">
        <v>1</v>
      </c>
      <c r="C114" s="5" t="s">
        <v>452</v>
      </c>
      <c r="D114" s="5">
        <v>1</v>
      </c>
      <c r="E114" s="5" t="s">
        <v>453</v>
      </c>
    </row>
    <row r="115" spans="1:5" x14ac:dyDescent="0.2">
      <c r="A115" s="5" t="s">
        <v>451</v>
      </c>
      <c r="B115" s="5">
        <v>2</v>
      </c>
      <c r="C115" s="5" t="s">
        <v>73</v>
      </c>
      <c r="D115" s="5">
        <v>2</v>
      </c>
      <c r="E115" s="5" t="s">
        <v>454</v>
      </c>
    </row>
    <row r="116" spans="1:5" x14ac:dyDescent="0.2">
      <c r="A116" s="5" t="s">
        <v>451</v>
      </c>
      <c r="B116" s="5">
        <v>3</v>
      </c>
      <c r="C116" s="5" t="s">
        <v>89</v>
      </c>
      <c r="D116" s="5">
        <v>3</v>
      </c>
      <c r="E116" s="5" t="s">
        <v>455</v>
      </c>
    </row>
    <row r="117" spans="1:5" x14ac:dyDescent="0.2">
      <c r="A117" s="5" t="s">
        <v>456</v>
      </c>
      <c r="B117" s="5">
        <v>1</v>
      </c>
      <c r="C117" s="5" t="s">
        <v>457</v>
      </c>
      <c r="D117" s="5">
        <v>1</v>
      </c>
      <c r="E117" s="5" t="s">
        <v>458</v>
      </c>
    </row>
    <row r="118" spans="1:5" x14ac:dyDescent="0.2">
      <c r="A118" s="5" t="s">
        <v>456</v>
      </c>
      <c r="B118" s="5">
        <v>2</v>
      </c>
      <c r="C118" s="5" t="s">
        <v>459</v>
      </c>
      <c r="D118" s="5">
        <v>2</v>
      </c>
      <c r="E118" s="5" t="s">
        <v>460</v>
      </c>
    </row>
    <row r="119" spans="1:5" x14ac:dyDescent="0.2">
      <c r="A119" s="5" t="s">
        <v>456</v>
      </c>
      <c r="B119" s="5">
        <v>3</v>
      </c>
      <c r="C119" s="5" t="s">
        <v>461</v>
      </c>
      <c r="D119" s="5">
        <v>3</v>
      </c>
      <c r="E119" s="5" t="s">
        <v>462</v>
      </c>
    </row>
    <row r="120" spans="1:5" x14ac:dyDescent="0.2">
      <c r="A120" s="5" t="s">
        <v>456</v>
      </c>
      <c r="B120" s="5">
        <v>4</v>
      </c>
      <c r="C120" s="5" t="s">
        <v>463</v>
      </c>
      <c r="D120" s="5">
        <v>4</v>
      </c>
      <c r="E120" s="5" t="s">
        <v>464</v>
      </c>
    </row>
    <row r="121" spans="1:5" x14ac:dyDescent="0.2">
      <c r="A121" s="5" t="s">
        <v>456</v>
      </c>
      <c r="B121" s="5">
        <v>4</v>
      </c>
      <c r="C121" s="5" t="s">
        <v>463</v>
      </c>
      <c r="D121" s="5">
        <v>5</v>
      </c>
      <c r="E121" s="5" t="s">
        <v>465</v>
      </c>
    </row>
    <row r="122" spans="1:5" x14ac:dyDescent="0.2">
      <c r="A122" s="5" t="s">
        <v>456</v>
      </c>
      <c r="B122" s="5">
        <v>4</v>
      </c>
      <c r="C122" s="5" t="s">
        <v>463</v>
      </c>
      <c r="D122" s="5">
        <v>6</v>
      </c>
      <c r="E122" s="5" t="s">
        <v>466</v>
      </c>
    </row>
    <row r="123" spans="1:5" x14ac:dyDescent="0.2">
      <c r="A123" s="5" t="s">
        <v>456</v>
      </c>
      <c r="B123" s="5">
        <v>4</v>
      </c>
      <c r="C123" s="5" t="s">
        <v>463</v>
      </c>
      <c r="D123" s="5">
        <v>7</v>
      </c>
      <c r="E123" s="5" t="s">
        <v>467</v>
      </c>
    </row>
    <row r="124" spans="1:5" x14ac:dyDescent="0.2">
      <c r="A124" s="5" t="s">
        <v>468</v>
      </c>
      <c r="B124" s="5">
        <v>1</v>
      </c>
      <c r="C124" s="5" t="s">
        <v>469</v>
      </c>
      <c r="D124" s="5">
        <v>1</v>
      </c>
      <c r="E124" s="5" t="s">
        <v>386</v>
      </c>
    </row>
    <row r="125" spans="1:5" x14ac:dyDescent="0.2">
      <c r="A125" s="5" t="s">
        <v>468</v>
      </c>
      <c r="B125" s="5">
        <v>1</v>
      </c>
      <c r="C125" s="5" t="s">
        <v>469</v>
      </c>
      <c r="D125" s="5">
        <v>2</v>
      </c>
      <c r="E125" s="5" t="s">
        <v>387</v>
      </c>
    </row>
    <row r="126" spans="1:5" x14ac:dyDescent="0.2">
      <c r="A126" s="5" t="s">
        <v>468</v>
      </c>
      <c r="B126" s="5">
        <v>2</v>
      </c>
      <c r="C126" s="5" t="s">
        <v>470</v>
      </c>
      <c r="D126" s="5">
        <v>3</v>
      </c>
      <c r="E126" s="5" t="s">
        <v>388</v>
      </c>
    </row>
    <row r="127" spans="1:5" x14ac:dyDescent="0.2">
      <c r="A127" s="5" t="s">
        <v>468</v>
      </c>
      <c r="B127" s="5">
        <v>3</v>
      </c>
      <c r="C127" s="5" t="s">
        <v>471</v>
      </c>
      <c r="D127" s="5">
        <v>4</v>
      </c>
      <c r="E127" s="5" t="s">
        <v>472</v>
      </c>
    </row>
    <row r="128" spans="1:5" x14ac:dyDescent="0.2">
      <c r="A128" s="5" t="s">
        <v>468</v>
      </c>
      <c r="B128" s="5">
        <v>4</v>
      </c>
      <c r="C128" s="5" t="s">
        <v>473</v>
      </c>
      <c r="D128" s="5">
        <v>5</v>
      </c>
      <c r="E128" s="5" t="s">
        <v>389</v>
      </c>
    </row>
    <row r="129" spans="1:5" x14ac:dyDescent="0.2">
      <c r="A129" s="5" t="s">
        <v>468</v>
      </c>
      <c r="B129" s="5">
        <v>4</v>
      </c>
      <c r="C129" s="5" t="s">
        <v>473</v>
      </c>
      <c r="D129" s="5">
        <v>6</v>
      </c>
      <c r="E129" s="5" t="s">
        <v>390</v>
      </c>
    </row>
    <row r="130" spans="1:5" x14ac:dyDescent="0.2">
      <c r="A130" s="5" t="s">
        <v>468</v>
      </c>
      <c r="B130" s="5">
        <v>4</v>
      </c>
      <c r="C130" s="5" t="s">
        <v>474</v>
      </c>
      <c r="D130" s="5">
        <v>7</v>
      </c>
      <c r="E130" s="5" t="s">
        <v>475</v>
      </c>
    </row>
    <row r="131" spans="1:5" x14ac:dyDescent="0.2">
      <c r="A131" s="5" t="s">
        <v>476</v>
      </c>
      <c r="B131" s="5">
        <v>1</v>
      </c>
      <c r="C131" s="5" t="s">
        <v>477</v>
      </c>
      <c r="D131" s="5">
        <v>1</v>
      </c>
      <c r="E131" s="5" t="s">
        <v>478</v>
      </c>
    </row>
    <row r="132" spans="1:5" x14ac:dyDescent="0.2">
      <c r="A132" s="5" t="s">
        <v>476</v>
      </c>
      <c r="B132" s="5">
        <v>1</v>
      </c>
      <c r="C132" s="5" t="s">
        <v>477</v>
      </c>
      <c r="D132" s="5">
        <v>2</v>
      </c>
      <c r="E132" s="5" t="s">
        <v>479</v>
      </c>
    </row>
    <row r="133" spans="1:5" x14ac:dyDescent="0.2">
      <c r="A133" s="5" t="s">
        <v>476</v>
      </c>
      <c r="B133" s="5">
        <v>1</v>
      </c>
      <c r="C133" s="5" t="s">
        <v>477</v>
      </c>
      <c r="D133" s="5">
        <v>3</v>
      </c>
      <c r="E133" s="5" t="s">
        <v>480</v>
      </c>
    </row>
    <row r="134" spans="1:5" x14ac:dyDescent="0.2">
      <c r="A134" s="5" t="s">
        <v>476</v>
      </c>
      <c r="B134" s="5">
        <v>1</v>
      </c>
      <c r="C134" s="5" t="s">
        <v>477</v>
      </c>
      <c r="D134" s="5">
        <v>4</v>
      </c>
      <c r="E134" s="5" t="s">
        <v>481</v>
      </c>
    </row>
    <row r="135" spans="1:5" x14ac:dyDescent="0.2">
      <c r="A135" s="5" t="s">
        <v>476</v>
      </c>
      <c r="B135" s="5">
        <v>2</v>
      </c>
      <c r="C135" s="5" t="s">
        <v>482</v>
      </c>
      <c r="D135" s="5">
        <v>5</v>
      </c>
      <c r="E135" s="5" t="s">
        <v>483</v>
      </c>
    </row>
    <row r="136" spans="1:5" x14ac:dyDescent="0.2">
      <c r="A136" s="5" t="s">
        <v>476</v>
      </c>
      <c r="B136" s="5">
        <v>3</v>
      </c>
      <c r="C136" s="5" t="s">
        <v>484</v>
      </c>
      <c r="D136" s="5">
        <v>6</v>
      </c>
      <c r="E136" s="5" t="s">
        <v>485</v>
      </c>
    </row>
    <row r="137" spans="1:5" x14ac:dyDescent="0.2">
      <c r="A137" s="5" t="s">
        <v>486</v>
      </c>
      <c r="B137" s="5">
        <v>1</v>
      </c>
      <c r="C137" s="5" t="s">
        <v>487</v>
      </c>
      <c r="D137" s="5">
        <v>1</v>
      </c>
      <c r="E137" s="5" t="s">
        <v>488</v>
      </c>
    </row>
    <row r="138" spans="1:5" ht="15.75" x14ac:dyDescent="0.25">
      <c r="A138" s="5" t="s">
        <v>486</v>
      </c>
      <c r="B138" s="5">
        <v>2</v>
      </c>
      <c r="C138" s="5" t="s">
        <v>489</v>
      </c>
      <c r="D138" s="5">
        <v>2</v>
      </c>
      <c r="E138" s="5" t="s">
        <v>490</v>
      </c>
    </row>
    <row r="139" spans="1:5" x14ac:dyDescent="0.2">
      <c r="A139" s="5" t="s">
        <v>486</v>
      </c>
      <c r="B139" s="5">
        <v>3</v>
      </c>
      <c r="C139" s="5" t="s">
        <v>491</v>
      </c>
      <c r="D139" s="5">
        <v>3</v>
      </c>
      <c r="E139" s="5" t="s">
        <v>492</v>
      </c>
    </row>
    <row r="140" spans="1:5" x14ac:dyDescent="0.2">
      <c r="A140" s="5" t="s">
        <v>486</v>
      </c>
      <c r="B140" s="5">
        <v>4</v>
      </c>
      <c r="C140" s="5" t="s">
        <v>493</v>
      </c>
      <c r="D140" s="5">
        <v>4</v>
      </c>
      <c r="E140" s="5" t="s">
        <v>494</v>
      </c>
    </row>
    <row r="141" spans="1:5" x14ac:dyDescent="0.2">
      <c r="A141" s="5" t="s">
        <v>486</v>
      </c>
      <c r="B141" s="5">
        <v>4</v>
      </c>
      <c r="C141" s="5" t="s">
        <v>493</v>
      </c>
      <c r="D141" s="5">
        <v>5</v>
      </c>
      <c r="E141" s="5" t="s">
        <v>495</v>
      </c>
    </row>
    <row r="142" spans="1:5" x14ac:dyDescent="0.2">
      <c r="A142" s="5" t="s">
        <v>486</v>
      </c>
      <c r="B142" s="5">
        <v>4</v>
      </c>
      <c r="C142" s="5" t="s">
        <v>493</v>
      </c>
      <c r="D142" s="5">
        <v>6</v>
      </c>
      <c r="E142" s="5" t="s">
        <v>496</v>
      </c>
    </row>
    <row r="143" spans="1:5" x14ac:dyDescent="0.2">
      <c r="A143" s="5" t="s">
        <v>486</v>
      </c>
      <c r="B143" s="5">
        <v>5</v>
      </c>
      <c r="C143" s="5" t="s">
        <v>497</v>
      </c>
      <c r="D143" s="5">
        <v>7</v>
      </c>
      <c r="E143" s="5" t="s">
        <v>498</v>
      </c>
    </row>
    <row r="144" spans="1:5" x14ac:dyDescent="0.2">
      <c r="A144" s="5" t="s">
        <v>499</v>
      </c>
      <c r="B144" s="5">
        <v>1</v>
      </c>
      <c r="C144" s="5" t="s">
        <v>500</v>
      </c>
      <c r="D144" s="5">
        <v>1</v>
      </c>
      <c r="E144" s="5" t="s">
        <v>501</v>
      </c>
    </row>
    <row r="145" spans="1:5" x14ac:dyDescent="0.2">
      <c r="A145" s="5" t="s">
        <v>499</v>
      </c>
      <c r="B145" s="5">
        <v>1</v>
      </c>
      <c r="C145" s="5" t="s">
        <v>500</v>
      </c>
      <c r="D145" s="5">
        <v>2</v>
      </c>
      <c r="E145" s="5" t="s">
        <v>502</v>
      </c>
    </row>
    <row r="146" spans="1:5" x14ac:dyDescent="0.2">
      <c r="A146" s="5" t="s">
        <v>499</v>
      </c>
      <c r="B146" s="5">
        <v>1</v>
      </c>
      <c r="C146" s="5" t="s">
        <v>500</v>
      </c>
      <c r="D146" s="5">
        <v>3</v>
      </c>
      <c r="E146" s="5" t="s">
        <v>503</v>
      </c>
    </row>
    <row r="147" spans="1:5" x14ac:dyDescent="0.2">
      <c r="A147" s="5" t="s">
        <v>499</v>
      </c>
      <c r="B147" s="5">
        <v>1</v>
      </c>
      <c r="C147" s="5" t="s">
        <v>500</v>
      </c>
      <c r="D147" s="5">
        <v>4</v>
      </c>
      <c r="E147" s="5" t="s">
        <v>504</v>
      </c>
    </row>
    <row r="148" spans="1:5" x14ac:dyDescent="0.2">
      <c r="A148" s="5" t="s">
        <v>499</v>
      </c>
      <c r="B148" s="5">
        <v>2</v>
      </c>
      <c r="C148" s="5" t="s">
        <v>505</v>
      </c>
      <c r="D148" s="5">
        <v>5</v>
      </c>
      <c r="E148" s="5" t="s">
        <v>506</v>
      </c>
    </row>
    <row r="149" spans="1:5" x14ac:dyDescent="0.2">
      <c r="A149" s="5" t="s">
        <v>499</v>
      </c>
      <c r="B149" s="5">
        <v>2</v>
      </c>
      <c r="C149" s="5" t="s">
        <v>505</v>
      </c>
      <c r="D149" s="5">
        <v>6</v>
      </c>
      <c r="E149" s="5" t="s">
        <v>507</v>
      </c>
    </row>
    <row r="150" spans="1:5" x14ac:dyDescent="0.2">
      <c r="A150" s="5" t="s">
        <v>499</v>
      </c>
      <c r="B150" s="5">
        <v>2</v>
      </c>
      <c r="C150" s="5" t="s">
        <v>505</v>
      </c>
      <c r="D150" s="5">
        <v>7</v>
      </c>
      <c r="E150" s="5" t="s">
        <v>508</v>
      </c>
    </row>
    <row r="151" spans="1:5" x14ac:dyDescent="0.2">
      <c r="A151" s="5" t="s">
        <v>499</v>
      </c>
      <c r="B151" s="5">
        <v>3</v>
      </c>
      <c r="C151" s="5" t="s">
        <v>509</v>
      </c>
      <c r="D151" s="5">
        <v>8</v>
      </c>
      <c r="E151" s="5" t="s">
        <v>510</v>
      </c>
    </row>
    <row r="152" spans="1:5" x14ac:dyDescent="0.2">
      <c r="A152" s="5" t="s">
        <v>499</v>
      </c>
      <c r="B152" s="5">
        <v>4</v>
      </c>
      <c r="C152" s="5" t="s">
        <v>511</v>
      </c>
      <c r="D152" s="5">
        <v>9</v>
      </c>
      <c r="E152" s="5" t="s">
        <v>512</v>
      </c>
    </row>
    <row r="153" spans="1:5" x14ac:dyDescent="0.2">
      <c r="A153" s="5" t="s">
        <v>499</v>
      </c>
      <c r="B153" s="5">
        <v>5</v>
      </c>
      <c r="C153" s="5" t="s">
        <v>513</v>
      </c>
      <c r="D153" s="5">
        <v>10</v>
      </c>
      <c r="E153" s="5" t="s">
        <v>514</v>
      </c>
    </row>
    <row r="154" spans="1:5" x14ac:dyDescent="0.2">
      <c r="A154" s="5" t="s">
        <v>499</v>
      </c>
      <c r="B154" s="5">
        <v>6</v>
      </c>
      <c r="C154" s="5" t="s">
        <v>515</v>
      </c>
      <c r="D154" s="5">
        <v>11</v>
      </c>
      <c r="E154" s="5" t="s">
        <v>516</v>
      </c>
    </row>
    <row r="155" spans="1:5" x14ac:dyDescent="0.2">
      <c r="A155" s="5" t="s">
        <v>517</v>
      </c>
      <c r="B155" s="5">
        <v>1</v>
      </c>
      <c r="C155" s="5" t="s">
        <v>518</v>
      </c>
      <c r="D155" s="5">
        <v>1</v>
      </c>
      <c r="E155" s="5" t="s">
        <v>519</v>
      </c>
    </row>
    <row r="156" spans="1:5" x14ac:dyDescent="0.2">
      <c r="A156" s="5" t="s">
        <v>517</v>
      </c>
      <c r="B156" s="5">
        <v>1</v>
      </c>
      <c r="C156" s="5" t="s">
        <v>518</v>
      </c>
      <c r="D156" s="5">
        <v>2</v>
      </c>
      <c r="E156" s="5" t="s">
        <v>520</v>
      </c>
    </row>
    <row r="157" spans="1:5" x14ac:dyDescent="0.2">
      <c r="A157" s="5" t="s">
        <v>517</v>
      </c>
      <c r="B157" s="5">
        <v>2</v>
      </c>
      <c r="C157" s="5" t="s">
        <v>521</v>
      </c>
      <c r="D157" s="5">
        <v>3</v>
      </c>
      <c r="E157" s="5" t="s">
        <v>522</v>
      </c>
    </row>
    <row r="158" spans="1:5" x14ac:dyDescent="0.2">
      <c r="A158" s="5" t="s">
        <v>517</v>
      </c>
      <c r="B158" s="5">
        <v>3</v>
      </c>
      <c r="C158" s="5" t="s">
        <v>523</v>
      </c>
      <c r="D158" s="5">
        <v>4</v>
      </c>
      <c r="E158" s="5" t="s">
        <v>524</v>
      </c>
    </row>
    <row r="159" spans="1:5" x14ac:dyDescent="0.2">
      <c r="A159" s="5" t="s">
        <v>517</v>
      </c>
      <c r="B159" s="5">
        <v>4</v>
      </c>
      <c r="C159" s="5" t="s">
        <v>525</v>
      </c>
      <c r="D159" s="5">
        <v>5</v>
      </c>
      <c r="E159" s="5" t="s">
        <v>526</v>
      </c>
    </row>
    <row r="160" spans="1:5" x14ac:dyDescent="0.2">
      <c r="A160" s="5" t="s">
        <v>517</v>
      </c>
      <c r="B160" s="5">
        <v>5</v>
      </c>
      <c r="C160" s="5" t="s">
        <v>527</v>
      </c>
      <c r="D160" s="5">
        <v>6</v>
      </c>
      <c r="E160" s="5" t="s">
        <v>528</v>
      </c>
    </row>
    <row r="161" spans="1:5" x14ac:dyDescent="0.2">
      <c r="A161" s="5" t="s">
        <v>529</v>
      </c>
      <c r="B161" s="5">
        <v>1</v>
      </c>
      <c r="C161" s="5" t="s">
        <v>530</v>
      </c>
      <c r="D161" s="5">
        <v>1</v>
      </c>
      <c r="E161" s="5" t="s">
        <v>531</v>
      </c>
    </row>
    <row r="162" spans="1:5" x14ac:dyDescent="0.2">
      <c r="A162" s="5" t="s">
        <v>529</v>
      </c>
      <c r="B162" s="5">
        <v>1</v>
      </c>
      <c r="C162" s="5" t="s">
        <v>530</v>
      </c>
      <c r="D162" s="5">
        <v>2</v>
      </c>
      <c r="E162" s="5" t="s">
        <v>532</v>
      </c>
    </row>
    <row r="163" spans="1:5" x14ac:dyDescent="0.2">
      <c r="A163" s="5" t="s">
        <v>529</v>
      </c>
      <c r="B163" s="5">
        <v>1</v>
      </c>
      <c r="C163" s="5" t="s">
        <v>530</v>
      </c>
      <c r="D163" s="5">
        <v>3</v>
      </c>
      <c r="E163" s="5" t="s">
        <v>533</v>
      </c>
    </row>
    <row r="164" spans="1:5" x14ac:dyDescent="0.2">
      <c r="A164" s="5" t="s">
        <v>529</v>
      </c>
      <c r="B164" s="5">
        <v>2</v>
      </c>
      <c r="C164" s="5" t="s">
        <v>534</v>
      </c>
      <c r="D164" s="5">
        <v>4</v>
      </c>
      <c r="E164" s="5" t="s">
        <v>535</v>
      </c>
    </row>
    <row r="165" spans="1:5" x14ac:dyDescent="0.2">
      <c r="A165" s="5" t="s">
        <v>529</v>
      </c>
      <c r="B165" s="5">
        <v>3</v>
      </c>
      <c r="C165" s="5" t="s">
        <v>536</v>
      </c>
      <c r="D165" s="5">
        <v>5</v>
      </c>
      <c r="E165" s="5" t="s">
        <v>537</v>
      </c>
    </row>
    <row r="166" spans="1:5" x14ac:dyDescent="0.2">
      <c r="A166" s="5" t="s">
        <v>538</v>
      </c>
      <c r="B166" s="5">
        <v>2</v>
      </c>
      <c r="C166" s="5" t="s">
        <v>539</v>
      </c>
      <c r="D166" s="5">
        <v>1</v>
      </c>
      <c r="E166" s="5" t="s">
        <v>540</v>
      </c>
    </row>
    <row r="167" spans="1:5" x14ac:dyDescent="0.2">
      <c r="A167" s="5" t="s">
        <v>538</v>
      </c>
      <c r="B167" s="5">
        <v>3</v>
      </c>
      <c r="C167" s="5" t="s">
        <v>541</v>
      </c>
      <c r="D167" s="5">
        <v>2</v>
      </c>
      <c r="E167" s="5" t="s">
        <v>542</v>
      </c>
    </row>
    <row r="168" spans="1:5" x14ac:dyDescent="0.2">
      <c r="A168" s="5" t="s">
        <v>538</v>
      </c>
      <c r="B168" s="5">
        <v>3</v>
      </c>
      <c r="C168" s="5" t="s">
        <v>541</v>
      </c>
      <c r="D168" s="5">
        <v>3</v>
      </c>
      <c r="E168" s="5" t="s">
        <v>543</v>
      </c>
    </row>
    <row r="169" spans="1:5" x14ac:dyDescent="0.2">
      <c r="A169" s="5" t="s">
        <v>538</v>
      </c>
      <c r="B169" s="5">
        <v>1</v>
      </c>
      <c r="C169" s="5" t="s">
        <v>544</v>
      </c>
      <c r="D169" s="5">
        <v>4</v>
      </c>
      <c r="E169" s="5" t="s">
        <v>545</v>
      </c>
    </row>
    <row r="170" spans="1:5" x14ac:dyDescent="0.2">
      <c r="A170" s="5" t="s">
        <v>546</v>
      </c>
      <c r="B170" s="5">
        <v>1</v>
      </c>
      <c r="C170" s="5" t="s">
        <v>547</v>
      </c>
      <c r="D170" s="5">
        <v>1</v>
      </c>
      <c r="E170" s="5" t="s">
        <v>548</v>
      </c>
    </row>
    <row r="171" spans="1:5" x14ac:dyDescent="0.2">
      <c r="A171" s="5" t="s">
        <v>546</v>
      </c>
      <c r="B171" s="5">
        <v>2</v>
      </c>
      <c r="C171" s="5" t="s">
        <v>549</v>
      </c>
      <c r="D171" s="5">
        <v>2</v>
      </c>
      <c r="E171" s="5" t="s">
        <v>550</v>
      </c>
    </row>
    <row r="172" spans="1:5" x14ac:dyDescent="0.2">
      <c r="A172" s="5" t="s">
        <v>546</v>
      </c>
      <c r="B172" s="5">
        <v>3</v>
      </c>
      <c r="C172" s="5" t="s">
        <v>551</v>
      </c>
      <c r="D172" s="5">
        <v>3</v>
      </c>
      <c r="E172" s="5" t="s">
        <v>552</v>
      </c>
    </row>
    <row r="173" spans="1:5" x14ac:dyDescent="0.2">
      <c r="A173" s="5" t="s">
        <v>546</v>
      </c>
      <c r="B173" s="5">
        <v>4</v>
      </c>
      <c r="C173" s="5" t="s">
        <v>553</v>
      </c>
      <c r="D173" s="5">
        <v>4</v>
      </c>
      <c r="E173" s="5" t="s">
        <v>554</v>
      </c>
    </row>
    <row r="174" spans="1:5" x14ac:dyDescent="0.2">
      <c r="A174" s="5" t="s">
        <v>546</v>
      </c>
      <c r="B174" s="5">
        <v>5</v>
      </c>
      <c r="C174" s="5" t="s">
        <v>555</v>
      </c>
      <c r="D174" s="5">
        <v>5</v>
      </c>
      <c r="E174" s="5" t="s">
        <v>556</v>
      </c>
    </row>
    <row r="175" spans="1:5" x14ac:dyDescent="0.2">
      <c r="A175" s="5" t="s">
        <v>546</v>
      </c>
      <c r="B175" s="5">
        <v>5</v>
      </c>
      <c r="C175" s="5" t="s">
        <v>555</v>
      </c>
      <c r="D175" s="5">
        <v>6</v>
      </c>
      <c r="E175" s="5" t="s">
        <v>557</v>
      </c>
    </row>
    <row r="176" spans="1:5" x14ac:dyDescent="0.2">
      <c r="A176" s="5" t="s">
        <v>546</v>
      </c>
      <c r="B176" s="5">
        <v>6</v>
      </c>
      <c r="C176" s="5" t="s">
        <v>558</v>
      </c>
      <c r="D176" s="5">
        <v>7</v>
      </c>
      <c r="E176" s="5" t="s">
        <v>559</v>
      </c>
    </row>
    <row r="177" spans="1:5" x14ac:dyDescent="0.2">
      <c r="A177" s="5" t="s">
        <v>546</v>
      </c>
      <c r="B177" s="5">
        <v>6</v>
      </c>
      <c r="C177" s="5" t="s">
        <v>558</v>
      </c>
      <c r="D177" s="5">
        <v>8</v>
      </c>
      <c r="E177" s="5" t="s">
        <v>560</v>
      </c>
    </row>
    <row r="178" spans="1:5" x14ac:dyDescent="0.2">
      <c r="A178" s="5" t="s">
        <v>546</v>
      </c>
      <c r="B178" s="5">
        <v>6</v>
      </c>
      <c r="C178" s="5" t="s">
        <v>558</v>
      </c>
      <c r="D178" s="5">
        <v>9</v>
      </c>
      <c r="E178" s="5" t="s">
        <v>561</v>
      </c>
    </row>
    <row r="179" spans="1:5" x14ac:dyDescent="0.2">
      <c r="A179" s="5" t="s">
        <v>562</v>
      </c>
      <c r="B179" s="5">
        <v>1</v>
      </c>
      <c r="C179" s="5" t="s">
        <v>563</v>
      </c>
      <c r="D179" s="5">
        <v>1</v>
      </c>
      <c r="E179" s="5" t="s">
        <v>564</v>
      </c>
    </row>
    <row r="180" spans="1:5" x14ac:dyDescent="0.2">
      <c r="A180" s="5" t="s">
        <v>562</v>
      </c>
      <c r="B180" s="5">
        <v>2</v>
      </c>
      <c r="C180" s="5" t="s">
        <v>565</v>
      </c>
      <c r="D180" s="15">
        <v>2</v>
      </c>
      <c r="E180" s="16" t="s">
        <v>566</v>
      </c>
    </row>
    <row r="181" spans="1:5" x14ac:dyDescent="0.2">
      <c r="A181" s="5" t="s">
        <v>562</v>
      </c>
      <c r="B181" s="5">
        <v>1</v>
      </c>
      <c r="C181" s="5" t="s">
        <v>563</v>
      </c>
      <c r="D181" s="5">
        <v>3</v>
      </c>
      <c r="E181" s="5" t="s">
        <v>567</v>
      </c>
    </row>
    <row r="182" spans="1:5" x14ac:dyDescent="0.2">
      <c r="A182" s="5" t="s">
        <v>562</v>
      </c>
      <c r="B182" s="5">
        <v>3</v>
      </c>
      <c r="C182" s="5" t="s">
        <v>568</v>
      </c>
      <c r="D182" s="5">
        <v>4</v>
      </c>
      <c r="E182" s="5" t="s">
        <v>569</v>
      </c>
    </row>
    <row r="183" spans="1:5" x14ac:dyDescent="0.2">
      <c r="A183" s="5" t="s">
        <v>562</v>
      </c>
      <c r="B183" s="5">
        <v>4</v>
      </c>
      <c r="C183" s="5" t="s">
        <v>570</v>
      </c>
      <c r="D183" s="5">
        <v>5</v>
      </c>
      <c r="E183" s="5" t="s">
        <v>571</v>
      </c>
    </row>
    <row r="184" spans="1:5" x14ac:dyDescent="0.2">
      <c r="A184" s="5" t="s">
        <v>562</v>
      </c>
      <c r="B184" s="5">
        <v>4</v>
      </c>
      <c r="C184" s="5" t="s">
        <v>570</v>
      </c>
      <c r="D184" s="5">
        <v>6</v>
      </c>
      <c r="E184" s="5" t="s">
        <v>572</v>
      </c>
    </row>
    <row r="185" spans="1:5" x14ac:dyDescent="0.2">
      <c r="A185" s="5" t="s">
        <v>562</v>
      </c>
      <c r="B185" s="5">
        <v>5</v>
      </c>
      <c r="C185" s="5" t="s">
        <v>573</v>
      </c>
      <c r="D185" s="5">
        <v>7</v>
      </c>
      <c r="E185" s="5" t="s">
        <v>574</v>
      </c>
    </row>
    <row r="186" spans="1:5" x14ac:dyDescent="0.2">
      <c r="A186" s="5" t="s">
        <v>562</v>
      </c>
      <c r="B186" s="5">
        <v>6</v>
      </c>
      <c r="C186" s="5" t="s">
        <v>575</v>
      </c>
      <c r="D186" s="5">
        <v>8</v>
      </c>
      <c r="E186" s="5" t="s">
        <v>576</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6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6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600-000002000000}">
      <formula1>500</formula1>
    </dataValidation>
    <dataValidation type="whole" allowBlank="1" showInputMessage="1" showErrorMessage="1" errorTitle="Dato inválido" error="Asigne a cada meta un número consecutivo dentro del proyecto de inversión." sqref="D101 D108 D113:D129" xr:uid="{00000000-0002-0000-06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A177AA68-C0DB-489A-89F7-AB10F54F5373}">
  <ds:schemaRefs>
    <ds:schemaRef ds:uri="08ebe415-1e9a-4b26-acfc-09642d3d19df"/>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purl.org/dc/dcmitype/"/>
    <ds:schemaRef ds:uri="d472a95f-029e-48ed-8556-580ff62e7833"/>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2025-01-29T12:59:47Z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