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threadedComments/threadedComment1.xml" ContentType="application/vnd.ms-excel.threaded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10OCTUBRE/Obligacion9/Reporteseptiembre/"/>
    </mc:Choice>
  </mc:AlternateContent>
  <xr:revisionPtr revIDLastSave="4" documentId="13_ncr:1_{4B5D4EE0-1F2F-4152-A435-397F23728B47}" xr6:coauthVersionLast="47" xr6:coauthVersionMax="47" xr10:uidLastSave="{78676A2B-BBF8-4C87-B604-2565706EEA1F}"/>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67" l="1"/>
  <c r="I27" i="67" s="1"/>
  <c r="F27" i="24"/>
  <c r="H27" i="24"/>
  <c r="F27" i="68"/>
  <c r="G27" i="24"/>
  <c r="G27" i="68"/>
  <c r="I27" i="68" s="1"/>
  <c r="G27" i="69"/>
  <c r="I27" i="69" s="1"/>
  <c r="F27" i="69"/>
  <c r="F27" i="67"/>
  <c r="E36" i="24"/>
  <c r="H27" i="67"/>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c r="H29" i="69"/>
  <c r="H30" i="69"/>
  <c r="H31" i="69"/>
  <c r="H32" i="69"/>
  <c r="H33" i="69"/>
  <c r="H34" i="69"/>
  <c r="H35" i="69"/>
  <c r="H36" i="69"/>
  <c r="H37" i="69"/>
  <c r="H38" i="69"/>
  <c r="E27" i="69"/>
  <c r="E38" i="68"/>
  <c r="E37" i="68"/>
  <c r="E36" i="68"/>
  <c r="E35" i="68"/>
  <c r="E34" i="68"/>
  <c r="E33" i="68"/>
  <c r="E32" i="68"/>
  <c r="E31" i="68"/>
  <c r="E30" i="68"/>
  <c r="E29" i="68"/>
  <c r="E28" i="68"/>
  <c r="H27" i="68"/>
  <c r="H28" i="68"/>
  <c r="H29" i="68"/>
  <c r="H30" i="68"/>
  <c r="H31" i="68"/>
  <c r="H32" i="68"/>
  <c r="H33" i="68"/>
  <c r="H34" i="68" s="1"/>
  <c r="H35" i="68"/>
  <c r="H36" i="68"/>
  <c r="H37" i="68"/>
  <c r="H38" i="68"/>
  <c r="E27" i="68"/>
  <c r="O24" i="68"/>
  <c r="P23" i="68"/>
  <c r="E38" i="67"/>
  <c r="E37" i="67"/>
  <c r="E36" i="67"/>
  <c r="E35" i="67"/>
  <c r="E34" i="67"/>
  <c r="E33" i="67"/>
  <c r="E32" i="67"/>
  <c r="E31" i="67"/>
  <c r="E30" i="67"/>
  <c r="E29" i="67"/>
  <c r="E28" i="67"/>
  <c r="H28" i="67"/>
  <c r="H29" i="67"/>
  <c r="H30" i="67"/>
  <c r="H31" i="67"/>
  <c r="H32" i="67"/>
  <c r="H33" i="67"/>
  <c r="H34" i="67"/>
  <c r="H35" i="67"/>
  <c r="H36" i="67"/>
  <c r="H37"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I27" i="24"/>
  <c r="H30" i="47"/>
  <c r="D31" i="47"/>
  <c r="H28" i="24"/>
  <c r="H29" i="24"/>
  <c r="H30" i="24"/>
  <c r="H31" i="24"/>
  <c r="H32" i="24"/>
  <c r="H33" i="24"/>
  <c r="H34" i="24"/>
  <c r="H35" i="24"/>
  <c r="H36" i="24"/>
  <c r="H37" i="24"/>
  <c r="H38" i="24"/>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tc={9351EBF7-5F7C-4525-9DB1-220535AF4263}</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 ref="D34" authorId="1" shapeId="0" xr:uid="{9351EBF7-5F7C-4525-9DB1-220535AF4263}">
      <text>
        <t>[Comentario encadenado]
Su versión de Excel le permite leer este comentario encadenado; sin embargo, las ediciones que se apliquen se quitarán si el archivo se abre en una versión más reciente de Excel. Más información: https://go.microsoft.com/fwlink/?linkid=870924
Comentario:
    Contiene la información oficial de julio y agosto por parte del servicio tercerizado</t>
      </text>
    </comment>
  </commentList>
</comments>
</file>

<file path=xl/sharedStrings.xml><?xml version="1.0" encoding="utf-8"?>
<sst xmlns="http://schemas.openxmlformats.org/spreadsheetml/2006/main" count="919" uniqueCount="363">
  <si>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</si>
  <si>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</si>
  <si>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</si>
  <si>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</si>
  <si>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</si>
  <si>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</si>
  <si>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</si>
  <si>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</si>
  <si>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</si>
  <si>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</si>
  <si>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</si>
  <si>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</si>
  <si>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</si>
  <si>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</si>
  <si>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</si>
  <si>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</si>
  <si>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</si>
  <si>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</si>
  <si>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</si>
  <si>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</si>
  <si>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</si>
  <si>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</si>
  <si>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</si>
  <si>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</si>
  <si>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</si>
  <si>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</si>
  <si>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</si>
  <si>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</si>
  <si>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</si>
  <si>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</si>
  <si>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</si>
  <si>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</si>
  <si>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</si>
  <si>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</si>
  <si>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</si>
  <si>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</si>
  <si>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</si>
  <si>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</si>
  <si>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</si>
  <si>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</si>
  <si>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</si>
  <si>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</si>
  <si>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</si>
  <si>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</si>
  <si>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</si>
  <si>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</si>
  <si>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</si>
  <si>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</si>
  <si>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</si>
  <si>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</si>
  <si>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</si>
  <si>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</si>
  <si>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</si>
  <si>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</si>
  <si>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</si>
  <si>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</si>
  <si>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</si>
  <si>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</si>
  <si>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</si>
  <si>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</si>
  <si>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</si>
  <si>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</si>
  <si>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</si>
  <si>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</si>
  <si>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</si>
  <si>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</si>
  <si>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</si>
  <si>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</si>
  <si>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</si>
  <si>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</si>
  <si>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</si>
  <si>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</si>
  <si>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</si>
  <si>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</si>
  <si>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</si>
  <si>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</si>
  <si>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</si>
  <si>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</si>
  <si>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</si>
  <si>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</si>
  <si>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</si>
  <si>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</si>
  <si>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</si>
  <si>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</si>
  <si>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</si>
  <si>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</si>
  <si>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</si>
  <si>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</si>
  <si>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</si>
  <si>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</si>
  <si>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</si>
  <si>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</si>
  <si>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</si>
  <si>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</si>
  <si>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</si>
  <si>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</si>
  <si>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</si>
  <si>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</si>
  <si>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</si>
  <si>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</si>
  <si>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</si>
  <si>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</si>
  <si>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</si>
  <si>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</si>
  <si>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</si>
  <si>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</si>
  <si>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</si>
  <si>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</si>
  <si>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</si>
  <si>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</si>
  <si>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</si>
  <si>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</si>
  <si>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</si>
  <si>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</si>
  <si>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</si>
  <si>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</si>
  <si>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</si>
  <si>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</si>
  <si>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</si>
  <si>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</si>
  <si>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</si>
  <si>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</si>
  <si>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</si>
  <si>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</si>
  <si>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</si>
  <si>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</si>
  <si>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</si>
  <si>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</si>
  <si>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</si>
  <si>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</si>
  <si>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</si>
  <si>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</si>
  <si>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</si>
  <si>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</si>
  <si>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</si>
  <si>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</si>
  <si>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</si>
  <si>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</si>
  <si>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</si>
  <si>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</si>
  <si>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</si>
  <si>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</si>
  <si>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</si>
  <si>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</si>
  <si>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</si>
  <si>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</si>
  <si>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</si>
  <si>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</si>
  <si>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</si>
  <si>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</si>
  <si>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</si>
  <si>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</si>
  <si>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</si>
  <si>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</si>
  <si>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</si>
  <si>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</si>
  <si>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</si>
  <si>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</si>
  <si>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</si>
  <si>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</si>
  <si>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</si>
  <si>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</si>
  <si>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</si>
  <si>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</si>
  <si>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</si>
  <si>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</si>
  <si>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</si>
  <si>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</si>
  <si>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</si>
  <si>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</si>
  <si>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</si>
  <si>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</si>
  <si>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</si>
  <si>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</si>
  <si>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</si>
  <si>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</si>
  <si>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</si>
  <si>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</si>
  <si>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</si>
  <si>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</si>
  <si>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</si>
  <si>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</si>
  <si>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</si>
  <si>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</si>
  <si>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</si>
  <si>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</si>
  <si>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</si>
  <si>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</si>
  <si>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</si>
  <si>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</si>
  <si>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</si>
  <si>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</si>
  <si>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</si>
  <si>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</si>
  <si>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</si>
  <si>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</si>
  <si>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</si>
  <si>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</si>
  <si>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</si>
  <si>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</si>
  <si>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</si>
  <si>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</si>
  <si>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</si>
  <si>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</si>
  <si>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</si>
  <si>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</si>
  <si>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</si>
  <si>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</si>
  <si>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</si>
  <si>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</si>
  <si>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</si>
  <si>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</si>
  <si>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</si>
  <si>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</si>
  <si>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</si>
  <si>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</si>
  <si>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</si>
  <si>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</si>
  <si>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</si>
  <si>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</si>
  <si>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</si>
  <si>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</si>
  <si>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</si>
  <si>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</si>
  <si>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</si>
  <si>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</si>
  <si>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</si>
  <si>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</si>
  <si>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</si>
  <si>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</si>
  <si>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</si>
  <si>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</si>
  <si>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</si>
  <si>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</si>
  <si>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</si>
  <si>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</si>
  <si>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</si>
  <si>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</si>
  <si>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</si>
  <si>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</si>
  <si>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</si>
  <si>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</si>
  <si>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</si>
  <si>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</si>
  <si>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</si>
  <si>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</si>
  <si>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</si>
  <si>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</si>
  <si>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</si>
  <si>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</si>
  <si>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</si>
  <si>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</si>
  <si>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</si>
  <si>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</si>
  <si>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</si>
  <si>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</si>
  <si>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</si>
  <si>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</si>
  <si>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</si>
  <si>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</si>
  <si>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</si>
  <si>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</si>
  <si>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</si>
  <si>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</si>
  <si>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</si>
  <si>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</si>
  <si>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</si>
  <si>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</si>
  <si>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</si>
  <si>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</si>
  <si>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</si>
  <si>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</si>
  <si>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</si>
  <si>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</si>
  <si>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</si>
  <si>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</si>
  <si>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</si>
  <si>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</si>
  <si>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</si>
  <si>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</si>
  <si>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</si>
  <si>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</si>
  <si>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</si>
  <si>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</si>
  <si>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</si>
  <si>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</si>
  <si>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</si>
  <si>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</si>
  <si>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</si>
  <si>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</si>
  <si>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</si>
  <si>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</si>
  <si>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</si>
  <si>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</si>
  <si>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</si>
  <si>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</si>
  <si>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</si>
  <si>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</si>
  <si>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</si>
  <si>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</si>
  <si>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No se presentaron retrasos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</si>
  <si>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</si>
  <si>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</si>
  <si>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</si>
  <si>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</si>
  <si>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</si>
  <si>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</si>
  <si>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</si>
  <si>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</si>
  <si>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</si>
  <si>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</si>
  <si>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obtenido en el periodo.</t>
  </si>
  <si>
    <t>permite medir la cantidad programada para el periodo</t>
  </si>
  <si>
    <t>Con el fortalecimiento del Escuadron Anticrueldad se contribuye en la protección y el bienestar animal en el Distrito Capital.</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</si>
  <si>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</si>
  <si>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</si>
  <si>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</si>
  <si>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</si>
  <si>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</si>
  <si>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</si>
  <si>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</si>
  <si>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</si>
  <si>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</si>
  <si>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</si>
  <si>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</si>
  <si>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Lider Area Fauna Doméstica  - Johanna Morales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</si>
  <si>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</si>
  <si>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</si>
  <si>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</si>
  <si>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</si>
  <si>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</si>
  <si>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</si>
  <si>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</si>
  <si>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</si>
  <si>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</si>
  <si>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</si>
  <si>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</si>
  <si>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</si>
  <si>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</si>
  <si>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</si>
  <si>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</si>
  <si>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</si>
  <si>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</si>
  <si>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</si>
  <si>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</si>
  <si>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</si>
  <si>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</si>
  <si>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</si>
  <si>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</si>
  <si>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</si>
  <si>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Lizeth Torres</t>
  </si>
  <si>
    <t>Hay un retraso de entrega de información por parte de la firma interventora que ocasiona demoras en los reportes de las esterilizaciones totales, sin embargo los rezagos o información adicional que difiera de la oficial se reporta en el siguiente mes de acuerdo con instrucciones de los profesionales de OAP. Para el mes de reporte el programa se encuentra al día con la información oficial de esterilizaciones.</t>
  </si>
  <si>
    <t>Con corte al 30 de septiembre se logró un avance del 24,93% ejecutado por cumplimiento de todas las actividades relacionadas en el plan de acción para el programa de sinantrópicos lo que corresponde al 73,32% de lo programado.</t>
  </si>
  <si>
    <t xml:space="preserve">Se realizaron 72 censos poblacionales de palomas, 84 visitas técnicas de acuerdo con los requerimientos realizados por parte de la ciudadanía, jornadas  de atención para 862 palomas, 7 entregas voluntarias de 14 animales, 50  jornadas de socialización con un total de 1052 participantes.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</si>
  <si>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Con corte al 30 de septiembre se logró un avance del 97,24%, lo que corresponde a la atención de 12.138 animales, desagregados de la siguiente manera:
• Se atendieron por presunto maltrato 5.278 animales (2277 caninos, 374 felinos, 387 aves ornamentales, 227 roedores, 238 bovinos, 19 caprinos, 37 porcinos, 14 équidos, 3 camélidos, 556 aves de corral, 19 ovinos, 222 lagomorfos y 905 de otras especies).
• A través de brigadas médicas se atendieron 4248 animales (3312 caninos y 936 felinos), en 919 visitas realizadas en las 20 localidades del distrito
• Por Urgencias Veterinarias se atendieron 1494 animales (1078 caninos y  416 felinos).
• Ingresaron 256 animales a la Unidad de Cuidado Animal por situación de abandono o remitidos por entidades como bomberos, policía y la secretaria Distrital de Salud para la prestación del servicio de custodia.
• Se prestó atención veterinaria a 862 palomas de plaza a través de brigadas médicas.</t>
  </si>
  <si>
    <t>• Se atendieron por presunto maltrato 5.278 animales (2277 caninos, 374 felinos, 387 aves ornamentales, 227 roedores, 238 bovinos, 19 caprinos, 37 porcinos, 14 équidos, 3 camélidos, 556 aves de corral, 19 ovinos, 222 lagomorfos y 905 de otras especies).
• A través de brigadas médicas se atendieron 4248 animales (3312 caninos y 936 felinos), en 919 visitas realizadas en las 20 localidades del distrito
• Por Urgencias Veterinarias se atendieron 1494 animales (1078 caninos y  416 felinos).
• Ingresaron 256 animales a la Unidad de Cuidado Animal por situación de abandono o remitidos por entidades como bomberos, policía y la secretaria Distrital de Salud para la prestación del servicio de custodia.
• Se prestó atención veterinaria a 862 palomas de plaza a través de brigadas médicas.</t>
  </si>
  <si>
    <t>Subdirector de Atención a la Fauna - Óscar Alexander Jimenez Mantha</t>
  </si>
  <si>
    <t xml:space="preserve">
Lider Area Fauna Domestica  - Johanna Morales
Profesional Area Custodia y Adopciones - Juan Camilo Panqueba - Angie Duran
Profesional Programa Escuadrón Anticrueldad - Diana Rodríguez
Profesionales Urgencias - Alejandra Escobar
Profesionales Brigadas  - Magda Arevalo</t>
  </si>
  <si>
    <t>Con corte al 30 de septiembre se logró un avance de atención de 5.278 animales por parte del escuadrón anticrueldad y el programa de atención de animales de granja.</t>
  </si>
  <si>
    <t>El Escuadrón Anticrueldad con corte al 30 de septiembre, logró un avance del 25,64% lo que corresponde al desarrollo de acciones encaminadas al fortalecimiento de la atención de casos de presunto maltrato animal, tales como:
• Realizar 4035 visitas de verificación de condiciones de bienestar animal en las diferentes localidades de la ciudad y atender 5.278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 la informaciión se han recibido 4.233 llamadas a través de la línea contra presunto maltrato de las cuales 1.511 fueron tramitadas al programa.</t>
  </si>
  <si>
    <t>Lider Programa de atención por maltrato - Diana Rodríguez
Profesional Programa en atención por Maltrato - Vanessa Velandia</t>
  </si>
  <si>
    <t>Con corte al 30 de septiembre se logró un avance del 60,03%, lo que corresponde a la esterilización de 66745 animales (24625 caninos y 42120 felinos) por localidad de la siguiente manera: Usaquén 1172, Chapinero 284, Santa fe 742, San Cristóbal 4661, Usme 5044, Tunjuelito 1661, Bosa 5107, Kennedy 4480 , Fontibón 1824, Engativá 4647 , Suba 5730, Barrios unidos 685, Teusaquillo 533, Los mártires 698, Antonio Nariño 1223, Puente Aranda 1662, La candelaria 350, Rafael Uribe Uribe 4700, Ciudad Bolívar 5718, Sumapaz 169 y Punto fijo (UCA) 15655. Mediante 597 jornadas en todo el Distrito Capital.</t>
  </si>
  <si>
    <t>Con corte al 30 de septiembre se logró un avance del 60,03%, lo que corresponde a la esterilización de 66745 animales (24625 caninos y 42120 felinos) por localidad de la siguiente manera: Usaquén 1172, Chapinero 284, Santa fe 742, San Cristóbal 4661, Usme 5044, Tunjuelito 1661, Bosa 5107, Kennedy 4480 , Fontibón 1824, Engativá 4647 , Suba 5730, Barrios unidos 685, Teusaquillo 533, Los mártires 698, Antonio Nariño 1223, Puente Aranda 1662, La candelaria 350, Rafael Uribe Uribe 4700, Ciudad Bolívar 5718, Sumapaz 169 y Punto fijo (UCA) 15655. Mediante 597 jornadas en todo el Distrito Capital.
En cuanto a la estrategia Captura Esteriliza y Suelta se ha venido trabajando a través de jornadas especiales realizadas en puntos identificados como críticos por sobrepoblación canina y felina para la atención exclusiva de este tipo de población animal (animales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A la fecha se ha realizado capturas en varios puntos críticos de la ciudad como relleno sanitario, ladrilleras, areneras, hospitales, colegios, humedales y otros sitios de importancia para la conservación, en las cuales se han creado diferentes estrategias de captura y esterilización para posteriormente realizar liberación y/o reubicación de animales.
Se han desarrollado reuniones con las redes locales y la mesa de esterilizaciones en donde se han planteado la atención de los animales en condición de vulnerabilidad en los puntos críticos. Articulación con las alcaldías locales con el fin de socializar los cronogramas programas para ejecución de actividades de esterilización de tal forma que se amplie la cobertura del servicio de esterilización en las 20 localidades del distrito.
Cabe precisar, que el Instituto continua con el aplicativo “Esterilizar salva” para la asignación de turnos digitales con el fin de acceder a las jornadas gratuitas de esterilización del programa. Lo cual no solo se desarrolla con el propósito de facilitar la vinculación de la ciudadanía al programa, sino también aunar esfuerzos en el fortalecimiento institucional, la sistematización de los procesos, la oportunidad, manejo y seguridad de la información. (https://turnos.idpyba.com/solicitar-turnos#).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</si>
</sst>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4">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176" fontId="9"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9" fontId="9" fillId="50" borderId="17" xfId="1495" applyFont="1" applyFill="1" applyBorder="1" applyAlignment="1" applyProtection="1">
      <alignment horizontal="center" vertical="center" wrapText="1"/>
      <protection locked="0" hidden="1"/>
    </xf>
    <xf numFmtId="9" fontId="9" fillId="50" borderId="35" xfId="1495" applyFont="1" applyFill="1" applyBorder="1" applyAlignment="1" applyProtection="1">
      <alignment horizontal="center" vertical="center" wrapText="1"/>
      <protection locked="0" hidden="1"/>
    </xf>
    <xf numFmtId="9" fontId="9" fillId="50" borderId="19" xfId="1495"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justify" vertical="top" wrapText="1"/>
      <protection locked="0" hidden="1"/>
    </xf>
    <xf numFmtId="0" fontId="53" fillId="0" borderId="32" xfId="1371" applyFont="1" applyBorder="1" applyAlignment="1" applyProtection="1">
      <alignment horizontal="justify" vertical="top" wrapText="1"/>
      <protection locked="0" hidden="1"/>
    </xf>
    <xf numFmtId="0" fontId="53" fillId="0" borderId="46" xfId="1371" applyFont="1" applyBorder="1" applyAlignment="1" applyProtection="1">
      <alignment horizontal="justify" vertical="top"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0.33411764705882352</c:v>
                </c:pt>
                <c:pt idx="4">
                  <c:v>0.40058823529411763</c:v>
                </c:pt>
                <c:pt idx="5">
                  <c:v>0.46705882352941175</c:v>
                </c:pt>
                <c:pt idx="6">
                  <c:v>0.60029411764705887</c:v>
                </c:pt>
                <c:pt idx="7">
                  <c:v>0.66676470588235293</c:v>
                </c:pt>
                <c:pt idx="8">
                  <c:v>0.73323529411764699</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1102</c:v>
                </c:pt>
                <c:pt idx="11">
                  <c:v>544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pt idx="3">
                  <c:v>1352</c:v>
                </c:pt>
                <c:pt idx="4">
                  <c:v>1514</c:v>
                </c:pt>
                <c:pt idx="5">
                  <c:v>1967</c:v>
                </c:pt>
                <c:pt idx="6">
                  <c:v>1271</c:v>
                </c:pt>
                <c:pt idx="7">
                  <c:v>1354</c:v>
                </c:pt>
                <c:pt idx="8">
                  <c:v>1662</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0.14491708723864455</c:v>
                </c:pt>
                <c:pt idx="2">
                  <c:v>0.24176880557558278</c:v>
                </c:pt>
                <c:pt idx="3">
                  <c:v>0.35007610350076102</c:v>
                </c:pt>
                <c:pt idx="4">
                  <c:v>0.47136105102939996</c:v>
                </c:pt>
                <c:pt idx="5">
                  <c:v>0.62893535207882723</c:v>
                </c:pt>
                <c:pt idx="6">
                  <c:v>0.73075382520227516</c:v>
                </c:pt>
                <c:pt idx="7">
                  <c:v>0.83922134102379242</c:v>
                </c:pt>
                <c:pt idx="8">
                  <c:v>0.97236241288151892</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0.33794117647058819</c:v>
                </c:pt>
                <c:pt idx="4">
                  <c:v>0.42117647058823526</c:v>
                </c:pt>
                <c:pt idx="5">
                  <c:v>0.50441176470588234</c:v>
                </c:pt>
                <c:pt idx="6">
                  <c:v>0.58764705882352941</c:v>
                </c:pt>
                <c:pt idx="7">
                  <c:v>0.67088235294117649</c:v>
                </c:pt>
                <c:pt idx="8">
                  <c:v>0.75411764705882356</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7460</c:v>
                </c:pt>
                <c:pt idx="3">
                  <c:v>6400</c:v>
                </c:pt>
                <c:pt idx="4">
                  <c:v>6453</c:v>
                </c:pt>
                <c:pt idx="5">
                  <c:v>7396</c:v>
                </c:pt>
                <c:pt idx="6">
                  <c:v>11200</c:v>
                </c:pt>
                <c:pt idx="7">
                  <c:v>11200</c:v>
                </c:pt>
                <c:pt idx="8">
                  <c:v>11200</c:v>
                </c:pt>
                <c:pt idx="9">
                  <c:v>11200</c:v>
                </c:pt>
                <c:pt idx="10">
                  <c:v>11200</c:v>
                </c:pt>
                <c:pt idx="11">
                  <c:v>11200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6446</c:v>
                </c:pt>
                <c:pt idx="1">
                  <c:v>9802</c:v>
                </c:pt>
                <c:pt idx="2">
                  <c:v>6719</c:v>
                </c:pt>
                <c:pt idx="3">
                  <c:v>5439</c:v>
                </c:pt>
                <c:pt idx="4">
                  <c:v>6119</c:v>
                </c:pt>
                <c:pt idx="5">
                  <c:v>7396</c:v>
                </c:pt>
                <c:pt idx="6">
                  <c:v>2405</c:v>
                </c:pt>
                <c:pt idx="7">
                  <c:v>11832</c:v>
                </c:pt>
                <c:pt idx="8">
                  <c:v>10587</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5.7977532132288789E-2</c:v>
                </c:pt>
                <c:pt idx="1">
                  <c:v>0.14614007789100655</c:v>
                </c:pt>
                <c:pt idx="2">
                  <c:v>0.20657306554177424</c:v>
                </c:pt>
                <c:pt idx="3">
                  <c:v>0.25549329471762261</c:v>
                </c:pt>
                <c:pt idx="4">
                  <c:v>0.31052967683327187</c:v>
                </c:pt>
                <c:pt idx="5">
                  <c:v>0.3770518343961648</c:v>
                </c:pt>
                <c:pt idx="6">
                  <c:v>0.39868322824943109</c:v>
                </c:pt>
                <c:pt idx="7">
                  <c:v>0.50510428940196617</c:v>
                </c:pt>
                <c:pt idx="8">
                  <c:v>0.60032739406913049</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person displayName="Lizeth Paola Torres Reyes" id="{060E9C72-FA5E-4096-825A-435AA425F021}" userId="Lizeth Paola Torres Rey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4" dT="2022-09-05T14:44:17.48" personId="{060E9C72-FA5E-4096-825A-435AA425F021}" id="{9351EBF7-5F7C-4525-9DB1-220535AF4263}">
    <text>Contiene la información oficial de julio y agosto por parte del servicio tercerizado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microsoft.com/office/2017/10/relationships/threadedComment" Target="../threadedComments/threadedComment1.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44"/>
      <c r="B2" s="244"/>
      <c r="C2" s="241" t="s">
        <v>0</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71"/>
    </row>
    <row r="3" spans="1:67" s="116" customFormat="1" ht="45.75" customHeight="1" x14ac:dyDescent="0.25">
      <c r="A3" s="244"/>
      <c r="B3" s="244"/>
      <c r="C3" s="241" t="s">
        <v>1</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72"/>
    </row>
    <row r="4" spans="1:67" s="116" customFormat="1" ht="45.75" customHeight="1" x14ac:dyDescent="0.25">
      <c r="A4" s="244"/>
      <c r="B4" s="244"/>
      <c r="C4" s="241" t="s">
        <v>2</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72"/>
    </row>
    <row r="5" spans="1:67" s="116" customFormat="1" ht="45.75" customHeight="1" x14ac:dyDescent="0.25">
      <c r="A5" s="244"/>
      <c r="B5" s="244"/>
      <c r="C5" s="251" t="s">
        <v>3</v>
      </c>
      <c r="D5" s="251"/>
      <c r="E5" s="251"/>
      <c r="F5" s="251"/>
      <c r="G5" s="251"/>
      <c r="H5" s="251"/>
      <c r="I5" s="251"/>
      <c r="J5" s="251"/>
      <c r="K5" s="251"/>
      <c r="L5" s="251"/>
      <c r="M5" s="251"/>
      <c r="N5" s="251"/>
      <c r="O5" s="251"/>
      <c r="P5" s="251"/>
      <c r="Q5" s="251"/>
      <c r="R5" s="269" t="s">
        <v>4</v>
      </c>
      <c r="S5" s="269"/>
      <c r="T5" s="269"/>
      <c r="U5" s="269"/>
      <c r="V5" s="269"/>
      <c r="W5" s="269"/>
      <c r="X5" s="269"/>
      <c r="Y5" s="269"/>
      <c r="Z5" s="269"/>
      <c r="AA5" s="269"/>
      <c r="AB5" s="269"/>
      <c r="AC5" s="269"/>
      <c r="AD5" s="269"/>
      <c r="AE5" s="269"/>
      <c r="AF5" s="273"/>
    </row>
    <row r="6" spans="1:67" s="117" customFormat="1" ht="30.75" customHeight="1" x14ac:dyDescent="0.25">
      <c r="D6" s="118"/>
      <c r="K6" s="116"/>
      <c r="AA6" s="119"/>
    </row>
    <row r="7" spans="1:67" s="117" customFormat="1" ht="42" customHeight="1" x14ac:dyDescent="0.25">
      <c r="B7" s="120" t="s">
        <v>5</v>
      </c>
      <c r="C7" s="243" t="e">
        <f>+#REF!</f>
        <v>#REF!</v>
      </c>
      <c r="D7" s="243"/>
      <c r="E7" s="243"/>
      <c r="F7" s="243"/>
      <c r="G7" s="243"/>
      <c r="K7" s="116"/>
      <c r="AA7" s="119"/>
    </row>
    <row r="8" spans="1:67" s="117" customFormat="1" ht="42" customHeight="1" x14ac:dyDescent="0.25">
      <c r="B8" s="120" t="s">
        <v>6</v>
      </c>
      <c r="C8" s="243" t="e">
        <f>+#REF!</f>
        <v>#REF!</v>
      </c>
      <c r="D8" s="243"/>
      <c r="E8" s="243"/>
      <c r="F8" s="243"/>
      <c r="G8" s="243"/>
      <c r="K8" s="116"/>
      <c r="AA8" s="119"/>
    </row>
    <row r="9" spans="1:67" s="117" customFormat="1" ht="42" customHeight="1" x14ac:dyDescent="0.25">
      <c r="B9" s="121" t="s">
        <v>7</v>
      </c>
      <c r="C9" s="243" t="e">
        <f>+#REF!</f>
        <v>#REF!</v>
      </c>
      <c r="D9" s="243"/>
      <c r="E9" s="243"/>
      <c r="F9" s="243"/>
      <c r="G9" s="24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0" t="str">
        <f>+'[1]Sección 1. Metas - Magnitud'!B13</f>
        <v>PLAN DE DESARROLLO - BOGOTÁ MEJOR PARA TODOS 2016-2020</v>
      </c>
      <c r="B11" s="261"/>
      <c r="C11" s="261"/>
      <c r="D11" s="261"/>
      <c r="E11" s="261"/>
      <c r="F11" s="261"/>
      <c r="G11" s="261"/>
      <c r="H11" s="262"/>
      <c r="I11" s="275" t="s">
        <v>8</v>
      </c>
      <c r="J11" s="276"/>
      <c r="K11" s="276"/>
      <c r="L11" s="276"/>
      <c r="M11" s="276"/>
      <c r="N11" s="277"/>
      <c r="O11" s="270" t="s">
        <v>9</v>
      </c>
      <c r="P11" s="270"/>
      <c r="Q11" s="270"/>
      <c r="R11" s="270"/>
      <c r="S11" s="270"/>
      <c r="T11" s="270"/>
      <c r="U11" s="270"/>
      <c r="V11" s="270"/>
      <c r="W11" s="270"/>
      <c r="X11" s="270"/>
      <c r="Y11" s="270"/>
      <c r="Z11" s="270"/>
      <c r="AA11" s="270"/>
      <c r="AB11" s="270"/>
      <c r="AC11" s="270"/>
      <c r="AD11" s="260" t="s">
        <v>10</v>
      </c>
      <c r="AE11" s="261"/>
      <c r="AF11" s="262"/>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2" t="s">
        <v>38</v>
      </c>
      <c r="B13" s="242" t="str">
        <f>+'[2]Sección 1. Metas - Magnitud'!I15</f>
        <v>Demarcar 2.600 kilómetro carril de vías</v>
      </c>
      <c r="C13" s="242">
        <v>224</v>
      </c>
      <c r="D13" s="242" t="s">
        <v>39</v>
      </c>
      <c r="E13" s="242">
        <v>171</v>
      </c>
      <c r="F13" s="274" t="s">
        <v>40</v>
      </c>
      <c r="G13" s="242" t="s">
        <v>41</v>
      </c>
      <c r="H13" s="242" t="s">
        <v>42</v>
      </c>
      <c r="I13" s="252" t="e">
        <f>SUM(J13:N14)</f>
        <v>#REF!</v>
      </c>
      <c r="J13" s="249" t="e">
        <f>+#REF!</f>
        <v>#REF!</v>
      </c>
      <c r="K13" s="278" t="e">
        <f>+#REF!</f>
        <v>#REF!</v>
      </c>
      <c r="L13" s="247" t="e">
        <f>+#REF!</f>
        <v>#REF!</v>
      </c>
      <c r="M13" s="249" t="e">
        <f>+#REF!</f>
        <v>#REF!</v>
      </c>
      <c r="N13" s="249" t="e">
        <f>+#REF!</f>
        <v>#REF!</v>
      </c>
      <c r="O13" s="253" t="e">
        <f>+#REF!</f>
        <v>#REF!</v>
      </c>
      <c r="P13" s="253">
        <v>6.45</v>
      </c>
      <c r="Q13" s="253">
        <v>31.03</v>
      </c>
      <c r="R13" s="253"/>
      <c r="S13" s="253" t="e">
        <f>+#REF!</f>
        <v>#REF!</v>
      </c>
      <c r="T13" s="253" t="e">
        <f>+#REF!</f>
        <v>#REF!</v>
      </c>
      <c r="U13" s="253" t="e">
        <f>+#REF!</f>
        <v>#REF!</v>
      </c>
      <c r="V13" s="253" t="e">
        <f>+#REF!</f>
        <v>#REF!</v>
      </c>
      <c r="W13" s="253" t="e">
        <f>+#REF!</f>
        <v>#REF!</v>
      </c>
      <c r="X13" s="253" t="e">
        <f>+#REF!</f>
        <v>#REF!</v>
      </c>
      <c r="Y13" s="253" t="e">
        <f>+#REF!</f>
        <v>#REF!</v>
      </c>
      <c r="Z13" s="253" t="e">
        <f>+#REF!</f>
        <v>#REF!</v>
      </c>
      <c r="AA13" s="258" t="e">
        <f>SUM(O13:Z14)</f>
        <v>#REF!</v>
      </c>
      <c r="AB13" s="255" t="e">
        <f>+AA13/K13</f>
        <v>#REF!</v>
      </c>
      <c r="AC13" s="255" t="e">
        <f>+(J13+AA13)/I13</f>
        <v>#REF!</v>
      </c>
      <c r="AD13" s="256" t="s">
        <v>43</v>
      </c>
      <c r="AE13" s="245" t="s">
        <v>44</v>
      </c>
      <c r="AF13" s="25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2"/>
      <c r="B14" s="242"/>
      <c r="C14" s="242"/>
      <c r="D14" s="242"/>
      <c r="E14" s="242"/>
      <c r="F14" s="274"/>
      <c r="G14" s="242"/>
      <c r="H14" s="242"/>
      <c r="I14" s="252"/>
      <c r="J14" s="250"/>
      <c r="K14" s="279"/>
      <c r="L14" s="248"/>
      <c r="M14" s="250"/>
      <c r="N14" s="250"/>
      <c r="O14" s="254"/>
      <c r="P14" s="254"/>
      <c r="Q14" s="254"/>
      <c r="R14" s="254"/>
      <c r="S14" s="254"/>
      <c r="T14" s="254"/>
      <c r="U14" s="254"/>
      <c r="V14" s="254"/>
      <c r="W14" s="254"/>
      <c r="X14" s="254"/>
      <c r="Y14" s="254"/>
      <c r="Z14" s="254"/>
      <c r="AA14" s="259"/>
      <c r="AB14" s="255"/>
      <c r="AC14" s="255"/>
      <c r="AD14" s="257"/>
      <c r="AE14" s="246"/>
      <c r="AF14" s="257"/>
    </row>
    <row r="15" spans="1:67" ht="89.25" customHeight="1" x14ac:dyDescent="0.25">
      <c r="A15" s="242" t="s">
        <v>38</v>
      </c>
      <c r="B15" s="242" t="str">
        <f>+'[2]Sección 1. Metas - Magnitud'!I18</f>
        <v>Instalar 35.000 señales verticales de pedestal</v>
      </c>
      <c r="C15" s="242">
        <v>223</v>
      </c>
      <c r="D15" s="242" t="s">
        <v>46</v>
      </c>
      <c r="E15" s="242">
        <v>170</v>
      </c>
      <c r="F15" s="274" t="s">
        <v>47</v>
      </c>
      <c r="G15" s="242" t="s">
        <v>41</v>
      </c>
      <c r="H15" s="242" t="s">
        <v>42</v>
      </c>
      <c r="I15" s="252" t="e">
        <f>SUM(J15:N16)</f>
        <v>#REF!</v>
      </c>
      <c r="J15" s="267" t="e">
        <f>+#REF!</f>
        <v>#REF!</v>
      </c>
      <c r="K15" s="263" t="e">
        <f>+#REF!</f>
        <v>#REF!</v>
      </c>
      <c r="L15" s="265" t="e">
        <f>+#REF!</f>
        <v>#REF!</v>
      </c>
      <c r="M15" s="267" t="e">
        <f>+#REF!</f>
        <v>#REF!</v>
      </c>
      <c r="N15" s="267" t="e">
        <f>+#REF!</f>
        <v>#REF!</v>
      </c>
      <c r="O15" s="253">
        <v>53</v>
      </c>
      <c r="P15" s="253">
        <v>712</v>
      </c>
      <c r="Q15" s="253">
        <v>881</v>
      </c>
      <c r="R15" s="253"/>
      <c r="S15" s="253" t="e">
        <f>+#REF!</f>
        <v>#REF!</v>
      </c>
      <c r="T15" s="253" t="e">
        <f>+#REF!</f>
        <v>#REF!</v>
      </c>
      <c r="U15" s="253" t="e">
        <f>+#REF!</f>
        <v>#REF!</v>
      </c>
      <c r="V15" s="253" t="e">
        <f>+#REF!</f>
        <v>#REF!</v>
      </c>
      <c r="W15" s="253" t="e">
        <f>+#REF!</f>
        <v>#REF!</v>
      </c>
      <c r="X15" s="253" t="e">
        <f>+#REF!</f>
        <v>#REF!</v>
      </c>
      <c r="Y15" s="253" t="e">
        <f>+#REF!</f>
        <v>#REF!</v>
      </c>
      <c r="Z15" s="253" t="e">
        <f>+#REF!</f>
        <v>#REF!</v>
      </c>
      <c r="AA15" s="258" t="e">
        <f>SUM(O15:Z16)</f>
        <v>#REF!</v>
      </c>
      <c r="AB15" s="255" t="e">
        <f>+AA15/K15</f>
        <v>#REF!</v>
      </c>
      <c r="AC15" s="255" t="e">
        <f>+(J15+AA15)/I15</f>
        <v>#REF!</v>
      </c>
      <c r="AD15" s="256" t="s">
        <v>48</v>
      </c>
      <c r="AE15" s="245" t="s">
        <v>44</v>
      </c>
      <c r="AF15" s="256" t="s">
        <v>49</v>
      </c>
    </row>
    <row r="16" spans="1:67" ht="140.25" customHeight="1" x14ac:dyDescent="0.25">
      <c r="A16" s="242"/>
      <c r="B16" s="242"/>
      <c r="C16" s="242"/>
      <c r="D16" s="242"/>
      <c r="E16" s="242"/>
      <c r="F16" s="274"/>
      <c r="G16" s="242"/>
      <c r="H16" s="242"/>
      <c r="I16" s="252"/>
      <c r="J16" s="268"/>
      <c r="K16" s="264"/>
      <c r="L16" s="266"/>
      <c r="M16" s="268"/>
      <c r="N16" s="268"/>
      <c r="O16" s="254"/>
      <c r="P16" s="254"/>
      <c r="Q16" s="254"/>
      <c r="R16" s="254"/>
      <c r="S16" s="254"/>
      <c r="T16" s="254"/>
      <c r="U16" s="254"/>
      <c r="V16" s="254"/>
      <c r="W16" s="254"/>
      <c r="X16" s="254"/>
      <c r="Y16" s="254"/>
      <c r="Z16" s="254"/>
      <c r="AA16" s="259"/>
      <c r="AB16" s="255"/>
      <c r="AC16" s="255"/>
      <c r="AD16" s="257"/>
      <c r="AE16" s="246"/>
      <c r="AF16" s="257"/>
    </row>
    <row r="17" spans="1:32" ht="62.25" customHeight="1" x14ac:dyDescent="0.25">
      <c r="A17" s="242" t="s">
        <v>38</v>
      </c>
      <c r="B17" s="298" t="str">
        <f>+'[2]Sección 1. Metas - Magnitud'!I45</f>
        <v>Realizar el 100% de las actividades para la segunda fase del Sistema Inteligente de Tranporte - SIT</v>
      </c>
      <c r="C17" s="242">
        <v>231</v>
      </c>
      <c r="D17" s="242" t="s">
        <v>50</v>
      </c>
      <c r="E17" s="242">
        <v>178</v>
      </c>
      <c r="F17" s="274" t="s">
        <v>51</v>
      </c>
      <c r="G17" s="242" t="s">
        <v>52</v>
      </c>
      <c r="H17" s="242" t="s">
        <v>42</v>
      </c>
      <c r="I17" s="280">
        <f>SUM(J17:N18)</f>
        <v>1</v>
      </c>
      <c r="J17" s="309">
        <v>0.05</v>
      </c>
      <c r="K17" s="296">
        <v>0.28999999999999998</v>
      </c>
      <c r="L17" s="299">
        <v>0.25</v>
      </c>
      <c r="M17" s="296">
        <v>0.4</v>
      </c>
      <c r="N17" s="296">
        <v>0.01</v>
      </c>
      <c r="O17" s="301">
        <v>0.19</v>
      </c>
      <c r="P17" s="302"/>
      <c r="Q17" s="302"/>
      <c r="R17" s="305">
        <v>0</v>
      </c>
      <c r="S17" s="306"/>
      <c r="T17" s="306"/>
      <c r="U17" s="284">
        <v>0</v>
      </c>
      <c r="V17" s="285"/>
      <c r="W17" s="285"/>
      <c r="X17" s="284">
        <v>0</v>
      </c>
      <c r="Y17" s="285"/>
      <c r="Z17" s="285"/>
      <c r="AA17" s="288">
        <f>+R17+O17+U17+X17</f>
        <v>0.19</v>
      </c>
      <c r="AB17" s="255">
        <f>+AA17/K17</f>
        <v>0.65517241379310354</v>
      </c>
      <c r="AC17" s="255">
        <f>+(J17+AA17)/I17</f>
        <v>0.24</v>
      </c>
      <c r="AD17" s="282" t="s">
        <v>53</v>
      </c>
      <c r="AE17" s="245" t="s">
        <v>44</v>
      </c>
      <c r="AF17" s="282" t="s">
        <v>54</v>
      </c>
    </row>
    <row r="18" spans="1:32" ht="200.25" customHeight="1" x14ac:dyDescent="0.25">
      <c r="A18" s="242"/>
      <c r="B18" s="298"/>
      <c r="C18" s="242"/>
      <c r="D18" s="242"/>
      <c r="E18" s="242"/>
      <c r="F18" s="274"/>
      <c r="G18" s="242"/>
      <c r="H18" s="242"/>
      <c r="I18" s="281"/>
      <c r="J18" s="310"/>
      <c r="K18" s="297"/>
      <c r="L18" s="300"/>
      <c r="M18" s="297"/>
      <c r="N18" s="297"/>
      <c r="O18" s="303"/>
      <c r="P18" s="304"/>
      <c r="Q18" s="304"/>
      <c r="R18" s="307"/>
      <c r="S18" s="308"/>
      <c r="T18" s="308"/>
      <c r="U18" s="286"/>
      <c r="V18" s="287"/>
      <c r="W18" s="287"/>
      <c r="X18" s="286"/>
      <c r="Y18" s="287"/>
      <c r="Z18" s="287"/>
      <c r="AA18" s="289"/>
      <c r="AB18" s="255"/>
      <c r="AC18" s="255"/>
      <c r="AD18" s="283"/>
      <c r="AE18" s="246"/>
      <c r="AF18" s="283"/>
    </row>
    <row r="19" spans="1:32" ht="62.25" customHeight="1" x14ac:dyDescent="0.25">
      <c r="A19" s="242" t="s">
        <v>38</v>
      </c>
      <c r="B19" s="298" t="str">
        <f>+'[2]Sección 1. Metas - Magnitud'!I48</f>
        <v>Realizar el 100% de las actividades para la segunda fase de Semáforos Inteligentes.</v>
      </c>
      <c r="C19" s="242">
        <v>232</v>
      </c>
      <c r="D19" s="242" t="s">
        <v>55</v>
      </c>
      <c r="E19" s="242">
        <v>179</v>
      </c>
      <c r="F19" s="274" t="s">
        <v>56</v>
      </c>
      <c r="G19" s="242" t="s">
        <v>52</v>
      </c>
      <c r="H19" s="242" t="s">
        <v>42</v>
      </c>
      <c r="I19" s="280">
        <f>SUM(J19:N20)</f>
        <v>1</v>
      </c>
      <c r="J19" s="309">
        <v>0.01</v>
      </c>
      <c r="K19" s="296">
        <v>0.15</v>
      </c>
      <c r="L19" s="299">
        <v>0.42</v>
      </c>
      <c r="M19" s="296">
        <v>0.42</v>
      </c>
      <c r="N19" s="296">
        <v>0</v>
      </c>
      <c r="O19" s="292">
        <v>0.35</v>
      </c>
      <c r="P19" s="293"/>
      <c r="Q19" s="293"/>
      <c r="R19" s="301">
        <v>0</v>
      </c>
      <c r="S19" s="302"/>
      <c r="T19" s="302"/>
      <c r="U19" s="292">
        <v>0</v>
      </c>
      <c r="V19" s="293"/>
      <c r="W19" s="293"/>
      <c r="X19" s="292">
        <v>0</v>
      </c>
      <c r="Y19" s="293"/>
      <c r="Z19" s="293"/>
      <c r="AA19" s="290">
        <f>+R19+O19+U19+X19</f>
        <v>0.35</v>
      </c>
      <c r="AB19" s="255">
        <f>+AA19/K19</f>
        <v>2.3333333333333335</v>
      </c>
      <c r="AC19" s="255">
        <f>+(J19+AA19)/I19</f>
        <v>0.36</v>
      </c>
      <c r="AD19" s="282" t="s">
        <v>57</v>
      </c>
      <c r="AE19" s="245" t="s">
        <v>44</v>
      </c>
      <c r="AF19" s="282" t="s">
        <v>54</v>
      </c>
    </row>
    <row r="20" spans="1:32" ht="298.5" customHeight="1" x14ac:dyDescent="0.25">
      <c r="A20" s="242"/>
      <c r="B20" s="298"/>
      <c r="C20" s="242"/>
      <c r="D20" s="242"/>
      <c r="E20" s="242"/>
      <c r="F20" s="274"/>
      <c r="G20" s="242"/>
      <c r="H20" s="242"/>
      <c r="I20" s="281"/>
      <c r="J20" s="310"/>
      <c r="K20" s="297"/>
      <c r="L20" s="300"/>
      <c r="M20" s="297"/>
      <c r="N20" s="297"/>
      <c r="O20" s="294"/>
      <c r="P20" s="295"/>
      <c r="Q20" s="295"/>
      <c r="R20" s="303"/>
      <c r="S20" s="304"/>
      <c r="T20" s="304"/>
      <c r="U20" s="294"/>
      <c r="V20" s="295"/>
      <c r="W20" s="295"/>
      <c r="X20" s="294"/>
      <c r="Y20" s="295"/>
      <c r="Z20" s="295"/>
      <c r="AA20" s="291"/>
      <c r="AB20" s="255"/>
      <c r="AC20" s="255"/>
      <c r="AD20" s="283"/>
      <c r="AE20" s="246"/>
      <c r="AF20" s="283"/>
    </row>
    <row r="21" spans="1:32" ht="62.25" customHeight="1" x14ac:dyDescent="0.25">
      <c r="A21" s="242" t="s">
        <v>38</v>
      </c>
      <c r="B21" s="298" t="str">
        <f>+'[2]Sección 1. Metas - Magnitud'!I51</f>
        <v>Realizar el 100% de las actividades para la primera fase de Detección Electrónica DEI</v>
      </c>
      <c r="C21" s="242">
        <v>233</v>
      </c>
      <c r="D21" s="242" t="s">
        <v>58</v>
      </c>
      <c r="E21" s="242">
        <v>180</v>
      </c>
      <c r="F21" s="274" t="s">
        <v>59</v>
      </c>
      <c r="G21" s="242" t="s">
        <v>52</v>
      </c>
      <c r="H21" s="242" t="s">
        <v>42</v>
      </c>
      <c r="I21" s="280">
        <f>SUM(J21:N22)</f>
        <v>1</v>
      </c>
      <c r="J21" s="309">
        <v>0.01</v>
      </c>
      <c r="K21" s="296">
        <v>0.1</v>
      </c>
      <c r="L21" s="299">
        <v>0.3</v>
      </c>
      <c r="M21" s="296">
        <v>0.55000000000000004</v>
      </c>
      <c r="N21" s="296">
        <v>0.04</v>
      </c>
      <c r="O21" s="292">
        <v>4.4999999999999998E-2</v>
      </c>
      <c r="P21" s="293"/>
      <c r="Q21" s="293"/>
      <c r="R21" s="292">
        <v>0</v>
      </c>
      <c r="S21" s="293"/>
      <c r="T21" s="293"/>
      <c r="U21" s="292">
        <v>0</v>
      </c>
      <c r="V21" s="293"/>
      <c r="W21" s="293"/>
      <c r="X21" s="292">
        <v>0</v>
      </c>
      <c r="Y21" s="293"/>
      <c r="Z21" s="293"/>
      <c r="AA21" s="290">
        <f>+R21+O21+U21+X21</f>
        <v>4.4999999999999998E-2</v>
      </c>
      <c r="AB21" s="255">
        <f>+AA21/K21</f>
        <v>0.44999999999999996</v>
      </c>
      <c r="AC21" s="255">
        <f>+(J21+AA21)/I21</f>
        <v>5.5E-2</v>
      </c>
      <c r="AD21" s="282" t="s">
        <v>60</v>
      </c>
      <c r="AE21" s="245" t="s">
        <v>44</v>
      </c>
      <c r="AF21" s="282" t="s">
        <v>54</v>
      </c>
    </row>
    <row r="22" spans="1:32" ht="124.5" customHeight="1" x14ac:dyDescent="0.25">
      <c r="A22" s="242"/>
      <c r="B22" s="298"/>
      <c r="C22" s="242"/>
      <c r="D22" s="242"/>
      <c r="E22" s="242"/>
      <c r="F22" s="274"/>
      <c r="G22" s="242"/>
      <c r="H22" s="242"/>
      <c r="I22" s="281"/>
      <c r="J22" s="310"/>
      <c r="K22" s="297"/>
      <c r="L22" s="300"/>
      <c r="M22" s="297"/>
      <c r="N22" s="297"/>
      <c r="O22" s="294"/>
      <c r="P22" s="295"/>
      <c r="Q22" s="295"/>
      <c r="R22" s="294"/>
      <c r="S22" s="295"/>
      <c r="T22" s="295"/>
      <c r="U22" s="294"/>
      <c r="V22" s="295"/>
      <c r="W22" s="295"/>
      <c r="X22" s="294"/>
      <c r="Y22" s="295"/>
      <c r="Z22" s="295"/>
      <c r="AA22" s="291"/>
      <c r="AB22" s="255"/>
      <c r="AC22" s="255"/>
      <c r="AD22" s="283"/>
      <c r="AE22" s="246"/>
      <c r="AF22" s="28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342</v>
      </c>
      <c r="L9" s="131" t="s">
        <v>343</v>
      </c>
    </row>
    <row r="10" spans="10:12" x14ac:dyDescent="0.25">
      <c r="J10" s="128" t="s">
        <v>344</v>
      </c>
      <c r="K10" s="128">
        <v>77</v>
      </c>
      <c r="L10" s="128">
        <v>2</v>
      </c>
    </row>
    <row r="11" spans="10:12" x14ac:dyDescent="0.25">
      <c r="J11" s="102"/>
      <c r="K11" s="102"/>
      <c r="L11" s="102">
        <v>37</v>
      </c>
    </row>
    <row r="12" spans="10:12" x14ac:dyDescent="0.25">
      <c r="J12" s="102"/>
      <c r="K12" s="102"/>
      <c r="L12" s="102">
        <v>43</v>
      </c>
    </row>
    <row r="13" spans="10:12" x14ac:dyDescent="0.25">
      <c r="K13" s="102" t="s">
        <v>345</v>
      </c>
      <c r="L13" s="126">
        <f>SUM(L10:L12)</f>
        <v>82</v>
      </c>
    </row>
    <row r="14" spans="10:12" x14ac:dyDescent="0.25">
      <c r="J14" s="128" t="s">
        <v>346</v>
      </c>
      <c r="K14" s="128">
        <v>115</v>
      </c>
      <c r="L14" s="128">
        <v>16</v>
      </c>
    </row>
    <row r="15" spans="10:12" x14ac:dyDescent="0.25">
      <c r="J15" s="102"/>
      <c r="K15" s="102"/>
      <c r="L15" s="102">
        <v>27</v>
      </c>
    </row>
    <row r="16" spans="10:12" x14ac:dyDescent="0.25">
      <c r="J16" s="102"/>
      <c r="K16" s="102"/>
      <c r="L16" s="102">
        <v>10</v>
      </c>
    </row>
    <row r="17" spans="10:14" x14ac:dyDescent="0.25">
      <c r="J17" s="102"/>
      <c r="K17" s="102" t="s">
        <v>345</v>
      </c>
      <c r="L17" s="126">
        <f>SUM(L14:L16)</f>
        <v>53</v>
      </c>
    </row>
    <row r="18" spans="10:14" x14ac:dyDescent="0.25">
      <c r="J18" s="128" t="s">
        <v>347</v>
      </c>
      <c r="K18" s="128">
        <v>7</v>
      </c>
      <c r="L18" s="128">
        <v>13</v>
      </c>
    </row>
    <row r="19" spans="10:14" x14ac:dyDescent="0.25">
      <c r="J19" s="102"/>
      <c r="K19" s="102"/>
      <c r="L19" s="102">
        <v>14</v>
      </c>
    </row>
    <row r="20" spans="10:14" x14ac:dyDescent="0.25">
      <c r="J20" s="102"/>
      <c r="K20" s="102"/>
      <c r="L20" s="102">
        <v>10</v>
      </c>
    </row>
    <row r="21" spans="10:14" x14ac:dyDescent="0.25">
      <c r="J21" s="102"/>
      <c r="K21" s="102" t="s">
        <v>345</v>
      </c>
      <c r="L21" s="126">
        <f>SUM(L18:L20)</f>
        <v>37</v>
      </c>
    </row>
    <row r="22" spans="10:14" x14ac:dyDescent="0.25">
      <c r="J22" s="128" t="s">
        <v>348</v>
      </c>
      <c r="K22" s="128">
        <v>52</v>
      </c>
      <c r="L22" s="128">
        <v>10</v>
      </c>
    </row>
    <row r="23" spans="10:14" x14ac:dyDescent="0.25">
      <c r="J23" s="102"/>
      <c r="K23" s="102"/>
      <c r="L23" s="102">
        <v>0</v>
      </c>
    </row>
    <row r="24" spans="10:14" x14ac:dyDescent="0.25">
      <c r="J24" s="102"/>
      <c r="K24" s="102"/>
      <c r="L24" s="102">
        <v>59</v>
      </c>
    </row>
    <row r="25" spans="10:14" x14ac:dyDescent="0.25">
      <c r="J25" s="102"/>
      <c r="K25" s="102" t="s">
        <v>345</v>
      </c>
      <c r="L25" s="126">
        <f>SUM(L22:L24)</f>
        <v>69</v>
      </c>
    </row>
    <row r="27" spans="10:14" x14ac:dyDescent="0.25">
      <c r="J27" s="129" t="s">
        <v>349</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231</v>
      </c>
      <c r="D9" s="332" t="s">
        <v>73</v>
      </c>
      <c r="E9" s="332"/>
      <c r="F9" s="333" t="s">
        <v>74</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113"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339" t="s">
        <v>90</v>
      </c>
      <c r="I12" s="340"/>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95</v>
      </c>
      <c r="D14" s="328"/>
      <c r="E14" s="328"/>
      <c r="F14" s="328"/>
      <c r="G14" s="328"/>
      <c r="H14" s="328"/>
      <c r="I14" s="343"/>
      <c r="J14" s="17"/>
      <c r="K14" s="17"/>
      <c r="M14" s="21"/>
      <c r="N14" s="6" t="s">
        <v>96</v>
      </c>
    </row>
    <row r="15" spans="2:14" ht="30.75" customHeight="1" x14ac:dyDescent="0.2">
      <c r="B15" s="18" t="s">
        <v>97</v>
      </c>
      <c r="C15" s="344" t="s">
        <v>98</v>
      </c>
      <c r="D15" s="344"/>
      <c r="E15" s="344"/>
      <c r="F15" s="344"/>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341" t="s">
        <v>107</v>
      </c>
      <c r="D17" s="341"/>
      <c r="E17" s="341"/>
      <c r="F17" s="341"/>
      <c r="G17" s="341"/>
      <c r="H17" s="341"/>
      <c r="I17" s="342"/>
      <c r="J17" s="22"/>
      <c r="K17" s="22"/>
      <c r="M17" s="21" t="s">
        <v>108</v>
      </c>
      <c r="N17" s="6" t="s">
        <v>109</v>
      </c>
    </row>
    <row r="18" spans="2:14" ht="30.75" customHeight="1" x14ac:dyDescent="0.2">
      <c r="B18" s="18" t="s">
        <v>110</v>
      </c>
      <c r="C18" s="344" t="s">
        <v>111</v>
      </c>
      <c r="D18" s="344"/>
      <c r="E18" s="344"/>
      <c r="F18" s="344"/>
      <c r="G18" s="344"/>
      <c r="H18" s="344"/>
      <c r="I18" s="349"/>
      <c r="J18" s="23"/>
      <c r="K18" s="23"/>
      <c r="M18" s="21" t="s">
        <v>112</v>
      </c>
      <c r="N18" s="6" t="s">
        <v>113</v>
      </c>
    </row>
    <row r="19" spans="2:14" ht="30.75" customHeight="1" x14ac:dyDescent="0.2">
      <c r="B19" s="18" t="s">
        <v>114</v>
      </c>
      <c r="C19" s="344" t="s">
        <v>115</v>
      </c>
      <c r="D19" s="344"/>
      <c r="E19" s="344"/>
      <c r="F19" s="344"/>
      <c r="G19" s="344"/>
      <c r="H19" s="344"/>
      <c r="I19" s="349"/>
      <c r="J19" s="24"/>
      <c r="K19" s="24"/>
      <c r="M19" s="21"/>
      <c r="N19" s="6" t="s">
        <v>116</v>
      </c>
    </row>
    <row r="20" spans="2:14" ht="30.75" customHeight="1" x14ac:dyDescent="0.2">
      <c r="B20" s="18" t="s">
        <v>117</v>
      </c>
      <c r="C20" s="350" t="s">
        <v>52</v>
      </c>
      <c r="D20" s="350"/>
      <c r="E20" s="350"/>
      <c r="F20" s="350"/>
      <c r="G20" s="350"/>
      <c r="H20" s="350"/>
      <c r="I20" s="351"/>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344" t="s">
        <v>124</v>
      </c>
      <c r="D22" s="344"/>
      <c r="E22" s="344"/>
      <c r="F22" s="344" t="s">
        <v>125</v>
      </c>
      <c r="G22" s="344"/>
      <c r="H22" s="344"/>
      <c r="I22" s="349"/>
      <c r="J22" s="24"/>
      <c r="K22" s="24"/>
      <c r="M22" s="21" t="s">
        <v>126</v>
      </c>
      <c r="N22" s="6" t="s">
        <v>127</v>
      </c>
    </row>
    <row r="23" spans="2:14" ht="39.75" customHeight="1" x14ac:dyDescent="0.2">
      <c r="B23" s="18" t="s">
        <v>128</v>
      </c>
      <c r="C23" s="345" t="s">
        <v>52</v>
      </c>
      <c r="D23" s="345"/>
      <c r="E23" s="345"/>
      <c r="F23" s="345" t="s">
        <v>52</v>
      </c>
      <c r="G23" s="345"/>
      <c r="H23" s="345"/>
      <c r="I23" s="346"/>
      <c r="J23" s="17"/>
      <c r="K23" s="17"/>
      <c r="M23" s="21"/>
      <c r="N23" s="6" t="s">
        <v>93</v>
      </c>
    </row>
    <row r="24" spans="2:14" ht="44.25" customHeight="1" x14ac:dyDescent="0.2">
      <c r="B24" s="18" t="s">
        <v>129</v>
      </c>
      <c r="C24" s="366" t="s">
        <v>130</v>
      </c>
      <c r="D24" s="367"/>
      <c r="E24" s="368"/>
      <c r="F24" s="333" t="s">
        <v>131</v>
      </c>
      <c r="G24" s="334"/>
      <c r="H24" s="334"/>
      <c r="I24" s="335"/>
      <c r="J24" s="23"/>
      <c r="K24" s="23"/>
      <c r="M24" s="27"/>
      <c r="N24" s="6" t="s">
        <v>132</v>
      </c>
    </row>
    <row r="25" spans="2:14" ht="29.25" customHeight="1" x14ac:dyDescent="0.2">
      <c r="B25" s="18" t="s">
        <v>133</v>
      </c>
      <c r="C25" s="369" t="s">
        <v>103</v>
      </c>
      <c r="D25" s="370"/>
      <c r="E25" s="371"/>
      <c r="F25" s="16" t="s">
        <v>134</v>
      </c>
      <c r="G25" s="372">
        <v>0.3</v>
      </c>
      <c r="H25" s="373"/>
      <c r="I25" s="374"/>
      <c r="J25" s="28"/>
      <c r="K25" s="28"/>
      <c r="M25" s="27"/>
    </row>
    <row r="26" spans="2:14" ht="27" customHeight="1" x14ac:dyDescent="0.2">
      <c r="B26" s="18" t="s">
        <v>135</v>
      </c>
      <c r="C26" s="333" t="s">
        <v>136</v>
      </c>
      <c r="D26" s="334"/>
      <c r="E26" s="375"/>
      <c r="F26" s="16" t="s">
        <v>137</v>
      </c>
      <c r="G26" s="376">
        <v>0.3</v>
      </c>
      <c r="H26" s="377"/>
      <c r="I26" s="378"/>
      <c r="J26" s="29"/>
      <c r="K26" s="29"/>
      <c r="M26" s="27"/>
    </row>
    <row r="27" spans="2:14" ht="47.25" customHeight="1" x14ac:dyDescent="0.2">
      <c r="B27" s="97" t="s">
        <v>138</v>
      </c>
      <c r="C27" s="379" t="s">
        <v>108</v>
      </c>
      <c r="D27" s="380"/>
      <c r="E27" s="381"/>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85" t="s">
        <v>53</v>
      </c>
      <c r="D42" s="385"/>
      <c r="E42" s="385"/>
      <c r="F42" s="385"/>
      <c r="G42" s="385"/>
      <c r="H42" s="385"/>
      <c r="I42" s="386"/>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83.25" customHeight="1" x14ac:dyDescent="0.2">
      <c r="B49" s="18" t="s">
        <v>165</v>
      </c>
      <c r="C49" s="385" t="s">
        <v>53</v>
      </c>
      <c r="D49" s="385"/>
      <c r="E49" s="385"/>
      <c r="F49" s="385"/>
      <c r="G49" s="385"/>
      <c r="H49" s="385"/>
      <c r="I49" s="386"/>
      <c r="J49" s="38"/>
      <c r="K49" s="38"/>
    </row>
    <row r="50" spans="2:11" ht="34.5" customHeight="1" x14ac:dyDescent="0.2">
      <c r="B50" s="18" t="s">
        <v>166</v>
      </c>
      <c r="C50" s="387" t="s">
        <v>140</v>
      </c>
      <c r="D50" s="387"/>
      <c r="E50" s="387"/>
      <c r="F50" s="387"/>
      <c r="G50" s="387"/>
      <c r="H50" s="387"/>
      <c r="I50" s="388"/>
      <c r="J50" s="38"/>
      <c r="K50" s="38"/>
    </row>
    <row r="51" spans="2:11" ht="34.5" customHeight="1" x14ac:dyDescent="0.2">
      <c r="B51" s="112" t="s">
        <v>167</v>
      </c>
      <c r="C51" s="389" t="s">
        <v>54</v>
      </c>
      <c r="D51" s="390"/>
      <c r="E51" s="390"/>
      <c r="F51" s="390"/>
      <c r="G51" s="390"/>
      <c r="H51" s="390"/>
      <c r="I51" s="391"/>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40"/>
      <c r="D54" s="387"/>
      <c r="E54" s="387"/>
      <c r="F54" s="387"/>
      <c r="G54" s="395"/>
      <c r="H54" s="395"/>
      <c r="I54" s="396"/>
      <c r="J54" s="39"/>
      <c r="K54" s="39"/>
    </row>
    <row r="55" spans="2:11" ht="31.5" customHeight="1" x14ac:dyDescent="0.2">
      <c r="B55" s="112" t="s">
        <v>173</v>
      </c>
      <c r="C55" s="408" t="s">
        <v>174</v>
      </c>
      <c r="D55" s="408"/>
      <c r="E55" s="409" t="s">
        <v>175</v>
      </c>
      <c r="F55" s="409"/>
      <c r="G55" s="408" t="s">
        <v>176</v>
      </c>
      <c r="H55" s="408"/>
      <c r="I55" s="410"/>
      <c r="J55" s="41"/>
      <c r="K55" s="41"/>
    </row>
    <row r="56" spans="2:11" ht="31.5" customHeight="1" x14ac:dyDescent="0.2">
      <c r="B56" s="112" t="s">
        <v>177</v>
      </c>
      <c r="C56" s="387" t="str">
        <f>+'[3]HV 1'!C56:D56</f>
        <v>NICOLAS ADOLFO CORREAL HUERTAS</v>
      </c>
      <c r="D56" s="387"/>
      <c r="E56" s="411" t="s">
        <v>178</v>
      </c>
      <c r="F56" s="411"/>
      <c r="G56" s="408" t="str">
        <f>+'[4]HV 1'!G56:I56</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6"/>
      <c r="C1" s="419" t="s">
        <v>0</v>
      </c>
      <c r="D1" s="420"/>
      <c r="E1" s="420"/>
      <c r="F1" s="420"/>
      <c r="G1" s="420"/>
      <c r="H1" s="421"/>
      <c r="I1" s="422"/>
      <c r="J1" s="423"/>
    </row>
    <row r="2" spans="2:13" ht="18" customHeight="1" thickBot="1" x14ac:dyDescent="0.3">
      <c r="B2" s="417"/>
      <c r="C2" s="419" t="s">
        <v>1</v>
      </c>
      <c r="D2" s="420"/>
      <c r="E2" s="420"/>
      <c r="F2" s="420"/>
      <c r="G2" s="420"/>
      <c r="H2" s="421"/>
      <c r="I2" s="424"/>
      <c r="J2" s="425"/>
    </row>
    <row r="3" spans="2:13" ht="18" customHeight="1" thickBot="1" x14ac:dyDescent="0.3">
      <c r="B3" s="417"/>
      <c r="C3" s="419" t="s">
        <v>182</v>
      </c>
      <c r="D3" s="420"/>
      <c r="E3" s="420"/>
      <c r="F3" s="420"/>
      <c r="G3" s="420"/>
      <c r="H3" s="421"/>
      <c r="I3" s="424"/>
      <c r="J3" s="425"/>
    </row>
    <row r="4" spans="2:13" ht="18" customHeight="1" thickBot="1" x14ac:dyDescent="0.3">
      <c r="B4" s="418"/>
      <c r="C4" s="419" t="s">
        <v>183</v>
      </c>
      <c r="D4" s="420"/>
      <c r="E4" s="420"/>
      <c r="F4" s="421"/>
      <c r="G4" s="428" t="s">
        <v>184</v>
      </c>
      <c r="H4" s="429"/>
      <c r="I4" s="426"/>
      <c r="J4" s="427"/>
    </row>
    <row r="5" spans="2:13" ht="18" customHeight="1" thickBot="1" x14ac:dyDescent="0.3">
      <c r="B5" s="53"/>
      <c r="C5" s="10"/>
      <c r="D5" s="10"/>
      <c r="E5" s="10"/>
      <c r="F5" s="10"/>
      <c r="G5" s="10"/>
      <c r="H5" s="10"/>
      <c r="I5" s="10"/>
      <c r="J5" s="54"/>
    </row>
    <row r="6" spans="2:13" ht="51.75" customHeight="1" thickBot="1" x14ac:dyDescent="0.3">
      <c r="B6" s="1" t="s">
        <v>185</v>
      </c>
      <c r="C6" s="432" t="str">
        <f>+'[5]Sección 1. Metas - Magnitud'!C7</f>
        <v>1032 - Gestión y control de tránsito y transporte</v>
      </c>
      <c r="D6" s="433"/>
      <c r="E6" s="434"/>
      <c r="F6" s="55"/>
      <c r="G6" s="10"/>
      <c r="H6" s="10"/>
      <c r="I6" s="10"/>
      <c r="J6" s="54"/>
    </row>
    <row r="7" spans="2:13" ht="32.25" customHeight="1" thickBot="1" x14ac:dyDescent="0.3">
      <c r="B7" s="2" t="s">
        <v>186</v>
      </c>
      <c r="C7" s="432" t="str">
        <f>+'[5]Sección 1. Metas - Magnitud'!C8:F8</f>
        <v>Dirección de Control y Vigilancia</v>
      </c>
      <c r="D7" s="433"/>
      <c r="E7" s="434"/>
      <c r="F7" s="55"/>
      <c r="G7" s="10"/>
      <c r="H7" s="10"/>
      <c r="I7" s="10"/>
      <c r="J7" s="54"/>
    </row>
    <row r="8" spans="2:13" ht="32.25" customHeight="1" thickBot="1" x14ac:dyDescent="0.3">
      <c r="B8" s="2" t="s">
        <v>187</v>
      </c>
      <c r="C8" s="432" t="str">
        <f>+'[5]Sección 1. Metas - Magnitud'!C9:F9</f>
        <v>Subsecretaría de Servicios de la Movilidad</v>
      </c>
      <c r="D8" s="433"/>
      <c r="E8" s="434"/>
      <c r="F8" s="4"/>
      <c r="G8" s="10"/>
      <c r="H8" s="10"/>
      <c r="I8" s="10"/>
      <c r="J8" s="54"/>
    </row>
    <row r="9" spans="2:13" ht="33.75" customHeight="1" thickBot="1" x14ac:dyDescent="0.3">
      <c r="B9" s="2" t="s">
        <v>188</v>
      </c>
      <c r="C9" s="432" t="s">
        <v>189</v>
      </c>
      <c r="D9" s="433"/>
      <c r="E9" s="434"/>
      <c r="F9" s="55"/>
      <c r="G9" s="10"/>
      <c r="H9" s="10"/>
      <c r="I9" s="10"/>
      <c r="J9" s="54"/>
    </row>
    <row r="10" spans="2:13" ht="32.25" customHeight="1" thickBot="1" x14ac:dyDescent="0.3">
      <c r="B10" s="2" t="s">
        <v>190</v>
      </c>
      <c r="C10" s="432" t="s">
        <v>95</v>
      </c>
      <c r="D10" s="433"/>
      <c r="E10" s="434"/>
    </row>
    <row r="12" spans="2:13" x14ac:dyDescent="0.25">
      <c r="B12" s="442" t="s">
        <v>191</v>
      </c>
      <c r="C12" s="443"/>
      <c r="D12" s="443"/>
      <c r="E12" s="443"/>
      <c r="F12" s="443"/>
      <c r="G12" s="443"/>
      <c r="H12" s="444"/>
      <c r="I12" s="436" t="s">
        <v>192</v>
      </c>
      <c r="J12" s="437"/>
      <c r="K12" s="437"/>
    </row>
    <row r="13" spans="2:13" s="57" customFormat="1" ht="30" customHeight="1" x14ac:dyDescent="0.25">
      <c r="B13" s="430" t="s">
        <v>193</v>
      </c>
      <c r="C13" s="430" t="s">
        <v>194</v>
      </c>
      <c r="D13" s="430" t="s">
        <v>195</v>
      </c>
      <c r="E13" s="430" t="s">
        <v>196</v>
      </c>
      <c r="F13" s="430" t="s">
        <v>197</v>
      </c>
      <c r="G13" s="430" t="s">
        <v>198</v>
      </c>
      <c r="H13" s="430" t="s">
        <v>199</v>
      </c>
      <c r="I13" s="438" t="s">
        <v>200</v>
      </c>
      <c r="J13" s="440" t="s">
        <v>201</v>
      </c>
      <c r="K13" s="435" t="s">
        <v>202</v>
      </c>
    </row>
    <row r="14" spans="2:13" s="57" customFormat="1" x14ac:dyDescent="0.25">
      <c r="B14" s="431"/>
      <c r="C14" s="431"/>
      <c r="D14" s="431"/>
      <c r="E14" s="431"/>
      <c r="F14" s="431"/>
      <c r="G14" s="431"/>
      <c r="H14" s="431"/>
      <c r="I14" s="439"/>
      <c r="J14" s="441"/>
      <c r="K14" s="43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2" t="s">
        <v>209</v>
      </c>
      <c r="C18" s="413"/>
      <c r="D18" s="58">
        <f>SUM(D15:D17)</f>
        <v>0.25</v>
      </c>
      <c r="E18" s="414" t="s">
        <v>209</v>
      </c>
      <c r="F18" s="415"/>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7"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1</v>
      </c>
      <c r="D6" s="466" t="s">
        <v>215</v>
      </c>
      <c r="E6" s="466"/>
      <c r="F6" s="468" t="s">
        <v>216</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78" t="s">
        <v>229</v>
      </c>
      <c r="D11" s="479"/>
      <c r="E11" s="479"/>
      <c r="F11" s="479"/>
      <c r="G11" s="479"/>
      <c r="H11" s="479"/>
      <c r="I11" s="480"/>
      <c r="J11" s="17"/>
      <c r="K11" s="17"/>
      <c r="M11" s="167"/>
      <c r="N11" s="166" t="s">
        <v>96</v>
      </c>
    </row>
    <row r="12" spans="2:14" ht="30.75" customHeight="1" x14ac:dyDescent="0.2">
      <c r="B12" s="183" t="s">
        <v>230</v>
      </c>
      <c r="C12" s="481" t="s">
        <v>231</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39" customHeight="1" x14ac:dyDescent="0.2">
      <c r="B14" s="183" t="s">
        <v>236</v>
      </c>
      <c r="C14" s="486" t="s">
        <v>237</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241</v>
      </c>
      <c r="D16" s="468"/>
      <c r="E16" s="468"/>
      <c r="F16" s="468"/>
      <c r="G16" s="468"/>
      <c r="H16" s="468"/>
      <c r="I16" s="469"/>
      <c r="J16" s="24"/>
      <c r="K16" s="24"/>
      <c r="M16" s="167"/>
    </row>
    <row r="17" spans="2:13" ht="30.75" customHeight="1" x14ac:dyDescent="0.2">
      <c r="B17" s="183" t="s">
        <v>242</v>
      </c>
      <c r="C17" s="467" t="s">
        <v>243</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0" customHeight="1" x14ac:dyDescent="0.2">
      <c r="B19" s="490"/>
      <c r="C19" s="468" t="s">
        <v>247</v>
      </c>
      <c r="D19" s="468"/>
      <c r="E19" s="468"/>
      <c r="F19" s="468" t="s">
        <v>248</v>
      </c>
      <c r="G19" s="468"/>
      <c r="H19" s="468"/>
      <c r="I19" s="469"/>
      <c r="J19" s="24"/>
      <c r="K19" s="24"/>
      <c r="M19" s="167" t="s">
        <v>126</v>
      </c>
    </row>
    <row r="20" spans="2:13" ht="39.75" customHeight="1" x14ac:dyDescent="0.2">
      <c r="B20" s="183" t="s">
        <v>249</v>
      </c>
      <c r="C20" s="497" t="s">
        <v>250</v>
      </c>
      <c r="D20" s="498"/>
      <c r="E20" s="499"/>
      <c r="F20" s="482" t="s">
        <v>250</v>
      </c>
      <c r="G20" s="482"/>
      <c r="H20" s="482"/>
      <c r="I20" s="483"/>
      <c r="J20" s="17"/>
      <c r="K20" s="17"/>
      <c r="M20" s="167"/>
    </row>
    <row r="21" spans="2:13" ht="42" customHeight="1" x14ac:dyDescent="0.2">
      <c r="B21" s="183" t="s">
        <v>251</v>
      </c>
      <c r="C21" s="500" t="s">
        <v>252</v>
      </c>
      <c r="D21" s="501"/>
      <c r="E21" s="502"/>
      <c r="F21" s="500" t="s">
        <v>253</v>
      </c>
      <c r="G21" s="501"/>
      <c r="H21" s="501"/>
      <c r="I21" s="503"/>
      <c r="J21" s="23"/>
      <c r="K21" s="23"/>
      <c r="M21" s="167"/>
    </row>
    <row r="22" spans="2:13" ht="30" customHeight="1" x14ac:dyDescent="0.2">
      <c r="B22" s="183" t="s">
        <v>254</v>
      </c>
      <c r="C22" s="504">
        <v>44562</v>
      </c>
      <c r="D22" s="501"/>
      <c r="E22" s="502"/>
      <c r="F22" s="182" t="s">
        <v>255</v>
      </c>
      <c r="G22" s="222">
        <v>0.16839999999999999</v>
      </c>
      <c r="H22" s="182" t="s">
        <v>256</v>
      </c>
      <c r="I22" s="223">
        <v>0.26</v>
      </c>
      <c r="J22" s="209"/>
      <c r="K22" s="28"/>
      <c r="M22" s="167"/>
    </row>
    <row r="23" spans="2:13" ht="27" customHeight="1" x14ac:dyDescent="0.2">
      <c r="B23" s="183" t="s">
        <v>257</v>
      </c>
      <c r="C23" s="504">
        <v>44926</v>
      </c>
      <c r="D23" s="501"/>
      <c r="E23" s="502"/>
      <c r="F23" s="182" t="s">
        <v>258</v>
      </c>
      <c r="G23" s="505">
        <v>0.34</v>
      </c>
      <c r="H23" s="506"/>
      <c r="I23" s="507"/>
      <c r="J23" s="209"/>
      <c r="K23" s="29"/>
      <c r="M23" s="167"/>
    </row>
    <row r="24" spans="2:13" ht="30.75" customHeight="1" x14ac:dyDescent="0.2">
      <c r="B24" s="186" t="s">
        <v>259</v>
      </c>
      <c r="C24" s="508" t="s">
        <v>112</v>
      </c>
      <c r="D24" s="509"/>
      <c r="E24" s="510"/>
      <c r="F24" s="187" t="s">
        <v>260</v>
      </c>
      <c r="G24" s="500" t="s">
        <v>44</v>
      </c>
      <c r="H24" s="501"/>
      <c r="I24" s="503"/>
      <c r="J24" s="180"/>
      <c r="K24" s="26"/>
      <c r="M24" s="167"/>
    </row>
    <row r="25" spans="2:13" ht="22.5" customHeight="1" x14ac:dyDescent="0.2">
      <c r="B25" s="511" t="s">
        <v>261</v>
      </c>
      <c r="C25" s="512"/>
      <c r="D25" s="512"/>
      <c r="E25" s="512"/>
      <c r="F25" s="512"/>
      <c r="G25" s="512"/>
      <c r="H25" s="512"/>
      <c r="I25" s="513"/>
      <c r="J25" s="233"/>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2">
        <v>2.8299999999999999E-2</v>
      </c>
      <c r="D27" s="235">
        <v>2.8299999999999999E-2</v>
      </c>
      <c r="E27" s="220">
        <f>IF(OR(C27=0,C27=""),0,D27/C27)</f>
        <v>1</v>
      </c>
      <c r="F27" s="514">
        <f>SUM(C27:C38)</f>
        <v>0.33980000000000005</v>
      </c>
      <c r="G27" s="517">
        <f>SUM(D27:D38)</f>
        <v>0.24930000000000005</v>
      </c>
      <c r="H27" s="196">
        <f>+(D27*100%)/$G$23</f>
        <v>8.3235294117647046E-2</v>
      </c>
      <c r="I27" s="520">
        <f>G27+I22</f>
        <v>0.50930000000000009</v>
      </c>
      <c r="J27" s="236"/>
      <c r="K27" s="174"/>
      <c r="L27" s="175"/>
    </row>
    <row r="28" spans="2:13" ht="15.75" customHeight="1" x14ac:dyDescent="0.2">
      <c r="B28" s="192" t="s">
        <v>152</v>
      </c>
      <c r="C28" s="232">
        <v>1.72E-2</v>
      </c>
      <c r="D28" s="235">
        <v>1.72E-2</v>
      </c>
      <c r="E28" s="220">
        <f t="shared" ref="E28:E38" si="0">IF(OR(C28=0,C28=""),0,D28/C28)</f>
        <v>1</v>
      </c>
      <c r="F28" s="515"/>
      <c r="G28" s="518"/>
      <c r="H28" s="196">
        <f>+IF(D28="","",((D28*100%)/$G$23)+H27)</f>
        <v>0.13382352941176467</v>
      </c>
      <c r="I28" s="521"/>
      <c r="J28" s="234"/>
      <c r="K28" s="174"/>
      <c r="L28" s="175"/>
    </row>
    <row r="29" spans="2:13" ht="15.75" customHeight="1" x14ac:dyDescent="0.2">
      <c r="B29" s="192" t="s">
        <v>153</v>
      </c>
      <c r="C29" s="232">
        <v>2.2700000000000001E-2</v>
      </c>
      <c r="D29" s="235">
        <v>2.2700000000000001E-2</v>
      </c>
      <c r="E29" s="220">
        <f t="shared" si="0"/>
        <v>1</v>
      </c>
      <c r="F29" s="515"/>
      <c r="G29" s="518"/>
      <c r="H29" s="196">
        <f t="shared" ref="H29:H38" si="1">+IF(D29="","",((D29*100%)/$G$23)+H28)</f>
        <v>0.20058823529411762</v>
      </c>
      <c r="I29" s="521"/>
      <c r="J29" s="234"/>
      <c r="K29" s="174"/>
      <c r="L29" s="175"/>
    </row>
    <row r="30" spans="2:13" ht="15.75" customHeight="1" x14ac:dyDescent="0.2">
      <c r="B30" s="192" t="s">
        <v>154</v>
      </c>
      <c r="C30" s="232">
        <v>4.5400000000000003E-2</v>
      </c>
      <c r="D30" s="235">
        <v>4.5400000000000003E-2</v>
      </c>
      <c r="E30" s="220">
        <f t="shared" si="0"/>
        <v>1</v>
      </c>
      <c r="F30" s="515"/>
      <c r="G30" s="518"/>
      <c r="H30" s="196">
        <f t="shared" si="1"/>
        <v>0.33411764705882352</v>
      </c>
      <c r="I30" s="521"/>
      <c r="J30" s="234"/>
      <c r="K30" s="174"/>
      <c r="L30" s="175"/>
    </row>
    <row r="31" spans="2:13" ht="15.75" customHeight="1" x14ac:dyDescent="0.2">
      <c r="B31" s="192" t="s">
        <v>155</v>
      </c>
      <c r="C31" s="232">
        <v>2.2599999999999999E-2</v>
      </c>
      <c r="D31" s="235">
        <v>2.2599999999999999E-2</v>
      </c>
      <c r="E31" s="220">
        <f t="shared" si="0"/>
        <v>1</v>
      </c>
      <c r="F31" s="515"/>
      <c r="G31" s="518"/>
      <c r="H31" s="196">
        <f t="shared" si="1"/>
        <v>0.40058823529411763</v>
      </c>
      <c r="I31" s="521"/>
      <c r="J31" s="234"/>
      <c r="K31" s="174"/>
      <c r="L31" s="175"/>
    </row>
    <row r="32" spans="2:13" ht="15.75" customHeight="1" x14ac:dyDescent="0.2">
      <c r="B32" s="192" t="s">
        <v>156</v>
      </c>
      <c r="C32" s="232">
        <v>2.2599999999999999E-2</v>
      </c>
      <c r="D32" s="235">
        <v>2.2599999999999999E-2</v>
      </c>
      <c r="E32" s="220">
        <f t="shared" si="0"/>
        <v>1</v>
      </c>
      <c r="F32" s="515"/>
      <c r="G32" s="518"/>
      <c r="H32" s="196">
        <f t="shared" si="1"/>
        <v>0.46705882352941175</v>
      </c>
      <c r="I32" s="521"/>
      <c r="J32" s="234"/>
      <c r="K32" s="174"/>
      <c r="L32" s="175"/>
    </row>
    <row r="33" spans="2:12" ht="15.75" customHeight="1" x14ac:dyDescent="0.2">
      <c r="B33" s="192" t="s">
        <v>157</v>
      </c>
      <c r="C33" s="232">
        <v>4.53E-2</v>
      </c>
      <c r="D33" s="235">
        <v>4.53E-2</v>
      </c>
      <c r="E33" s="220">
        <f t="shared" si="0"/>
        <v>1</v>
      </c>
      <c r="F33" s="515"/>
      <c r="G33" s="518"/>
      <c r="H33" s="196">
        <f t="shared" si="1"/>
        <v>0.60029411764705887</v>
      </c>
      <c r="I33" s="521"/>
      <c r="J33" s="234"/>
      <c r="K33" s="174"/>
      <c r="L33" s="175"/>
    </row>
    <row r="34" spans="2:12" ht="15.75" customHeight="1" x14ac:dyDescent="0.2">
      <c r="B34" s="192" t="s">
        <v>158</v>
      </c>
      <c r="C34" s="232">
        <v>2.2599999999999999E-2</v>
      </c>
      <c r="D34" s="235">
        <v>2.2599999999999999E-2</v>
      </c>
      <c r="E34" s="220">
        <f t="shared" si="0"/>
        <v>1</v>
      </c>
      <c r="F34" s="515"/>
      <c r="G34" s="518"/>
      <c r="H34" s="196">
        <f t="shared" si="1"/>
        <v>0.66676470588235293</v>
      </c>
      <c r="I34" s="521"/>
      <c r="J34" s="234"/>
      <c r="K34" s="174"/>
      <c r="L34" s="175"/>
    </row>
    <row r="35" spans="2:12" ht="15.75" customHeight="1" x14ac:dyDescent="0.2">
      <c r="B35" s="192" t="s">
        <v>159</v>
      </c>
      <c r="C35" s="232">
        <v>2.2599999999999999E-2</v>
      </c>
      <c r="D35" s="235">
        <v>2.2599999999999999E-2</v>
      </c>
      <c r="E35" s="220">
        <f t="shared" si="0"/>
        <v>1</v>
      </c>
      <c r="F35" s="515"/>
      <c r="G35" s="518"/>
      <c r="H35" s="196">
        <f t="shared" si="1"/>
        <v>0.73323529411764699</v>
      </c>
      <c r="I35" s="521"/>
      <c r="J35" s="236"/>
      <c r="K35" s="174"/>
      <c r="L35" s="175"/>
    </row>
    <row r="36" spans="2:12" ht="15.75" customHeight="1" x14ac:dyDescent="0.2">
      <c r="B36" s="192" t="s">
        <v>160</v>
      </c>
      <c r="C36" s="232">
        <v>4.53E-2</v>
      </c>
      <c r="D36" s="232"/>
      <c r="E36" s="220">
        <f>IF(OR(C36=0,C36=""),0,D36/C36)</f>
        <v>0</v>
      </c>
      <c r="F36" s="515"/>
      <c r="G36" s="518"/>
      <c r="H36" s="196" t="str">
        <f t="shared" si="1"/>
        <v/>
      </c>
      <c r="I36" s="521"/>
      <c r="J36" s="236"/>
      <c r="K36" s="174"/>
      <c r="L36" s="175"/>
    </row>
    <row r="37" spans="2:12" ht="15.75" customHeight="1" x14ac:dyDescent="0.2">
      <c r="B37" s="192" t="s">
        <v>161</v>
      </c>
      <c r="C37" s="232">
        <v>2.2599999999999999E-2</v>
      </c>
      <c r="D37" s="232"/>
      <c r="E37" s="220">
        <f t="shared" si="0"/>
        <v>0</v>
      </c>
      <c r="F37" s="515"/>
      <c r="G37" s="518"/>
      <c r="H37" s="196" t="str">
        <f t="shared" si="1"/>
        <v/>
      </c>
      <c r="I37" s="521"/>
      <c r="J37" s="236"/>
      <c r="K37" s="174"/>
      <c r="L37" s="175"/>
    </row>
    <row r="38" spans="2:12" ht="15.75" customHeight="1" x14ac:dyDescent="0.2">
      <c r="B38" s="192" t="s">
        <v>162</v>
      </c>
      <c r="C38" s="232">
        <v>2.2599999999999999E-2</v>
      </c>
      <c r="D38" s="232"/>
      <c r="E38" s="220">
        <f t="shared" si="0"/>
        <v>0</v>
      </c>
      <c r="F38" s="516"/>
      <c r="G38" s="519"/>
      <c r="H38" s="196" t="str">
        <f t="shared" si="1"/>
        <v/>
      </c>
      <c r="I38" s="522"/>
      <c r="J38" s="236"/>
      <c r="K38" s="171"/>
    </row>
    <row r="39" spans="2:12" ht="42.75" customHeight="1" x14ac:dyDescent="0.2">
      <c r="B39" s="202" t="s">
        <v>270</v>
      </c>
      <c r="C39" s="494" t="s">
        <v>352</v>
      </c>
      <c r="D39" s="495"/>
      <c r="E39" s="495"/>
      <c r="F39" s="495"/>
      <c r="G39" s="495"/>
      <c r="H39" s="495"/>
      <c r="I39" s="496"/>
      <c r="J39" s="231"/>
      <c r="K39" s="37"/>
    </row>
    <row r="40" spans="2:12" ht="34.5" customHeight="1" x14ac:dyDescent="0.2">
      <c r="B40" s="528"/>
      <c r="C40" s="529"/>
      <c r="D40" s="529"/>
      <c r="E40" s="529"/>
      <c r="F40" s="529"/>
      <c r="G40" s="529"/>
      <c r="H40" s="529"/>
      <c r="I40" s="530"/>
      <c r="J40" s="230"/>
      <c r="K40" s="14"/>
    </row>
    <row r="41" spans="2:12" ht="34.5" customHeight="1" x14ac:dyDescent="0.2">
      <c r="B41" s="531"/>
      <c r="C41" s="532"/>
      <c r="D41" s="532"/>
      <c r="E41" s="532"/>
      <c r="F41" s="532"/>
      <c r="G41" s="532"/>
      <c r="H41" s="532"/>
      <c r="I41" s="533"/>
      <c r="J41" s="214"/>
      <c r="K41" s="37"/>
    </row>
    <row r="42" spans="2:12" ht="34.5" customHeight="1" x14ac:dyDescent="0.2">
      <c r="B42" s="531"/>
      <c r="C42" s="532"/>
      <c r="D42" s="532"/>
      <c r="E42" s="532"/>
      <c r="F42" s="532"/>
      <c r="G42" s="532"/>
      <c r="H42" s="532"/>
      <c r="I42" s="533"/>
      <c r="J42" s="214"/>
      <c r="K42" s="37"/>
    </row>
    <row r="43" spans="2:12" ht="34.5" customHeight="1" x14ac:dyDescent="0.2">
      <c r="B43" s="531"/>
      <c r="C43" s="532"/>
      <c r="D43" s="532"/>
      <c r="E43" s="532"/>
      <c r="F43" s="532"/>
      <c r="G43" s="532"/>
      <c r="H43" s="532"/>
      <c r="I43" s="533"/>
      <c r="J43" s="214">
        <v>11.335000000000001</v>
      </c>
      <c r="K43" s="37"/>
    </row>
    <row r="44" spans="2:12" ht="70.5" customHeight="1" x14ac:dyDescent="0.2">
      <c r="B44" s="534"/>
      <c r="C44" s="535"/>
      <c r="D44" s="535"/>
      <c r="E44" s="535"/>
      <c r="F44" s="535"/>
      <c r="G44" s="535"/>
      <c r="H44" s="535"/>
      <c r="I44" s="536"/>
      <c r="J44" s="12"/>
      <c r="K44" s="12"/>
    </row>
    <row r="45" spans="2:12" ht="78.75" customHeight="1" x14ac:dyDescent="0.2">
      <c r="B45" s="183" t="s">
        <v>271</v>
      </c>
      <c r="C45" s="537" t="s">
        <v>353</v>
      </c>
      <c r="D45" s="538"/>
      <c r="E45" s="538"/>
      <c r="F45" s="538"/>
      <c r="G45" s="538"/>
      <c r="H45" s="538"/>
      <c r="I45" s="539"/>
      <c r="J45" s="38"/>
      <c r="K45" s="176"/>
    </row>
    <row r="46" spans="2:12" ht="45" customHeight="1" x14ac:dyDescent="0.2">
      <c r="B46" s="183" t="s">
        <v>272</v>
      </c>
      <c r="C46" s="540" t="s">
        <v>44</v>
      </c>
      <c r="D46" s="538"/>
      <c r="E46" s="538"/>
      <c r="F46" s="538"/>
      <c r="G46" s="538"/>
      <c r="H46" s="538"/>
      <c r="I46" s="539"/>
      <c r="J46" s="38"/>
      <c r="K46" s="38"/>
    </row>
    <row r="47" spans="2:12" ht="39" customHeight="1" x14ac:dyDescent="0.2">
      <c r="B47" s="203" t="s">
        <v>273</v>
      </c>
      <c r="C47" s="537" t="s">
        <v>274</v>
      </c>
      <c r="D47" s="541"/>
      <c r="E47" s="541"/>
      <c r="F47" s="541"/>
      <c r="G47" s="541"/>
      <c r="H47" s="541"/>
      <c r="I47" s="542"/>
      <c r="J47" s="38"/>
      <c r="K47" s="38"/>
    </row>
    <row r="48" spans="2:12"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455" t="s">
        <v>282</v>
      </c>
      <c r="D51" s="456"/>
      <c r="E51" s="456"/>
      <c r="F51" s="456"/>
      <c r="G51" s="456"/>
      <c r="H51" s="456"/>
      <c r="I51" s="457"/>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356</v>
      </c>
      <c r="D53" s="450"/>
      <c r="E53" s="450"/>
      <c r="F53" s="450"/>
      <c r="G53" s="450"/>
      <c r="H53" s="450"/>
      <c r="I53" s="451"/>
      <c r="J53" s="43"/>
      <c r="K53" s="43"/>
    </row>
    <row r="54" spans="2:11" ht="31.5" customHeight="1" thickBot="1" x14ac:dyDescent="0.25">
      <c r="B54" s="206" t="s">
        <v>286</v>
      </c>
      <c r="C54" s="452"/>
      <c r="D54" s="453"/>
      <c r="E54" s="453"/>
      <c r="F54" s="453"/>
      <c r="G54" s="453"/>
      <c r="H54" s="453"/>
      <c r="I54" s="45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287</v>
      </c>
    </row>
  </sheetData>
  <sheetProtection algorithmName="SHA-512" hashValue="tCKtO8v6e7X6TRBEBpw8u45TMp8IblgapVPD0TsMAv2siomgVsR6912kovk+tsN4U43brNOk2D6hVjQCKrsQoA==" saltValue="7lraPnFeVT2srhHzCTlVYw=="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9" zoomScale="90" zoomScaleNormal="90" workbookViewId="0">
      <selection activeCell="D35" sqref="D3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6" t="s">
        <v>71</v>
      </c>
    </row>
    <row r="6" spans="2:14" ht="30.75" customHeight="1" x14ac:dyDescent="0.2">
      <c r="B6" s="183" t="s">
        <v>214</v>
      </c>
      <c r="C6" s="181">
        <v>2</v>
      </c>
      <c r="D6" s="466" t="s">
        <v>215</v>
      </c>
      <c r="E6" s="466"/>
      <c r="F6" s="468" t="s">
        <v>288</v>
      </c>
      <c r="G6" s="468"/>
      <c r="H6" s="468"/>
      <c r="I6" s="469"/>
      <c r="J6" s="15"/>
      <c r="K6" s="15"/>
      <c r="M6" s="165" t="s">
        <v>75</v>
      </c>
      <c r="N6" s="6" t="s">
        <v>76</v>
      </c>
    </row>
    <row r="7" spans="2:14" ht="30.75" customHeight="1" x14ac:dyDescent="0.2">
      <c r="B7" s="183" t="s">
        <v>217</v>
      </c>
      <c r="C7" s="181" t="s">
        <v>78</v>
      </c>
      <c r="D7" s="466" t="s">
        <v>218</v>
      </c>
      <c r="E7" s="466"/>
      <c r="F7" s="467" t="s">
        <v>219</v>
      </c>
      <c r="G7" s="467"/>
      <c r="H7" s="182" t="s">
        <v>220</v>
      </c>
      <c r="I7" s="201" t="s">
        <v>96</v>
      </c>
      <c r="J7" s="17"/>
      <c r="K7" s="17"/>
      <c r="M7" s="165" t="s">
        <v>82</v>
      </c>
      <c r="N7" s="6" t="s">
        <v>83</v>
      </c>
    </row>
    <row r="8" spans="2:14" ht="30.75" customHeight="1" x14ac:dyDescent="0.2">
      <c r="B8" s="183" t="s">
        <v>221</v>
      </c>
      <c r="C8" s="468" t="s">
        <v>222</v>
      </c>
      <c r="D8" s="468"/>
      <c r="E8" s="468"/>
      <c r="F8" s="468"/>
      <c r="G8" s="182" t="s">
        <v>223</v>
      </c>
      <c r="H8" s="473">
        <v>7551</v>
      </c>
      <c r="I8" s="474"/>
      <c r="J8" s="19"/>
      <c r="K8" s="19"/>
      <c r="M8" s="165" t="s">
        <v>87</v>
      </c>
      <c r="N8" s="6" t="s">
        <v>42</v>
      </c>
    </row>
    <row r="9" spans="2:14" ht="30.75" customHeight="1" x14ac:dyDescent="0.2">
      <c r="B9" s="183" t="s">
        <v>62</v>
      </c>
      <c r="C9" s="475" t="s">
        <v>82</v>
      </c>
      <c r="D9" s="475"/>
      <c r="E9" s="475"/>
      <c r="F9" s="475"/>
      <c r="G9" s="182" t="s">
        <v>224</v>
      </c>
      <c r="H9" s="476" t="s">
        <v>289</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290</v>
      </c>
      <c r="D11" s="467"/>
      <c r="E11" s="467"/>
      <c r="F11" s="467"/>
      <c r="G11" s="467"/>
      <c r="H11" s="467"/>
      <c r="I11" s="485"/>
      <c r="J11" s="17"/>
      <c r="K11" s="17"/>
      <c r="M11" s="167"/>
      <c r="N11" s="6" t="s">
        <v>96</v>
      </c>
    </row>
    <row r="12" spans="2:14" ht="30.75" customHeight="1" x14ac:dyDescent="0.2">
      <c r="B12" s="183" t="s">
        <v>230</v>
      </c>
      <c r="C12" s="481" t="s">
        <v>291</v>
      </c>
      <c r="D12" s="481"/>
      <c r="E12" s="481"/>
      <c r="F12" s="481"/>
      <c r="G12" s="182" t="s">
        <v>232</v>
      </c>
      <c r="H12" s="482" t="s">
        <v>100</v>
      </c>
      <c r="I12" s="483"/>
      <c r="J12" s="17"/>
      <c r="K12" s="17"/>
      <c r="M12" s="167" t="s">
        <v>101</v>
      </c>
      <c r="N12" s="6" t="s">
        <v>78</v>
      </c>
    </row>
    <row r="13" spans="2:14" ht="23.25" customHeight="1" x14ac:dyDescent="0.2">
      <c r="B13" s="183" t="s">
        <v>233</v>
      </c>
      <c r="C13" s="484" t="s">
        <v>234</v>
      </c>
      <c r="D13" s="484"/>
      <c r="E13" s="484"/>
      <c r="F13" s="484"/>
      <c r="G13" s="182" t="s">
        <v>235</v>
      </c>
      <c r="H13" s="467" t="s">
        <v>42</v>
      </c>
      <c r="I13" s="485"/>
      <c r="J13" s="17"/>
      <c r="K13" s="17"/>
      <c r="M13" s="167" t="s">
        <v>105</v>
      </c>
    </row>
    <row r="14" spans="2:14" ht="145.5" customHeight="1" x14ac:dyDescent="0.2">
      <c r="B14" s="183" t="s">
        <v>236</v>
      </c>
      <c r="C14" s="544" t="s">
        <v>292</v>
      </c>
      <c r="D14" s="544"/>
      <c r="E14" s="544"/>
      <c r="F14" s="544"/>
      <c r="G14" s="544"/>
      <c r="H14" s="544"/>
      <c r="I14" s="545"/>
      <c r="J14" s="22"/>
      <c r="K14" s="22"/>
      <c r="M14" s="167" t="s">
        <v>108</v>
      </c>
      <c r="N14" s="6"/>
    </row>
    <row r="15" spans="2:14" ht="30.75" customHeight="1" x14ac:dyDescent="0.2">
      <c r="B15" s="183" t="s">
        <v>238</v>
      </c>
      <c r="C15" s="470" t="s">
        <v>239</v>
      </c>
      <c r="D15" s="471"/>
      <c r="E15" s="471"/>
      <c r="F15" s="471"/>
      <c r="G15" s="471"/>
      <c r="H15" s="471"/>
      <c r="I15" s="472"/>
      <c r="J15" s="23"/>
      <c r="K15" s="23"/>
      <c r="M15" s="167" t="s">
        <v>112</v>
      </c>
      <c r="N15" s="6"/>
    </row>
    <row r="16" spans="2:14" ht="36" customHeight="1" x14ac:dyDescent="0.2">
      <c r="B16" s="183" t="s">
        <v>240</v>
      </c>
      <c r="C16" s="468" t="s">
        <v>293</v>
      </c>
      <c r="D16" s="468"/>
      <c r="E16" s="468"/>
      <c r="F16" s="468"/>
      <c r="G16" s="468"/>
      <c r="H16" s="468"/>
      <c r="I16" s="469"/>
      <c r="J16" s="24"/>
      <c r="K16" s="24"/>
      <c r="M16" s="167"/>
      <c r="N16" s="6"/>
    </row>
    <row r="17" spans="2:14" ht="30.75" customHeight="1" x14ac:dyDescent="0.2">
      <c r="B17" s="183" t="s">
        <v>242</v>
      </c>
      <c r="C17" s="467" t="s">
        <v>294</v>
      </c>
      <c r="D17" s="488"/>
      <c r="E17" s="488"/>
      <c r="F17" s="488"/>
      <c r="G17" s="488"/>
      <c r="H17" s="488"/>
      <c r="I17" s="489"/>
      <c r="J17" s="25"/>
      <c r="K17" s="25"/>
      <c r="M17" s="167" t="s">
        <v>100</v>
      </c>
      <c r="N17" s="6"/>
    </row>
    <row r="18" spans="2:14" ht="18" customHeight="1" x14ac:dyDescent="0.2">
      <c r="B18" s="490" t="s">
        <v>244</v>
      </c>
      <c r="C18" s="491" t="s">
        <v>245</v>
      </c>
      <c r="D18" s="491"/>
      <c r="E18" s="491"/>
      <c r="F18" s="492" t="s">
        <v>246</v>
      </c>
      <c r="G18" s="492"/>
      <c r="H18" s="492"/>
      <c r="I18" s="493"/>
      <c r="J18" s="26"/>
      <c r="K18" s="26"/>
      <c r="M18" s="167" t="s">
        <v>122</v>
      </c>
      <c r="N18" s="6"/>
    </row>
    <row r="19" spans="2:14" ht="32.25" customHeight="1" x14ac:dyDescent="0.2">
      <c r="B19" s="490"/>
      <c r="C19" s="468" t="s">
        <v>295</v>
      </c>
      <c r="D19" s="468"/>
      <c r="E19" s="468"/>
      <c r="F19" s="468" t="s">
        <v>296</v>
      </c>
      <c r="G19" s="468"/>
      <c r="H19" s="468"/>
      <c r="I19" s="469"/>
      <c r="J19" s="24"/>
      <c r="K19" s="24"/>
      <c r="M19" s="167" t="s">
        <v>126</v>
      </c>
      <c r="N19" s="6"/>
    </row>
    <row r="20" spans="2:14" ht="35.25" customHeight="1" x14ac:dyDescent="0.2">
      <c r="B20" s="183" t="s">
        <v>249</v>
      </c>
      <c r="C20" s="497" t="s">
        <v>294</v>
      </c>
      <c r="D20" s="498"/>
      <c r="E20" s="499"/>
      <c r="F20" s="482" t="s">
        <v>294</v>
      </c>
      <c r="G20" s="482"/>
      <c r="H20" s="482"/>
      <c r="I20" s="483"/>
      <c r="J20" s="17"/>
      <c r="K20" s="17"/>
      <c r="M20" s="167"/>
      <c r="N20" s="6"/>
    </row>
    <row r="21" spans="2:14" ht="42" customHeight="1" x14ac:dyDescent="0.2">
      <c r="B21" s="183" t="s">
        <v>251</v>
      </c>
      <c r="C21" s="500" t="s">
        <v>297</v>
      </c>
      <c r="D21" s="501"/>
      <c r="E21" s="502"/>
      <c r="F21" s="500" t="s">
        <v>298</v>
      </c>
      <c r="G21" s="501"/>
      <c r="H21" s="501"/>
      <c r="I21" s="503"/>
      <c r="J21" s="23"/>
      <c r="K21" s="23"/>
      <c r="M21" s="167"/>
      <c r="N21" s="6"/>
    </row>
    <row r="22" spans="2:14" ht="23.25" customHeight="1" x14ac:dyDescent="0.2">
      <c r="B22" s="183" t="s">
        <v>254</v>
      </c>
      <c r="C22" s="504">
        <v>44562</v>
      </c>
      <c r="D22" s="501"/>
      <c r="E22" s="502"/>
      <c r="F22" s="182" t="s">
        <v>255</v>
      </c>
      <c r="G22" s="184">
        <v>15169</v>
      </c>
      <c r="H22" s="182" t="s">
        <v>256</v>
      </c>
      <c r="I22" s="185">
        <v>33212</v>
      </c>
      <c r="J22" s="28"/>
      <c r="K22" s="28"/>
      <c r="M22" s="167"/>
    </row>
    <row r="23" spans="2:14" ht="27" customHeight="1" x14ac:dyDescent="0.2">
      <c r="B23" s="183" t="s">
        <v>257</v>
      </c>
      <c r="C23" s="504">
        <v>44926</v>
      </c>
      <c r="D23" s="501"/>
      <c r="E23" s="502"/>
      <c r="F23" s="182" t="s">
        <v>258</v>
      </c>
      <c r="G23" s="546">
        <v>12483</v>
      </c>
      <c r="H23" s="547"/>
      <c r="I23" s="548"/>
      <c r="J23" s="29"/>
      <c r="K23" s="29"/>
      <c r="M23" s="167"/>
    </row>
    <row r="24" spans="2:14" ht="24" x14ac:dyDescent="0.2">
      <c r="B24" s="186" t="s">
        <v>259</v>
      </c>
      <c r="C24" s="508" t="s">
        <v>112</v>
      </c>
      <c r="D24" s="509"/>
      <c r="E24" s="510"/>
      <c r="F24" s="187" t="s">
        <v>260</v>
      </c>
      <c r="G24" s="500" t="s">
        <v>299</v>
      </c>
      <c r="H24" s="501"/>
      <c r="I24" s="503"/>
      <c r="J24" s="26"/>
      <c r="K24" s="26"/>
      <c r="M24" s="167"/>
    </row>
    <row r="25" spans="2:14" ht="22.5" customHeight="1" x14ac:dyDescent="0.2">
      <c r="B25" s="511" t="s">
        <v>261</v>
      </c>
      <c r="C25" s="512"/>
      <c r="D25" s="512"/>
      <c r="E25" s="512"/>
      <c r="F25" s="512"/>
      <c r="G25" s="512"/>
      <c r="H25" s="512"/>
      <c r="I25" s="513"/>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0">
        <f>IF(OR(C27=0,C27=""),0,D27/C27)</f>
        <v>0.69644572526416904</v>
      </c>
      <c r="F27" s="549">
        <f>SUM(C27:C38)</f>
        <v>12483</v>
      </c>
      <c r="G27" s="549">
        <f>SUM(D27:D38)</f>
        <v>12138</v>
      </c>
      <c r="H27" s="218">
        <f>+(D27*100%)/$G$23</f>
        <v>5.8078987422895134E-2</v>
      </c>
      <c r="I27" s="552">
        <f>G27+I22</f>
        <v>45350</v>
      </c>
      <c r="J27" s="36"/>
      <c r="K27" s="36"/>
    </row>
    <row r="28" spans="2:14" ht="15" customHeight="1" x14ac:dyDescent="0.2">
      <c r="B28" s="192" t="s">
        <v>152</v>
      </c>
      <c r="C28" s="193">
        <v>1041</v>
      </c>
      <c r="D28" s="194">
        <v>1084</v>
      </c>
      <c r="E28" s="220">
        <f t="shared" ref="E28:E38" si="0">IF(OR(C28=0,C28=""),0,D28/C28)</f>
        <v>1.0413064361191162</v>
      </c>
      <c r="F28" s="550"/>
      <c r="G28" s="550"/>
      <c r="H28" s="218">
        <f>+IF(D28="","",((D28*100%)/$G$23)+H27)</f>
        <v>0.14491708723864455</v>
      </c>
      <c r="I28" s="553"/>
      <c r="J28" s="36"/>
      <c r="K28" s="212"/>
    </row>
    <row r="29" spans="2:14" ht="15" customHeight="1" x14ac:dyDescent="0.2">
      <c r="B29" s="192" t="s">
        <v>153</v>
      </c>
      <c r="C29" s="193">
        <v>1041</v>
      </c>
      <c r="D29" s="194">
        <v>1209</v>
      </c>
      <c r="E29" s="220">
        <f t="shared" si="0"/>
        <v>1.1613832853025936</v>
      </c>
      <c r="F29" s="550"/>
      <c r="G29" s="550"/>
      <c r="H29" s="218">
        <f t="shared" ref="H29:H38" si="1">+IF(D29="","",((D29*100%)/$G$23)+H28)</f>
        <v>0.24176880557558278</v>
      </c>
      <c r="I29" s="553"/>
      <c r="J29" s="36"/>
      <c r="K29" s="36"/>
    </row>
    <row r="30" spans="2:14" ht="15" customHeight="1" x14ac:dyDescent="0.2">
      <c r="B30" s="192" t="s">
        <v>154</v>
      </c>
      <c r="C30" s="193">
        <v>1102</v>
      </c>
      <c r="D30" s="194">
        <v>1352</v>
      </c>
      <c r="E30" s="220">
        <f t="shared" si="0"/>
        <v>1.2268602540834845</v>
      </c>
      <c r="F30" s="550"/>
      <c r="G30" s="550"/>
      <c r="H30" s="218">
        <f t="shared" si="1"/>
        <v>0.35007610350076102</v>
      </c>
      <c r="I30" s="553"/>
      <c r="J30" s="207"/>
      <c r="K30" s="211"/>
    </row>
    <row r="31" spans="2:14" ht="15" customHeight="1" x14ac:dyDescent="0.2">
      <c r="B31" s="192" t="s">
        <v>155</v>
      </c>
      <c r="C31" s="193">
        <v>1102</v>
      </c>
      <c r="D31" s="239">
        <v>1514</v>
      </c>
      <c r="E31" s="220">
        <f t="shared" si="0"/>
        <v>1.3738656987295825</v>
      </c>
      <c r="F31" s="550"/>
      <c r="G31" s="550"/>
      <c r="H31" s="218">
        <f t="shared" si="1"/>
        <v>0.47136105102939996</v>
      </c>
      <c r="I31" s="553"/>
      <c r="J31" s="36"/>
      <c r="K31" s="211"/>
    </row>
    <row r="32" spans="2:14" ht="15" customHeight="1" x14ac:dyDescent="0.2">
      <c r="B32" s="192" t="s">
        <v>156</v>
      </c>
      <c r="C32" s="193">
        <v>1102</v>
      </c>
      <c r="D32" s="239">
        <v>1967</v>
      </c>
      <c r="E32" s="220">
        <f t="shared" si="0"/>
        <v>1.7849364791288567</v>
      </c>
      <c r="F32" s="550"/>
      <c r="G32" s="550"/>
      <c r="H32" s="218">
        <f t="shared" si="1"/>
        <v>0.62893535207882723</v>
      </c>
      <c r="I32" s="553"/>
      <c r="J32" s="36"/>
      <c r="K32" s="36"/>
    </row>
    <row r="33" spans="2:11" ht="15" customHeight="1" x14ac:dyDescent="0.2">
      <c r="B33" s="192" t="s">
        <v>157</v>
      </c>
      <c r="C33" s="193">
        <v>1102</v>
      </c>
      <c r="D33" s="239">
        <v>1271</v>
      </c>
      <c r="E33" s="220">
        <f t="shared" si="0"/>
        <v>1.1533575317604357</v>
      </c>
      <c r="F33" s="550"/>
      <c r="G33" s="550"/>
      <c r="H33" s="218">
        <f t="shared" si="1"/>
        <v>0.73075382520227516</v>
      </c>
      <c r="I33" s="553"/>
      <c r="J33" s="216"/>
      <c r="K33" s="36"/>
    </row>
    <row r="34" spans="2:11" ht="15" customHeight="1" x14ac:dyDescent="0.2">
      <c r="B34" s="192" t="s">
        <v>158</v>
      </c>
      <c r="C34" s="193">
        <v>1102</v>
      </c>
      <c r="D34" s="239">
        <v>1354</v>
      </c>
      <c r="E34" s="220">
        <f t="shared" si="0"/>
        <v>1.2286751361161525</v>
      </c>
      <c r="F34" s="550"/>
      <c r="G34" s="550"/>
      <c r="H34" s="218">
        <f t="shared" si="1"/>
        <v>0.83922134102379242</v>
      </c>
      <c r="I34" s="553"/>
      <c r="J34" s="221"/>
      <c r="K34" s="36"/>
    </row>
    <row r="35" spans="2:11" ht="15" customHeight="1" x14ac:dyDescent="0.2">
      <c r="B35" s="192" t="s">
        <v>159</v>
      </c>
      <c r="C35" s="193">
        <v>1102</v>
      </c>
      <c r="D35" s="239">
        <v>1662</v>
      </c>
      <c r="E35" s="220">
        <f t="shared" si="0"/>
        <v>1.5081669691470054</v>
      </c>
      <c r="F35" s="550"/>
      <c r="G35" s="550"/>
      <c r="H35" s="218">
        <f>+IF(D35="","",((D35*100%)/$G$23)+H34)</f>
        <v>0.97236241288151892</v>
      </c>
      <c r="I35" s="553"/>
      <c r="J35" s="221"/>
      <c r="K35" s="36"/>
    </row>
    <row r="36" spans="2:11" ht="15" customHeight="1" x14ac:dyDescent="0.2">
      <c r="B36" s="192" t="s">
        <v>160</v>
      </c>
      <c r="C36" s="193">
        <v>1102</v>
      </c>
      <c r="D36" s="193"/>
      <c r="E36" s="220">
        <f t="shared" si="0"/>
        <v>0</v>
      </c>
      <c r="F36" s="550"/>
      <c r="G36" s="550"/>
      <c r="H36" s="218" t="str">
        <f t="shared" si="1"/>
        <v/>
      </c>
      <c r="I36" s="553"/>
      <c r="J36" s="221"/>
      <c r="K36" s="36"/>
    </row>
    <row r="37" spans="2:11" ht="15" customHeight="1" x14ac:dyDescent="0.2">
      <c r="B37" s="192" t="s">
        <v>161</v>
      </c>
      <c r="C37" s="193">
        <v>1102</v>
      </c>
      <c r="D37" s="193"/>
      <c r="E37" s="220">
        <f t="shared" si="0"/>
        <v>0</v>
      </c>
      <c r="F37" s="550"/>
      <c r="G37" s="550"/>
      <c r="H37" s="218" t="str">
        <f t="shared" si="1"/>
        <v/>
      </c>
      <c r="I37" s="553"/>
      <c r="J37" s="216"/>
      <c r="K37" s="36"/>
    </row>
    <row r="38" spans="2:11" ht="15" customHeight="1" x14ac:dyDescent="0.2">
      <c r="B38" s="192" t="s">
        <v>162</v>
      </c>
      <c r="C38" s="193">
        <v>544</v>
      </c>
      <c r="D38" s="193"/>
      <c r="E38" s="220">
        <f t="shared" si="0"/>
        <v>0</v>
      </c>
      <c r="F38" s="551"/>
      <c r="G38" s="551"/>
      <c r="H38" s="218" t="str">
        <f t="shared" si="1"/>
        <v/>
      </c>
      <c r="I38" s="554"/>
      <c r="J38" s="36"/>
      <c r="K38" s="36"/>
    </row>
    <row r="39" spans="2:11" ht="119.25" customHeight="1" x14ac:dyDescent="0.2">
      <c r="B39" s="202" t="s">
        <v>270</v>
      </c>
      <c r="C39" s="555" t="s">
        <v>354</v>
      </c>
      <c r="D39" s="495"/>
      <c r="E39" s="495"/>
      <c r="F39" s="495"/>
      <c r="G39" s="495"/>
      <c r="H39" s="495"/>
      <c r="I39" s="496"/>
      <c r="J39" s="37"/>
      <c r="K39" s="37"/>
    </row>
    <row r="40" spans="2:11" ht="34.5" customHeight="1" x14ac:dyDescent="0.2">
      <c r="B40" s="528"/>
      <c r="C40" s="529"/>
      <c r="D40" s="529"/>
      <c r="E40" s="529"/>
      <c r="F40" s="529"/>
      <c r="G40" s="529"/>
      <c r="H40" s="529"/>
      <c r="I40" s="530"/>
      <c r="J40" s="14"/>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95.25" customHeight="1" x14ac:dyDescent="0.2">
      <c r="B44" s="534"/>
      <c r="C44" s="535"/>
      <c r="D44" s="535"/>
      <c r="E44" s="535"/>
      <c r="F44" s="535"/>
      <c r="G44" s="535"/>
      <c r="H44" s="535"/>
      <c r="I44" s="536"/>
      <c r="J44" s="12"/>
      <c r="K44" s="12"/>
    </row>
    <row r="45" spans="2:11" ht="88.5" customHeight="1" x14ac:dyDescent="0.2">
      <c r="B45" s="183" t="s">
        <v>271</v>
      </c>
      <c r="C45" s="540" t="s">
        <v>355</v>
      </c>
      <c r="D45" s="556"/>
      <c r="E45" s="556"/>
      <c r="F45" s="556"/>
      <c r="G45" s="556"/>
      <c r="H45" s="556"/>
      <c r="I45" s="557"/>
      <c r="J45" s="38"/>
      <c r="K45" s="38"/>
    </row>
    <row r="46" spans="2:11" ht="36" customHeight="1" x14ac:dyDescent="0.2">
      <c r="B46" s="183" t="s">
        <v>272</v>
      </c>
      <c r="C46" s="540" t="s">
        <v>300</v>
      </c>
      <c r="D46" s="538"/>
      <c r="E46" s="538"/>
      <c r="F46" s="538"/>
      <c r="G46" s="538"/>
      <c r="H46" s="538"/>
      <c r="I46" s="539"/>
      <c r="J46" s="38"/>
      <c r="K46" s="38"/>
    </row>
    <row r="47" spans="2:11" ht="58.5" customHeight="1" x14ac:dyDescent="0.2">
      <c r="B47" s="203" t="s">
        <v>273</v>
      </c>
      <c r="C47" s="537" t="s">
        <v>301</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50.25" customHeight="1" x14ac:dyDescent="0.2">
      <c r="B50" s="524"/>
      <c r="C50" s="198" t="s">
        <v>280</v>
      </c>
      <c r="D50" s="527" t="s">
        <v>280</v>
      </c>
      <c r="E50" s="527"/>
      <c r="F50" s="527"/>
      <c r="G50" s="527" t="s">
        <v>280</v>
      </c>
      <c r="H50" s="527"/>
      <c r="I50" s="543"/>
      <c r="J50" s="39"/>
      <c r="K50" s="39"/>
    </row>
    <row r="51" spans="2:11" ht="82.5" customHeight="1" x14ac:dyDescent="0.2">
      <c r="B51" s="204" t="s">
        <v>281</v>
      </c>
      <c r="C51" s="527" t="s">
        <v>357</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356</v>
      </c>
      <c r="D53" s="450"/>
      <c r="E53" s="450"/>
      <c r="F53" s="450"/>
      <c r="G53" s="450"/>
      <c r="H53" s="450"/>
      <c r="I53" s="451"/>
      <c r="J53" s="43"/>
      <c r="K53" s="43"/>
    </row>
    <row r="54" spans="2:11" ht="31.5" customHeight="1" thickBot="1" x14ac:dyDescent="0.25">
      <c r="B54" s="206" t="s">
        <v>286</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IkrNozz2US3ygB+C7XEDPgSsSPqQz6P0VugA0jTgw9KnBGf6fkwqj+GsviJlCwo/6DcoiWb4MMwdRLH7Q6xnig==" saltValue="2BO+ibZMYblNOA2HR47CS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8" zoomScale="90" zoomScaleNormal="90" workbookViewId="0">
      <selection activeCell="C28" sqref="C2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3</v>
      </c>
      <c r="D6" s="466" t="s">
        <v>215</v>
      </c>
      <c r="E6" s="466"/>
      <c r="F6" s="468" t="s">
        <v>302</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303</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560" t="s">
        <v>304</v>
      </c>
      <c r="D11" s="560"/>
      <c r="E11" s="560"/>
      <c r="F11" s="560"/>
      <c r="G11" s="560"/>
      <c r="H11" s="560"/>
      <c r="I11" s="561"/>
      <c r="J11" s="17"/>
      <c r="K11" s="17"/>
      <c r="M11" s="167"/>
      <c r="N11" s="166" t="s">
        <v>96</v>
      </c>
    </row>
    <row r="12" spans="2:14" ht="30.75" customHeight="1" x14ac:dyDescent="0.2">
      <c r="B12" s="183" t="s">
        <v>230</v>
      </c>
      <c r="C12" s="481" t="s">
        <v>305</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64.5" customHeight="1" x14ac:dyDescent="0.2">
      <c r="B14" s="183" t="s">
        <v>236</v>
      </c>
      <c r="C14" s="486" t="s">
        <v>306</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307</v>
      </c>
      <c r="D16" s="468"/>
      <c r="E16" s="468"/>
      <c r="F16" s="468"/>
      <c r="G16" s="468"/>
      <c r="H16" s="468"/>
      <c r="I16" s="469"/>
      <c r="J16" s="24"/>
      <c r="K16" s="24"/>
      <c r="M16" s="167"/>
    </row>
    <row r="17" spans="2:18" ht="30.75" customHeight="1" x14ac:dyDescent="0.2">
      <c r="B17" s="183" t="s">
        <v>242</v>
      </c>
      <c r="C17" s="467" t="s">
        <v>294</v>
      </c>
      <c r="D17" s="488"/>
      <c r="E17" s="488"/>
      <c r="F17" s="488"/>
      <c r="G17" s="488"/>
      <c r="H17" s="488"/>
      <c r="I17" s="489"/>
      <c r="J17" s="25"/>
      <c r="K17" s="25"/>
      <c r="M17" s="167" t="s">
        <v>100</v>
      </c>
    </row>
    <row r="18" spans="2:18" ht="18" customHeight="1" x14ac:dyDescent="0.2">
      <c r="B18" s="490" t="s">
        <v>244</v>
      </c>
      <c r="C18" s="491" t="s">
        <v>245</v>
      </c>
      <c r="D18" s="491"/>
      <c r="E18" s="491"/>
      <c r="F18" s="492" t="s">
        <v>246</v>
      </c>
      <c r="G18" s="492"/>
      <c r="H18" s="492"/>
      <c r="I18" s="493"/>
      <c r="J18" s="180"/>
      <c r="K18" s="26"/>
      <c r="M18" s="167"/>
    </row>
    <row r="19" spans="2:18" ht="25.5" customHeight="1" x14ac:dyDescent="0.2">
      <c r="B19" s="490"/>
      <c r="C19" s="468" t="s">
        <v>308</v>
      </c>
      <c r="D19" s="468"/>
      <c r="E19" s="468"/>
      <c r="F19" s="468" t="s">
        <v>309</v>
      </c>
      <c r="G19" s="468"/>
      <c r="H19" s="468"/>
      <c r="I19" s="469"/>
      <c r="J19" s="24"/>
      <c r="K19" s="24"/>
      <c r="M19" s="167"/>
    </row>
    <row r="20" spans="2:18" ht="39.75" customHeight="1" x14ac:dyDescent="0.2">
      <c r="B20" s="183" t="s">
        <v>249</v>
      </c>
      <c r="C20" s="497" t="s">
        <v>310</v>
      </c>
      <c r="D20" s="498"/>
      <c r="E20" s="499"/>
      <c r="F20" s="482" t="s">
        <v>310</v>
      </c>
      <c r="G20" s="482"/>
      <c r="H20" s="482"/>
      <c r="I20" s="483"/>
      <c r="J20" s="17"/>
      <c r="K20" s="17"/>
      <c r="M20" s="167"/>
    </row>
    <row r="21" spans="2:18" ht="24" customHeight="1" x14ac:dyDescent="0.2">
      <c r="B21" s="183" t="s">
        <v>251</v>
      </c>
      <c r="C21" s="500" t="s">
        <v>311</v>
      </c>
      <c r="D21" s="501"/>
      <c r="E21" s="502"/>
      <c r="F21" s="500" t="s">
        <v>312</v>
      </c>
      <c r="G21" s="501"/>
      <c r="H21" s="501"/>
      <c r="I21" s="503"/>
      <c r="J21" s="23"/>
      <c r="K21" s="23"/>
      <c r="M21" s="167"/>
    </row>
    <row r="22" spans="2:18" ht="23.25" customHeight="1" x14ac:dyDescent="0.2">
      <c r="B22" s="183" t="s">
        <v>254</v>
      </c>
      <c r="C22" s="504">
        <v>44562</v>
      </c>
      <c r="D22" s="501"/>
      <c r="E22" s="502"/>
      <c r="F22" s="182" t="s">
        <v>255</v>
      </c>
      <c r="G22" s="199">
        <v>0.16400000000000001</v>
      </c>
      <c r="H22" s="182" t="s">
        <v>256</v>
      </c>
      <c r="I22" s="200">
        <v>0.26</v>
      </c>
      <c r="J22" s="209"/>
      <c r="K22" s="28"/>
      <c r="M22" s="167"/>
    </row>
    <row r="23" spans="2:18" ht="27" customHeight="1" x14ac:dyDescent="0.2">
      <c r="B23" s="183" t="s">
        <v>257</v>
      </c>
      <c r="C23" s="504">
        <v>44926</v>
      </c>
      <c r="D23" s="501"/>
      <c r="E23" s="502"/>
      <c r="F23" s="182" t="s">
        <v>258</v>
      </c>
      <c r="G23" s="562">
        <v>0.34</v>
      </c>
      <c r="H23" s="563"/>
      <c r="I23" s="564"/>
      <c r="J23" s="29"/>
      <c r="K23" s="29"/>
      <c r="M23" s="167"/>
      <c r="N23" s="169"/>
      <c r="P23" s="166">
        <f>N24*M23</f>
        <v>0</v>
      </c>
      <c r="R23" s="166">
        <v>9.5300000000000003E-3</v>
      </c>
    </row>
    <row r="24" spans="2:18" ht="30.75" customHeight="1" x14ac:dyDescent="0.2">
      <c r="B24" s="186" t="s">
        <v>259</v>
      </c>
      <c r="C24" s="508" t="s">
        <v>112</v>
      </c>
      <c r="D24" s="509"/>
      <c r="E24" s="510"/>
      <c r="F24" s="187" t="s">
        <v>260</v>
      </c>
      <c r="G24" s="500" t="s">
        <v>44</v>
      </c>
      <c r="H24" s="501"/>
      <c r="I24" s="503"/>
      <c r="J24" s="180"/>
      <c r="K24" s="179"/>
      <c r="M24" s="168"/>
      <c r="N24" s="170"/>
      <c r="O24" s="170" t="e">
        <f>N24/N23</f>
        <v>#DIV/0!</v>
      </c>
      <c r="P24" s="170"/>
      <c r="R24" s="166">
        <v>9.5300000000000003E-3</v>
      </c>
    </row>
    <row r="25" spans="2:18" ht="22.5" customHeight="1" x14ac:dyDescent="0.2">
      <c r="B25" s="511" t="s">
        <v>261</v>
      </c>
      <c r="C25" s="512"/>
      <c r="D25" s="512"/>
      <c r="E25" s="512"/>
      <c r="F25" s="512"/>
      <c r="G25" s="512"/>
      <c r="H25" s="512"/>
      <c r="I25" s="513"/>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4"/>
      <c r="K26" s="215"/>
      <c r="L26" s="164"/>
      <c r="M26" s="167"/>
      <c r="R26" s="166">
        <v>1.6199999999999999E-2</v>
      </c>
    </row>
    <row r="27" spans="2:18" ht="17.25" customHeight="1" x14ac:dyDescent="0.2">
      <c r="B27" s="192" t="s">
        <v>269</v>
      </c>
      <c r="C27" s="229">
        <v>2.8299999999999999E-2</v>
      </c>
      <c r="D27" s="237">
        <v>0.03</v>
      </c>
      <c r="E27" s="195">
        <f>IF(OR(C27=0,C27=""),0,D27/C27)</f>
        <v>1.0600706713780919</v>
      </c>
      <c r="F27" s="565">
        <f>SUM(C27:C38)</f>
        <v>0.33959999999999996</v>
      </c>
      <c r="G27" s="568">
        <f>SUM(D27:D38)</f>
        <v>0.25639999999999996</v>
      </c>
      <c r="H27" s="196">
        <f>+(D27*100%)/$G$23</f>
        <v>8.8235294117647051E-2</v>
      </c>
      <c r="I27" s="571">
        <f>G27+I22</f>
        <v>0.51639999999999997</v>
      </c>
      <c r="J27" s="225"/>
      <c r="K27" s="69"/>
    </row>
    <row r="28" spans="2:18" ht="17.25" customHeight="1" x14ac:dyDescent="0.2">
      <c r="B28" s="192" t="s">
        <v>152</v>
      </c>
      <c r="C28" s="229">
        <v>2.8299999999999999E-2</v>
      </c>
      <c r="D28" s="238">
        <v>2.8299999999999999E-2</v>
      </c>
      <c r="E28" s="195">
        <f t="shared" ref="E28:E38" si="0">IF(OR(C28=0,C28=""),0,D28/C28)</f>
        <v>1</v>
      </c>
      <c r="F28" s="566"/>
      <c r="G28" s="569"/>
      <c r="H28" s="196">
        <f>+IF(D28="","",((D28*100%)/$G$23)+H27)</f>
        <v>0.1714705882352941</v>
      </c>
      <c r="I28" s="572"/>
      <c r="J28" s="226"/>
      <c r="K28" s="228"/>
    </row>
    <row r="29" spans="2:18" ht="17.25" customHeight="1" x14ac:dyDescent="0.2">
      <c r="B29" s="192" t="s">
        <v>153</v>
      </c>
      <c r="C29" s="229">
        <v>2.8299999999999999E-2</v>
      </c>
      <c r="D29" s="238">
        <v>2.8299999999999999E-2</v>
      </c>
      <c r="E29" s="195">
        <f t="shared" si="0"/>
        <v>1</v>
      </c>
      <c r="F29" s="566"/>
      <c r="G29" s="569"/>
      <c r="H29" s="196">
        <f t="shared" ref="H29:H38" si="1">+IF(D29="","",((D29*100%)/$G$23)+H28)</f>
        <v>0.25470588235294112</v>
      </c>
      <c r="I29" s="572"/>
      <c r="J29" s="227"/>
      <c r="K29" s="227"/>
    </row>
    <row r="30" spans="2:18" ht="17.25" customHeight="1" x14ac:dyDescent="0.2">
      <c r="B30" s="192" t="s">
        <v>154</v>
      </c>
      <c r="C30" s="229">
        <v>2.8299999999999999E-2</v>
      </c>
      <c r="D30" s="238">
        <v>2.8299999999999999E-2</v>
      </c>
      <c r="E30" s="195">
        <f t="shared" si="0"/>
        <v>1</v>
      </c>
      <c r="F30" s="566"/>
      <c r="G30" s="569"/>
      <c r="H30" s="196">
        <f t="shared" si="1"/>
        <v>0.33794117647058819</v>
      </c>
      <c r="I30" s="572"/>
      <c r="J30" s="219"/>
      <c r="K30" s="227"/>
    </row>
    <row r="31" spans="2:18" ht="17.25" customHeight="1" x14ac:dyDescent="0.2">
      <c r="B31" s="192" t="s">
        <v>155</v>
      </c>
      <c r="C31" s="229">
        <v>2.8299999999999999E-2</v>
      </c>
      <c r="D31" s="238">
        <v>2.8299999999999999E-2</v>
      </c>
      <c r="E31" s="195">
        <f t="shared" si="0"/>
        <v>1</v>
      </c>
      <c r="F31" s="566"/>
      <c r="G31" s="569"/>
      <c r="H31" s="196">
        <f t="shared" si="1"/>
        <v>0.42117647058823526</v>
      </c>
      <c r="I31" s="572"/>
      <c r="J31" s="219"/>
      <c r="K31" s="227"/>
    </row>
    <row r="32" spans="2:18" ht="17.25" customHeight="1" x14ac:dyDescent="0.2">
      <c r="B32" s="192" t="s">
        <v>156</v>
      </c>
      <c r="C32" s="229">
        <v>2.8299999999999999E-2</v>
      </c>
      <c r="D32" s="238">
        <v>2.8299999999999999E-2</v>
      </c>
      <c r="E32" s="195">
        <f t="shared" si="0"/>
        <v>1</v>
      </c>
      <c r="F32" s="566"/>
      <c r="G32" s="569"/>
      <c r="H32" s="196">
        <f t="shared" si="1"/>
        <v>0.50441176470588234</v>
      </c>
      <c r="I32" s="572"/>
      <c r="J32" s="219"/>
      <c r="K32" s="227"/>
    </row>
    <row r="33" spans="2:11" ht="17.25" customHeight="1" x14ac:dyDescent="0.2">
      <c r="B33" s="192" t="s">
        <v>157</v>
      </c>
      <c r="C33" s="229">
        <v>2.8299999999999999E-2</v>
      </c>
      <c r="D33" s="238">
        <v>2.8299999999999999E-2</v>
      </c>
      <c r="E33" s="195">
        <f t="shared" si="0"/>
        <v>1</v>
      </c>
      <c r="F33" s="566"/>
      <c r="G33" s="569"/>
      <c r="H33" s="196">
        <f>+IF(D33="","",((D33*100%)/$G$23)+H32)</f>
        <v>0.58764705882352941</v>
      </c>
      <c r="I33" s="572"/>
      <c r="J33" s="219"/>
      <c r="K33" s="227"/>
    </row>
    <row r="34" spans="2:11" ht="17.25" customHeight="1" x14ac:dyDescent="0.2">
      <c r="B34" s="192" t="s">
        <v>158</v>
      </c>
      <c r="C34" s="229">
        <v>2.8299999999999999E-2</v>
      </c>
      <c r="D34" s="238">
        <v>2.8299999999999999E-2</v>
      </c>
      <c r="E34" s="195">
        <f t="shared" si="0"/>
        <v>1</v>
      </c>
      <c r="F34" s="566"/>
      <c r="G34" s="569"/>
      <c r="H34" s="196">
        <f t="shared" si="1"/>
        <v>0.67088235294117649</v>
      </c>
      <c r="I34" s="572"/>
      <c r="J34" s="219"/>
      <c r="K34" s="227"/>
    </row>
    <row r="35" spans="2:11" ht="17.25" customHeight="1" x14ac:dyDescent="0.2">
      <c r="B35" s="192" t="s">
        <v>159</v>
      </c>
      <c r="C35" s="229">
        <v>2.8299999999999999E-2</v>
      </c>
      <c r="D35" s="238">
        <v>2.8299999999999999E-2</v>
      </c>
      <c r="E35" s="195">
        <f t="shared" si="0"/>
        <v>1</v>
      </c>
      <c r="F35" s="566"/>
      <c r="G35" s="569"/>
      <c r="H35" s="196">
        <f t="shared" si="1"/>
        <v>0.75411764705882356</v>
      </c>
      <c r="I35" s="572"/>
      <c r="J35" s="219"/>
      <c r="K35" s="227"/>
    </row>
    <row r="36" spans="2:11" ht="17.25" customHeight="1" x14ac:dyDescent="0.2">
      <c r="B36" s="192" t="s">
        <v>160</v>
      </c>
      <c r="C36" s="229">
        <v>2.8299999999999999E-2</v>
      </c>
      <c r="D36" s="229"/>
      <c r="E36" s="195">
        <f t="shared" si="0"/>
        <v>0</v>
      </c>
      <c r="F36" s="566"/>
      <c r="G36" s="569"/>
      <c r="H36" s="196" t="str">
        <f t="shared" si="1"/>
        <v/>
      </c>
      <c r="I36" s="572"/>
      <c r="J36" s="219"/>
      <c r="K36" s="228"/>
    </row>
    <row r="37" spans="2:11" ht="17.25" customHeight="1" x14ac:dyDescent="0.2">
      <c r="B37" s="192" t="s">
        <v>161</v>
      </c>
      <c r="C37" s="229">
        <v>2.8299999999999999E-2</v>
      </c>
      <c r="D37" s="229"/>
      <c r="E37" s="195">
        <f t="shared" si="0"/>
        <v>0</v>
      </c>
      <c r="F37" s="566"/>
      <c r="G37" s="569"/>
      <c r="H37" s="196" t="str">
        <f t="shared" si="1"/>
        <v/>
      </c>
      <c r="I37" s="572"/>
      <c r="J37" s="219"/>
      <c r="K37" s="216"/>
    </row>
    <row r="38" spans="2:11" ht="17.25" customHeight="1" x14ac:dyDescent="0.2">
      <c r="B38" s="192" t="s">
        <v>162</v>
      </c>
      <c r="C38" s="229">
        <v>2.8299999999999999E-2</v>
      </c>
      <c r="D38" s="229"/>
      <c r="E38" s="195">
        <f t="shared" si="0"/>
        <v>0</v>
      </c>
      <c r="F38" s="567"/>
      <c r="G38" s="570"/>
      <c r="H38" s="196" t="str">
        <f t="shared" si="1"/>
        <v/>
      </c>
      <c r="I38" s="573"/>
      <c r="J38" s="225"/>
      <c r="K38" s="216"/>
    </row>
    <row r="39" spans="2:11" ht="43.5" customHeight="1" x14ac:dyDescent="0.2">
      <c r="B39" s="202" t="s">
        <v>270</v>
      </c>
      <c r="C39" s="574" t="s">
        <v>358</v>
      </c>
      <c r="D39" s="495"/>
      <c r="E39" s="495"/>
      <c r="F39" s="495"/>
      <c r="G39" s="495"/>
      <c r="H39" s="495"/>
      <c r="I39" s="496"/>
      <c r="J39" s="217"/>
      <c r="K39" s="214"/>
    </row>
    <row r="40" spans="2:11" ht="34.5" customHeight="1" x14ac:dyDescent="0.2">
      <c r="B40" s="528"/>
      <c r="C40" s="529"/>
      <c r="D40" s="529"/>
      <c r="E40" s="529"/>
      <c r="F40" s="529"/>
      <c r="G40" s="529"/>
      <c r="H40" s="529"/>
      <c r="I40" s="530"/>
      <c r="J40" s="208"/>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101.25" customHeight="1" x14ac:dyDescent="0.2">
      <c r="B44" s="534"/>
      <c r="C44" s="535"/>
      <c r="D44" s="535"/>
      <c r="E44" s="535"/>
      <c r="F44" s="535"/>
      <c r="G44" s="535"/>
      <c r="H44" s="535"/>
      <c r="I44" s="536"/>
      <c r="J44" s="12"/>
      <c r="K44" s="12"/>
    </row>
    <row r="45" spans="2:11" ht="144.75" customHeight="1" x14ac:dyDescent="0.2">
      <c r="B45" s="183" t="s">
        <v>271</v>
      </c>
      <c r="C45" s="540" t="s">
        <v>359</v>
      </c>
      <c r="D45" s="538"/>
      <c r="E45" s="538"/>
      <c r="F45" s="538"/>
      <c r="G45" s="538"/>
      <c r="H45" s="538"/>
      <c r="I45" s="539"/>
      <c r="J45" s="38"/>
      <c r="K45" s="38"/>
    </row>
    <row r="46" spans="2:11" ht="48.75" customHeight="1" x14ac:dyDescent="0.2">
      <c r="B46" s="183" t="s">
        <v>272</v>
      </c>
      <c r="C46" s="537" t="s">
        <v>44</v>
      </c>
      <c r="D46" s="541"/>
      <c r="E46" s="541"/>
      <c r="F46" s="541"/>
      <c r="G46" s="541"/>
      <c r="H46" s="541"/>
      <c r="I46" s="542"/>
      <c r="J46" s="38"/>
      <c r="K46" s="38"/>
    </row>
    <row r="47" spans="2:11" ht="42.75" customHeight="1" x14ac:dyDescent="0.2">
      <c r="B47" s="203" t="s">
        <v>273</v>
      </c>
      <c r="C47" s="537" t="s">
        <v>313</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527" t="s">
        <v>360</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356</v>
      </c>
      <c r="D53" s="450"/>
      <c r="E53" s="450"/>
      <c r="F53" s="450"/>
      <c r="G53" s="450"/>
      <c r="H53" s="450"/>
      <c r="I53" s="451"/>
      <c r="J53" s="43"/>
      <c r="K53" s="43"/>
    </row>
    <row r="54" spans="2:11" ht="31.5" customHeight="1" thickBot="1" x14ac:dyDescent="0.25">
      <c r="B54" s="206" t="s">
        <v>286</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7XUOR8cy+v5hx/X4HbeaDZGSwr4QOi3X83eB7gWWlWkKoYlzDG90eQMjGtjNF/BFRVCvhK+H3ylZ9PtT9S2BHQ==" saltValue="+KifV9L2wFHzQOZaeQAzw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4</v>
      </c>
      <c r="D6" s="466" t="s">
        <v>215</v>
      </c>
      <c r="E6" s="466"/>
      <c r="F6" s="468" t="s">
        <v>314</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96</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315</v>
      </c>
      <c r="D11" s="467"/>
      <c r="E11" s="467"/>
      <c r="F11" s="467"/>
      <c r="G11" s="467"/>
      <c r="H11" s="467"/>
      <c r="I11" s="485"/>
      <c r="J11" s="17"/>
      <c r="K11" s="17"/>
      <c r="M11" s="167"/>
      <c r="N11" s="166" t="s">
        <v>96</v>
      </c>
    </row>
    <row r="12" spans="2:14" ht="30.75" customHeight="1" x14ac:dyDescent="0.2">
      <c r="B12" s="183" t="s">
        <v>230</v>
      </c>
      <c r="C12" s="481" t="s">
        <v>316</v>
      </c>
      <c r="D12" s="481"/>
      <c r="E12" s="481"/>
      <c r="F12" s="481"/>
      <c r="G12" s="182" t="s">
        <v>232</v>
      </c>
      <c r="H12" s="482" t="s">
        <v>100</v>
      </c>
      <c r="I12" s="483"/>
      <c r="J12" s="17"/>
      <c r="K12" s="17"/>
      <c r="M12" s="167" t="s">
        <v>101</v>
      </c>
      <c r="N12" s="166" t="s">
        <v>78</v>
      </c>
    </row>
    <row r="13" spans="2:14" ht="30.75" customHeight="1" x14ac:dyDescent="0.2">
      <c r="B13" s="183" t="s">
        <v>233</v>
      </c>
      <c r="C13" s="484" t="s">
        <v>317</v>
      </c>
      <c r="D13" s="484"/>
      <c r="E13" s="484"/>
      <c r="F13" s="484"/>
      <c r="G13" s="182" t="s">
        <v>235</v>
      </c>
      <c r="H13" s="467" t="s">
        <v>42</v>
      </c>
      <c r="I13" s="485"/>
      <c r="J13" s="17"/>
      <c r="K13" s="17"/>
      <c r="M13" s="167" t="s">
        <v>105</v>
      </c>
    </row>
    <row r="14" spans="2:14" ht="44.25" customHeight="1" x14ac:dyDescent="0.2">
      <c r="B14" s="183" t="s">
        <v>236</v>
      </c>
      <c r="C14" s="486" t="s">
        <v>318</v>
      </c>
      <c r="D14" s="486"/>
      <c r="E14" s="486"/>
      <c r="F14" s="486"/>
      <c r="G14" s="486"/>
      <c r="H14" s="486"/>
      <c r="I14" s="487"/>
      <c r="J14" s="22"/>
      <c r="K14" s="22"/>
      <c r="M14" s="167" t="s">
        <v>108</v>
      </c>
    </row>
    <row r="15" spans="2:14" ht="33.75" customHeight="1" x14ac:dyDescent="0.2">
      <c r="B15" s="183" t="s">
        <v>238</v>
      </c>
      <c r="C15" s="470" t="s">
        <v>239</v>
      </c>
      <c r="D15" s="471"/>
      <c r="E15" s="471"/>
      <c r="F15" s="471"/>
      <c r="G15" s="471"/>
      <c r="H15" s="471"/>
      <c r="I15" s="472"/>
      <c r="J15" s="23"/>
      <c r="K15" s="23"/>
      <c r="M15" s="167" t="s">
        <v>112</v>
      </c>
    </row>
    <row r="16" spans="2:14" ht="22.5" customHeight="1" x14ac:dyDescent="0.2">
      <c r="B16" s="183" t="s">
        <v>240</v>
      </c>
      <c r="C16" s="468" t="s">
        <v>319</v>
      </c>
      <c r="D16" s="468"/>
      <c r="E16" s="468"/>
      <c r="F16" s="468"/>
      <c r="G16" s="468"/>
      <c r="H16" s="468"/>
      <c r="I16" s="469"/>
      <c r="J16" s="24"/>
      <c r="K16" s="24"/>
      <c r="M16" s="167"/>
    </row>
    <row r="17" spans="2:13" ht="30.75" customHeight="1" x14ac:dyDescent="0.2">
      <c r="B17" s="183" t="s">
        <v>242</v>
      </c>
      <c r="C17" s="467" t="s">
        <v>294</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9.75" customHeight="1" x14ac:dyDescent="0.2">
      <c r="B19" s="490"/>
      <c r="C19" s="468" t="s">
        <v>320</v>
      </c>
      <c r="D19" s="468"/>
      <c r="E19" s="468"/>
      <c r="F19" s="468" t="s">
        <v>321</v>
      </c>
      <c r="G19" s="468"/>
      <c r="H19" s="468"/>
      <c r="I19" s="469"/>
      <c r="J19" s="24"/>
      <c r="K19" s="24"/>
      <c r="M19" s="167" t="s">
        <v>126</v>
      </c>
    </row>
    <row r="20" spans="2:13" ht="39.75" customHeight="1" x14ac:dyDescent="0.2">
      <c r="B20" s="183" t="s">
        <v>249</v>
      </c>
      <c r="C20" s="497" t="s">
        <v>294</v>
      </c>
      <c r="D20" s="498"/>
      <c r="E20" s="499"/>
      <c r="F20" s="482" t="s">
        <v>294</v>
      </c>
      <c r="G20" s="482"/>
      <c r="H20" s="482"/>
      <c r="I20" s="483"/>
      <c r="J20" s="17"/>
      <c r="K20" s="17"/>
      <c r="M20" s="167"/>
    </row>
    <row r="21" spans="2:13" ht="42" customHeight="1" x14ac:dyDescent="0.2">
      <c r="B21" s="183" t="s">
        <v>251</v>
      </c>
      <c r="C21" s="500" t="s">
        <v>322</v>
      </c>
      <c r="D21" s="501"/>
      <c r="E21" s="502"/>
      <c r="F21" s="500" t="s">
        <v>323</v>
      </c>
      <c r="G21" s="501"/>
      <c r="H21" s="501"/>
      <c r="I21" s="503"/>
      <c r="J21" s="23"/>
      <c r="K21" s="23"/>
      <c r="M21" s="167"/>
    </row>
    <row r="22" spans="2:13" ht="33" customHeight="1" x14ac:dyDescent="0.2">
      <c r="B22" s="183" t="s">
        <v>254</v>
      </c>
      <c r="C22" s="504">
        <v>44562</v>
      </c>
      <c r="D22" s="501"/>
      <c r="E22" s="502"/>
      <c r="F22" s="182" t="s">
        <v>255</v>
      </c>
      <c r="G22" s="184">
        <v>63860</v>
      </c>
      <c r="H22" s="182" t="s">
        <v>256</v>
      </c>
      <c r="I22" s="185">
        <v>78642</v>
      </c>
      <c r="J22" s="28"/>
      <c r="K22" s="28"/>
      <c r="M22" s="167"/>
    </row>
    <row r="23" spans="2:13" ht="27" customHeight="1" x14ac:dyDescent="0.2">
      <c r="B23" s="183" t="s">
        <v>257</v>
      </c>
      <c r="C23" s="504">
        <v>44926</v>
      </c>
      <c r="D23" s="501"/>
      <c r="E23" s="502"/>
      <c r="F23" s="182" t="s">
        <v>258</v>
      </c>
      <c r="G23" s="546">
        <v>111181</v>
      </c>
      <c r="H23" s="547"/>
      <c r="I23" s="548"/>
      <c r="J23" s="29"/>
      <c r="K23" s="29"/>
      <c r="M23" s="167"/>
    </row>
    <row r="24" spans="2:13" ht="30.75" customHeight="1" x14ac:dyDescent="0.2">
      <c r="B24" s="186" t="s">
        <v>259</v>
      </c>
      <c r="C24" s="508" t="s">
        <v>112</v>
      </c>
      <c r="D24" s="509"/>
      <c r="E24" s="510"/>
      <c r="F24" s="187" t="s">
        <v>260</v>
      </c>
      <c r="G24" s="500" t="s">
        <v>44</v>
      </c>
      <c r="H24" s="501"/>
      <c r="I24" s="503"/>
      <c r="J24" s="26"/>
      <c r="K24" s="26"/>
      <c r="M24" s="167"/>
    </row>
    <row r="25" spans="2:13" ht="22.5" customHeight="1" x14ac:dyDescent="0.2">
      <c r="B25" s="511" t="s">
        <v>261</v>
      </c>
      <c r="C25" s="512"/>
      <c r="D25" s="512"/>
      <c r="E25" s="512"/>
      <c r="F25" s="512"/>
      <c r="G25" s="512"/>
      <c r="H25" s="512"/>
      <c r="I25" s="513"/>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6470</v>
      </c>
      <c r="D27" s="194">
        <v>6446</v>
      </c>
      <c r="E27" s="195">
        <f>IF(OR(C27=0,C27=""),0,D27/C27)</f>
        <v>0.99629057187017001</v>
      </c>
      <c r="F27" s="575">
        <f>SUM(C27:C38)</f>
        <v>111181</v>
      </c>
      <c r="G27" s="575">
        <f>SUM(D27:D38)</f>
        <v>66745</v>
      </c>
      <c r="H27" s="196">
        <f>+(D27*100%)/$G$23</f>
        <v>5.7977532132288789E-2</v>
      </c>
      <c r="I27" s="578">
        <f>G27+I22</f>
        <v>145387</v>
      </c>
      <c r="J27" s="211"/>
      <c r="K27" s="213"/>
    </row>
    <row r="28" spans="2:13" ht="15" customHeight="1" x14ac:dyDescent="0.2">
      <c r="B28" s="192" t="s">
        <v>152</v>
      </c>
      <c r="C28" s="193">
        <v>9802</v>
      </c>
      <c r="D28" s="194">
        <v>9802</v>
      </c>
      <c r="E28" s="195">
        <f t="shared" ref="E28:E38" si="0">IF(OR(C28=0,C28=""),0,D28/C28)</f>
        <v>1</v>
      </c>
      <c r="F28" s="576"/>
      <c r="G28" s="576"/>
      <c r="H28" s="196">
        <f>+IF(D28="","",((D28*100%)/$G$23)+H27)</f>
        <v>0.14614007789100655</v>
      </c>
      <c r="I28" s="579"/>
      <c r="J28" s="211"/>
      <c r="K28" s="36"/>
    </row>
    <row r="29" spans="2:13" ht="15" customHeight="1" x14ac:dyDescent="0.2">
      <c r="B29" s="192" t="s">
        <v>153</v>
      </c>
      <c r="C29" s="193">
        <v>7460</v>
      </c>
      <c r="D29" s="194">
        <v>6719</v>
      </c>
      <c r="E29" s="195">
        <f t="shared" si="0"/>
        <v>0.90067024128686324</v>
      </c>
      <c r="F29" s="576"/>
      <c r="G29" s="576"/>
      <c r="H29" s="196">
        <f t="shared" ref="H29:H38" si="1">+IF(D29="","",((D29*100%)/$G$23)+H28)</f>
        <v>0.20657306554177424</v>
      </c>
      <c r="I29" s="579"/>
      <c r="J29" s="211"/>
      <c r="K29" s="178"/>
    </row>
    <row r="30" spans="2:13" ht="15" customHeight="1" x14ac:dyDescent="0.2">
      <c r="B30" s="192" t="s">
        <v>154</v>
      </c>
      <c r="C30" s="193">
        <v>6400</v>
      </c>
      <c r="D30" s="194">
        <v>5439</v>
      </c>
      <c r="E30" s="195">
        <f t="shared" si="0"/>
        <v>0.84984375000000001</v>
      </c>
      <c r="F30" s="576"/>
      <c r="G30" s="576"/>
      <c r="H30" s="196">
        <f t="shared" si="1"/>
        <v>0.25549329471762261</v>
      </c>
      <c r="I30" s="579"/>
      <c r="J30" s="211"/>
      <c r="K30" s="178"/>
    </row>
    <row r="31" spans="2:13" ht="15" customHeight="1" x14ac:dyDescent="0.2">
      <c r="B31" s="192" t="s">
        <v>155</v>
      </c>
      <c r="C31" s="193">
        <v>6453</v>
      </c>
      <c r="D31" s="239">
        <v>6119</v>
      </c>
      <c r="E31" s="195">
        <f t="shared" si="0"/>
        <v>0.9482411281574461</v>
      </c>
      <c r="F31" s="576"/>
      <c r="G31" s="576"/>
      <c r="H31" s="196">
        <f t="shared" si="1"/>
        <v>0.31052967683327187</v>
      </c>
      <c r="I31" s="579"/>
      <c r="J31" s="211"/>
      <c r="K31" s="178"/>
    </row>
    <row r="32" spans="2:13" ht="15" customHeight="1" x14ac:dyDescent="0.2">
      <c r="B32" s="192" t="s">
        <v>156</v>
      </c>
      <c r="C32" s="193">
        <v>7396</v>
      </c>
      <c r="D32" s="239">
        <v>7396</v>
      </c>
      <c r="E32" s="195">
        <f t="shared" si="0"/>
        <v>1</v>
      </c>
      <c r="F32" s="576"/>
      <c r="G32" s="576"/>
      <c r="H32" s="196">
        <f>+IF(D32="","",((D32*100%)/$G$23)+H31)</f>
        <v>0.3770518343961648</v>
      </c>
      <c r="I32" s="579"/>
      <c r="J32" s="211"/>
      <c r="K32" s="178"/>
    </row>
    <row r="33" spans="2:11" ht="15" customHeight="1" x14ac:dyDescent="0.2">
      <c r="B33" s="192" t="s">
        <v>157</v>
      </c>
      <c r="C33" s="193">
        <v>11200</v>
      </c>
      <c r="D33" s="239">
        <v>2405</v>
      </c>
      <c r="E33" s="195">
        <f t="shared" si="0"/>
        <v>0.21473214285714284</v>
      </c>
      <c r="F33" s="576"/>
      <c r="G33" s="576"/>
      <c r="H33" s="196">
        <f t="shared" si="1"/>
        <v>0.39868322824943109</v>
      </c>
      <c r="I33" s="579"/>
      <c r="J33" s="240"/>
      <c r="K33" s="178"/>
    </row>
    <row r="34" spans="2:11" ht="15" customHeight="1" x14ac:dyDescent="0.2">
      <c r="B34" s="192" t="s">
        <v>158</v>
      </c>
      <c r="C34" s="193">
        <v>11200</v>
      </c>
      <c r="D34" s="239">
        <v>11832</v>
      </c>
      <c r="E34" s="195">
        <f t="shared" si="0"/>
        <v>1.0564285714285715</v>
      </c>
      <c r="F34" s="576"/>
      <c r="G34" s="576"/>
      <c r="H34" s="196">
        <f t="shared" si="1"/>
        <v>0.50510428940196617</v>
      </c>
      <c r="I34" s="579"/>
      <c r="J34" s="240"/>
      <c r="K34" s="178"/>
    </row>
    <row r="35" spans="2:11" ht="15" customHeight="1" x14ac:dyDescent="0.2">
      <c r="B35" s="192" t="s">
        <v>159</v>
      </c>
      <c r="C35" s="193">
        <v>11200</v>
      </c>
      <c r="D35" s="239">
        <v>10587</v>
      </c>
      <c r="E35" s="195">
        <f t="shared" si="0"/>
        <v>0.9452678571428571</v>
      </c>
      <c r="F35" s="576"/>
      <c r="G35" s="576"/>
      <c r="H35" s="196">
        <f t="shared" si="1"/>
        <v>0.60032739406913049</v>
      </c>
      <c r="I35" s="579"/>
      <c r="J35" s="240"/>
      <c r="K35" s="178"/>
    </row>
    <row r="36" spans="2:11" ht="15" customHeight="1" x14ac:dyDescent="0.2">
      <c r="B36" s="192" t="s">
        <v>160</v>
      </c>
      <c r="C36" s="193">
        <v>11200</v>
      </c>
      <c r="D36" s="193"/>
      <c r="E36" s="195">
        <f t="shared" si="0"/>
        <v>0</v>
      </c>
      <c r="F36" s="576"/>
      <c r="G36" s="576"/>
      <c r="H36" s="196" t="str">
        <f t="shared" si="1"/>
        <v/>
      </c>
      <c r="I36" s="579"/>
      <c r="K36" s="178"/>
    </row>
    <row r="37" spans="2:11" ht="15" customHeight="1" x14ac:dyDescent="0.2">
      <c r="B37" s="192" t="s">
        <v>161</v>
      </c>
      <c r="C37" s="193">
        <v>11200</v>
      </c>
      <c r="D37" s="193"/>
      <c r="E37" s="195">
        <f t="shared" si="0"/>
        <v>0</v>
      </c>
      <c r="F37" s="576"/>
      <c r="G37" s="576"/>
      <c r="H37" s="196" t="str">
        <f t="shared" si="1"/>
        <v/>
      </c>
      <c r="I37" s="579"/>
      <c r="K37" s="178"/>
    </row>
    <row r="38" spans="2:11" ht="15" customHeight="1" x14ac:dyDescent="0.2">
      <c r="B38" s="192" t="s">
        <v>162</v>
      </c>
      <c r="C38" s="193">
        <v>11200</v>
      </c>
      <c r="D38" s="193"/>
      <c r="E38" s="195">
        <f t="shared" si="0"/>
        <v>0</v>
      </c>
      <c r="F38" s="577"/>
      <c r="G38" s="577"/>
      <c r="H38" s="196" t="str">
        <f t="shared" si="1"/>
        <v/>
      </c>
      <c r="I38" s="580"/>
      <c r="K38" s="178"/>
    </row>
    <row r="39" spans="2:11" ht="81.75" customHeight="1" x14ac:dyDescent="0.2">
      <c r="B39" s="202" t="s">
        <v>270</v>
      </c>
      <c r="C39" s="555" t="s">
        <v>361</v>
      </c>
      <c r="D39" s="495"/>
      <c r="E39" s="495"/>
      <c r="F39" s="495"/>
      <c r="G39" s="495"/>
      <c r="H39" s="495"/>
      <c r="I39" s="496"/>
      <c r="J39" s="211"/>
      <c r="K39" s="37"/>
    </row>
    <row r="40" spans="2:11" ht="34.5" customHeight="1" x14ac:dyDescent="0.2">
      <c r="B40" s="528"/>
      <c r="C40" s="529"/>
      <c r="D40" s="529"/>
      <c r="E40" s="529"/>
      <c r="F40" s="529"/>
      <c r="G40" s="529"/>
      <c r="H40" s="529"/>
      <c r="I40" s="530"/>
      <c r="J40" s="177"/>
      <c r="K40" s="14"/>
    </row>
    <row r="41" spans="2:11" ht="34.5" customHeight="1" x14ac:dyDescent="0.2">
      <c r="B41" s="531"/>
      <c r="C41" s="532"/>
      <c r="D41" s="532"/>
      <c r="E41" s="532"/>
      <c r="F41" s="532"/>
      <c r="G41" s="532"/>
      <c r="H41" s="532"/>
      <c r="I41" s="533"/>
      <c r="J41" s="37"/>
      <c r="K41" s="210"/>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87.75" customHeight="1" x14ac:dyDescent="0.2">
      <c r="B44" s="534"/>
      <c r="C44" s="535"/>
      <c r="D44" s="535"/>
      <c r="E44" s="535"/>
      <c r="F44" s="535"/>
      <c r="G44" s="535"/>
      <c r="H44" s="535"/>
      <c r="I44" s="536"/>
      <c r="J44" s="12"/>
      <c r="K44" s="12"/>
    </row>
    <row r="45" spans="2:11" ht="123" customHeight="1" x14ac:dyDescent="0.2">
      <c r="B45" s="183" t="s">
        <v>271</v>
      </c>
      <c r="C45" s="581" t="s">
        <v>362</v>
      </c>
      <c r="D45" s="582"/>
      <c r="E45" s="582"/>
      <c r="F45" s="582"/>
      <c r="G45" s="582"/>
      <c r="H45" s="582"/>
      <c r="I45" s="583"/>
      <c r="J45" s="38"/>
      <c r="K45" s="38"/>
    </row>
    <row r="46" spans="2:11" ht="60.75" customHeight="1" x14ac:dyDescent="0.2">
      <c r="B46" s="183" t="s">
        <v>272</v>
      </c>
      <c r="C46" s="540" t="s">
        <v>351</v>
      </c>
      <c r="D46" s="538"/>
      <c r="E46" s="538"/>
      <c r="F46" s="538"/>
      <c r="G46" s="538"/>
      <c r="H46" s="538"/>
      <c r="I46" s="539"/>
      <c r="J46" s="38"/>
      <c r="K46" s="38"/>
    </row>
    <row r="47" spans="2:11" ht="33.75" customHeight="1" x14ac:dyDescent="0.2">
      <c r="B47" s="203" t="s">
        <v>273</v>
      </c>
      <c r="C47" s="584" t="s">
        <v>324</v>
      </c>
      <c r="D47" s="585"/>
      <c r="E47" s="585"/>
      <c r="F47" s="585"/>
      <c r="G47" s="585"/>
      <c r="H47" s="585"/>
      <c r="I47" s="586"/>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2.25" customHeight="1" x14ac:dyDescent="0.2">
      <c r="B50" s="524"/>
      <c r="C50" s="198" t="s">
        <v>280</v>
      </c>
      <c r="D50" s="455" t="s">
        <v>280</v>
      </c>
      <c r="E50" s="456"/>
      <c r="F50" s="587"/>
      <c r="G50" s="455" t="s">
        <v>280</v>
      </c>
      <c r="H50" s="456"/>
      <c r="I50" s="457"/>
      <c r="J50" s="39"/>
      <c r="K50" s="39"/>
    </row>
    <row r="51" spans="2:11" ht="32.25" customHeight="1" x14ac:dyDescent="0.2">
      <c r="B51" s="204" t="s">
        <v>281</v>
      </c>
      <c r="C51" s="527" t="s">
        <v>325</v>
      </c>
      <c r="D51" s="527"/>
      <c r="E51" s="527"/>
      <c r="F51" s="527"/>
      <c r="G51" s="527"/>
      <c r="H51" s="527"/>
      <c r="I51" s="543"/>
      <c r="J51" s="42"/>
      <c r="K51" s="42"/>
    </row>
    <row r="52" spans="2:11" ht="28.5" customHeight="1" x14ac:dyDescent="0.2">
      <c r="B52" s="205" t="s">
        <v>283</v>
      </c>
      <c r="C52" s="449" t="s">
        <v>350</v>
      </c>
      <c r="D52" s="450"/>
      <c r="E52" s="450"/>
      <c r="F52" s="450"/>
      <c r="G52" s="450"/>
      <c r="H52" s="450"/>
      <c r="I52" s="451"/>
      <c r="J52" s="42"/>
      <c r="K52" s="42"/>
    </row>
    <row r="53" spans="2:11" ht="30" customHeight="1" x14ac:dyDescent="0.2">
      <c r="B53" s="203" t="s">
        <v>285</v>
      </c>
      <c r="C53" s="449" t="s">
        <v>356</v>
      </c>
      <c r="D53" s="450"/>
      <c r="E53" s="450"/>
      <c r="F53" s="450"/>
      <c r="G53" s="450"/>
      <c r="H53" s="450"/>
      <c r="I53" s="451"/>
      <c r="J53" s="43"/>
      <c r="K53" s="43"/>
    </row>
    <row r="54" spans="2:11" ht="31.5" customHeight="1" thickBot="1" x14ac:dyDescent="0.25">
      <c r="B54" s="206" t="s">
        <v>286</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OcpsWuH7ffiNfwXka4laP8rR7FFsybAuxs/qjq9KGTJenixfsWRWQgkITjUsb9V01qiv0BJVI6VAGIRI8cBXAA==" saltValue="//nUamvN+rBZLyTqYEM0C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14</v>
      </c>
      <c r="D9" s="332" t="s">
        <v>73</v>
      </c>
      <c r="E9" s="332"/>
      <c r="F9" s="333" t="s">
        <v>326</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76"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614" t="s">
        <v>327</v>
      </c>
      <c r="I12" s="615"/>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328</v>
      </c>
      <c r="D14" s="328"/>
      <c r="E14" s="328"/>
      <c r="F14" s="328"/>
      <c r="G14" s="328"/>
      <c r="H14" s="328"/>
      <c r="I14" s="343"/>
      <c r="J14" s="17"/>
      <c r="K14" s="17"/>
      <c r="M14" s="21"/>
      <c r="N14" s="6" t="s">
        <v>96</v>
      </c>
    </row>
    <row r="15" spans="2:14" ht="30.75" customHeight="1" x14ac:dyDescent="0.2">
      <c r="B15" s="18" t="s">
        <v>97</v>
      </c>
      <c r="C15" s="333" t="s">
        <v>329</v>
      </c>
      <c r="D15" s="334"/>
      <c r="E15" s="334"/>
      <c r="F15" s="596"/>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607" t="s">
        <v>330</v>
      </c>
      <c r="D17" s="608"/>
      <c r="E17" s="608"/>
      <c r="F17" s="608"/>
      <c r="G17" s="608"/>
      <c r="H17" s="608"/>
      <c r="I17" s="609"/>
      <c r="J17" s="22"/>
      <c r="K17" s="22"/>
      <c r="M17" s="21" t="s">
        <v>108</v>
      </c>
      <c r="N17" s="6" t="s">
        <v>109</v>
      </c>
    </row>
    <row r="18" spans="2:14" ht="30.75" customHeight="1" x14ac:dyDescent="0.2">
      <c r="B18" s="18" t="s">
        <v>110</v>
      </c>
      <c r="C18" s="333" t="s">
        <v>331</v>
      </c>
      <c r="D18" s="334"/>
      <c r="E18" s="334"/>
      <c r="F18" s="334"/>
      <c r="G18" s="334"/>
      <c r="H18" s="334"/>
      <c r="I18" s="335"/>
      <c r="J18" s="23"/>
      <c r="K18" s="23"/>
      <c r="M18" s="21" t="s">
        <v>112</v>
      </c>
      <c r="N18" s="6" t="s">
        <v>113</v>
      </c>
    </row>
    <row r="19" spans="2:14" ht="30.75" customHeight="1" x14ac:dyDescent="0.2">
      <c r="B19" s="18" t="s">
        <v>114</v>
      </c>
      <c r="C19" s="604" t="s">
        <v>332</v>
      </c>
      <c r="D19" s="605"/>
      <c r="E19" s="605"/>
      <c r="F19" s="605"/>
      <c r="G19" s="605"/>
      <c r="H19" s="605"/>
      <c r="I19" s="606"/>
      <c r="J19" s="24"/>
      <c r="K19" s="24"/>
      <c r="M19" s="21"/>
      <c r="N19" s="6" t="s">
        <v>116</v>
      </c>
    </row>
    <row r="20" spans="2:14" ht="30.75" customHeight="1" x14ac:dyDescent="0.2">
      <c r="B20" s="18" t="s">
        <v>117</v>
      </c>
      <c r="C20" s="610" t="s">
        <v>41</v>
      </c>
      <c r="D20" s="611"/>
      <c r="E20" s="611"/>
      <c r="F20" s="611"/>
      <c r="G20" s="611"/>
      <c r="H20" s="611"/>
      <c r="I20" s="612"/>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604" t="s">
        <v>333</v>
      </c>
      <c r="D22" s="605"/>
      <c r="E22" s="613"/>
      <c r="F22" s="604" t="s">
        <v>334</v>
      </c>
      <c r="G22" s="605"/>
      <c r="H22" s="605"/>
      <c r="I22" s="606"/>
      <c r="J22" s="24"/>
      <c r="K22" s="24"/>
      <c r="M22" s="21" t="s">
        <v>126</v>
      </c>
      <c r="N22" s="6" t="s">
        <v>127</v>
      </c>
    </row>
    <row r="23" spans="2:14" ht="39.75" customHeight="1" x14ac:dyDescent="0.2">
      <c r="B23" s="18" t="s">
        <v>128</v>
      </c>
      <c r="C23" s="327" t="s">
        <v>41</v>
      </c>
      <c r="D23" s="328"/>
      <c r="E23" s="600"/>
      <c r="F23" s="327" t="s">
        <v>41</v>
      </c>
      <c r="G23" s="328"/>
      <c r="H23" s="328"/>
      <c r="I23" s="343"/>
      <c r="J23" s="17"/>
      <c r="K23" s="17"/>
      <c r="M23" s="21"/>
      <c r="N23" s="6" t="s">
        <v>93</v>
      </c>
    </row>
    <row r="24" spans="2:14" ht="44.25" customHeight="1" x14ac:dyDescent="0.2">
      <c r="B24" s="18" t="s">
        <v>129</v>
      </c>
      <c r="C24" s="601" t="s">
        <v>335</v>
      </c>
      <c r="D24" s="602"/>
      <c r="E24" s="603"/>
      <c r="F24" s="604" t="s">
        <v>336</v>
      </c>
      <c r="G24" s="605"/>
      <c r="H24" s="605"/>
      <c r="I24" s="606"/>
      <c r="J24" s="23"/>
      <c r="K24" s="23"/>
      <c r="M24" s="27"/>
      <c r="N24" s="6" t="s">
        <v>132</v>
      </c>
    </row>
    <row r="25" spans="2:14" ht="29.25" customHeight="1" x14ac:dyDescent="0.2">
      <c r="B25" s="18" t="s">
        <v>133</v>
      </c>
      <c r="C25" s="369" t="s">
        <v>103</v>
      </c>
      <c r="D25" s="370"/>
      <c r="E25" s="371"/>
      <c r="F25" s="16" t="s">
        <v>134</v>
      </c>
      <c r="G25" s="597">
        <v>74</v>
      </c>
      <c r="H25" s="598"/>
      <c r="I25" s="599"/>
      <c r="J25" s="28"/>
      <c r="K25" s="28"/>
      <c r="M25" s="27"/>
    </row>
    <row r="26" spans="2:14" ht="27" customHeight="1" x14ac:dyDescent="0.2">
      <c r="B26" s="18" t="s">
        <v>135</v>
      </c>
      <c r="C26" s="333" t="s">
        <v>136</v>
      </c>
      <c r="D26" s="334"/>
      <c r="E26" s="596"/>
      <c r="F26" s="16" t="s">
        <v>137</v>
      </c>
      <c r="G26" s="597">
        <v>0</v>
      </c>
      <c r="H26" s="598"/>
      <c r="I26" s="599"/>
      <c r="J26" s="29"/>
      <c r="K26" s="29"/>
      <c r="M26" s="27"/>
    </row>
    <row r="27" spans="2:14" ht="47.25" customHeight="1" x14ac:dyDescent="0.2">
      <c r="B27" s="97" t="s">
        <v>138</v>
      </c>
      <c r="C27" s="327" t="s">
        <v>108</v>
      </c>
      <c r="D27" s="328"/>
      <c r="E27" s="600"/>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87"/>
      <c r="D42" s="387"/>
      <c r="E42" s="387"/>
      <c r="F42" s="387"/>
      <c r="G42" s="387"/>
      <c r="H42" s="387"/>
      <c r="I42" s="388"/>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79.5" customHeight="1" x14ac:dyDescent="0.2">
      <c r="B49" s="18" t="s">
        <v>165</v>
      </c>
      <c r="C49" s="590"/>
      <c r="D49" s="591"/>
      <c r="E49" s="591"/>
      <c r="F49" s="591"/>
      <c r="G49" s="591"/>
      <c r="H49" s="591"/>
      <c r="I49" s="592"/>
      <c r="J49" s="38"/>
      <c r="K49" s="38"/>
    </row>
    <row r="50" spans="2:11" ht="26.25" customHeight="1" x14ac:dyDescent="0.2">
      <c r="B50" s="18" t="s">
        <v>166</v>
      </c>
      <c r="C50" s="593"/>
      <c r="D50" s="594"/>
      <c r="E50" s="594"/>
      <c r="F50" s="594"/>
      <c r="G50" s="594"/>
      <c r="H50" s="594"/>
      <c r="I50" s="595"/>
      <c r="J50" s="38"/>
      <c r="K50" s="38"/>
    </row>
    <row r="51" spans="2:11" ht="64.5" customHeight="1" x14ac:dyDescent="0.2">
      <c r="B51" s="112" t="s">
        <v>167</v>
      </c>
      <c r="C51" s="590"/>
      <c r="D51" s="591"/>
      <c r="E51" s="591"/>
      <c r="F51" s="591"/>
      <c r="G51" s="591"/>
      <c r="H51" s="591"/>
      <c r="I51" s="592"/>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107"/>
      <c r="D54" s="387"/>
      <c r="E54" s="387"/>
      <c r="F54" s="387"/>
      <c r="G54" s="395"/>
      <c r="H54" s="395"/>
      <c r="I54" s="396"/>
      <c r="J54" s="39"/>
      <c r="K54" s="39"/>
    </row>
    <row r="55" spans="2:11" ht="31.5" customHeight="1" x14ac:dyDescent="0.2">
      <c r="B55" s="112" t="s">
        <v>173</v>
      </c>
      <c r="C55" s="588" t="s">
        <v>337</v>
      </c>
      <c r="D55" s="589"/>
      <c r="E55" s="409" t="s">
        <v>175</v>
      </c>
      <c r="F55" s="409"/>
      <c r="G55" s="408" t="s">
        <v>338</v>
      </c>
      <c r="H55" s="408"/>
      <c r="I55" s="410"/>
      <c r="J55" s="41"/>
      <c r="K55" s="41"/>
    </row>
    <row r="56" spans="2:11" ht="31.5" customHeight="1" x14ac:dyDescent="0.2">
      <c r="B56" s="112" t="s">
        <v>177</v>
      </c>
      <c r="C56" s="387" t="str">
        <f>+'[3]HV 1'!C56:D56</f>
        <v>NICOLAS ADOLFO CORREAL HUERTAS</v>
      </c>
      <c r="D56" s="387"/>
      <c r="E56" s="411" t="s">
        <v>178</v>
      </c>
      <c r="F56" s="411"/>
      <c r="G56" s="408" t="str">
        <f>+'[7]HV 1'!G59:I59</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6"/>
      <c r="C1" s="419" t="s">
        <v>0</v>
      </c>
      <c r="D1" s="420"/>
      <c r="E1" s="420"/>
      <c r="F1" s="420"/>
      <c r="G1" s="420"/>
      <c r="H1" s="421"/>
      <c r="I1" s="422"/>
      <c r="J1" s="423"/>
    </row>
    <row r="2" spans="2:11" ht="18" customHeight="1" thickBot="1" x14ac:dyDescent="0.3">
      <c r="B2" s="417"/>
      <c r="C2" s="419" t="s">
        <v>1</v>
      </c>
      <c r="D2" s="420"/>
      <c r="E2" s="420"/>
      <c r="F2" s="420"/>
      <c r="G2" s="420"/>
      <c r="H2" s="421"/>
      <c r="I2" s="424"/>
      <c r="J2" s="425"/>
    </row>
    <row r="3" spans="2:11" ht="18" customHeight="1" thickBot="1" x14ac:dyDescent="0.3">
      <c r="B3" s="417"/>
      <c r="C3" s="419" t="s">
        <v>339</v>
      </c>
      <c r="D3" s="420"/>
      <c r="E3" s="420"/>
      <c r="F3" s="420"/>
      <c r="G3" s="420"/>
      <c r="H3" s="421"/>
      <c r="I3" s="424"/>
      <c r="J3" s="425"/>
    </row>
    <row r="4" spans="2:11" ht="18" customHeight="1" thickBot="1" x14ac:dyDescent="0.3">
      <c r="B4" s="418"/>
      <c r="C4" s="419" t="s">
        <v>183</v>
      </c>
      <c r="D4" s="420"/>
      <c r="E4" s="420"/>
      <c r="F4" s="421"/>
      <c r="G4" s="428" t="s">
        <v>184</v>
      </c>
      <c r="H4" s="429"/>
      <c r="I4" s="426"/>
      <c r="J4" s="427"/>
    </row>
    <row r="5" spans="2:11" ht="18" customHeight="1" thickBot="1" x14ac:dyDescent="0.3">
      <c r="B5" s="53"/>
      <c r="C5" s="10"/>
      <c r="D5" s="10"/>
      <c r="E5" s="10"/>
      <c r="F5" s="10"/>
      <c r="G5" s="10"/>
      <c r="H5" s="10"/>
      <c r="I5" s="10"/>
      <c r="J5" s="54"/>
    </row>
    <row r="6" spans="2:11" ht="51.75" customHeight="1" thickBot="1" x14ac:dyDescent="0.3">
      <c r="B6" s="1" t="s">
        <v>340</v>
      </c>
      <c r="C6" s="432" t="str">
        <f>+'[5]Sección 1. Metas - Magnitud'!C7</f>
        <v>1032 - Gestión y control de tránsito y transporte</v>
      </c>
      <c r="D6" s="433"/>
      <c r="E6" s="434"/>
      <c r="F6" s="55"/>
      <c r="G6" s="10"/>
      <c r="H6" s="10"/>
      <c r="I6" s="10"/>
      <c r="J6" s="54"/>
    </row>
    <row r="7" spans="2:11" ht="32.25" customHeight="1" thickBot="1" x14ac:dyDescent="0.3">
      <c r="B7" s="2" t="s">
        <v>186</v>
      </c>
      <c r="C7" s="432" t="str">
        <f>+'[5]Sección 1. Metas - Magnitud'!C8:F8</f>
        <v>Dirección de Control y Vigilancia</v>
      </c>
      <c r="D7" s="433"/>
      <c r="E7" s="434"/>
      <c r="F7" s="55"/>
      <c r="G7" s="10"/>
      <c r="H7" s="10"/>
      <c r="I7" s="10"/>
      <c r="J7" s="54"/>
    </row>
    <row r="8" spans="2:11" ht="32.25" customHeight="1" thickBot="1" x14ac:dyDescent="0.3">
      <c r="B8" s="2" t="s">
        <v>187</v>
      </c>
      <c r="C8" s="432" t="str">
        <f>+'[5]Sección 1. Metas - Magnitud'!C9:F9</f>
        <v>Subsecretaría de Servicios de la Movilidad</v>
      </c>
      <c r="D8" s="433"/>
      <c r="E8" s="434"/>
      <c r="F8" s="4"/>
      <c r="G8" s="10"/>
      <c r="H8" s="10"/>
      <c r="I8" s="10"/>
      <c r="J8" s="54"/>
    </row>
    <row r="9" spans="2:11" ht="33.75" customHeight="1" thickBot="1" x14ac:dyDescent="0.3">
      <c r="B9" s="2" t="s">
        <v>188</v>
      </c>
      <c r="C9" s="432" t="s">
        <v>189</v>
      </c>
      <c r="D9" s="433"/>
      <c r="E9" s="434"/>
      <c r="F9" s="55"/>
      <c r="G9" s="10"/>
      <c r="H9" s="10"/>
      <c r="I9" s="10"/>
      <c r="J9" s="54"/>
    </row>
    <row r="10" spans="2:11" ht="33.75" customHeight="1" thickBot="1" x14ac:dyDescent="0.3">
      <c r="B10" s="100" t="s">
        <v>190</v>
      </c>
      <c r="C10" s="432" t="str">
        <f>+'[7]HV 14'!F9</f>
        <v>14. Realizar 241 visitas administrativas y de seguimiento a empresas prestadoras del servicio público de transporte.</v>
      </c>
      <c r="D10" s="433"/>
      <c r="E10" s="434"/>
      <c r="F10" s="55"/>
      <c r="G10" s="10"/>
      <c r="H10" s="10"/>
      <c r="I10" s="10"/>
      <c r="J10" s="54"/>
    </row>
    <row r="11" spans="2:11" ht="34.5" customHeight="1" x14ac:dyDescent="0.25"/>
    <row r="12" spans="2:11" ht="21.75" customHeight="1" x14ac:dyDescent="0.25">
      <c r="B12" s="442" t="s">
        <v>341</v>
      </c>
      <c r="C12" s="443"/>
      <c r="D12" s="443"/>
      <c r="E12" s="443"/>
      <c r="F12" s="443"/>
      <c r="G12" s="443"/>
      <c r="H12" s="444"/>
      <c r="I12" s="622" t="s">
        <v>192</v>
      </c>
      <c r="J12" s="623"/>
      <c r="K12" s="623"/>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20"/>
    </row>
    <row r="16" spans="2:11" x14ac:dyDescent="0.25">
      <c r="B16" s="143"/>
      <c r="C16" s="144"/>
      <c r="D16" s="145"/>
      <c r="E16" s="146"/>
      <c r="F16" s="144"/>
      <c r="G16" s="145"/>
      <c r="H16" s="147"/>
      <c r="I16" s="148"/>
      <c r="J16" s="149"/>
      <c r="K16" s="621"/>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6" t="s">
        <v>209</v>
      </c>
      <c r="C19" s="617"/>
      <c r="D19" s="157">
        <f>SUM(D15:D16)</f>
        <v>0</v>
      </c>
      <c r="E19" s="618" t="s">
        <v>209</v>
      </c>
      <c r="F19" s="619"/>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2022-10-20T17:33:39Z</dcterms:modified>
  <cp:category/>
  <cp:contentStatus/>
</cp:coreProperties>
</file>