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028"/>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C:\Users\david.jaimes\Downloads\"/>
    </mc:Choice>
  </mc:AlternateContent>
  <xr:revisionPtr revIDLastSave="0" documentId="13_ncr:1_{5D9C7AD2-2C46-4289-B76C-63190DE3EA92}" xr6:coauthVersionLast="47" xr6:coauthVersionMax="47" xr10:uidLastSave="{00000000-0000-0000-0000-000000000000}"/>
  <bookViews>
    <workbookView xWindow="-120" yWindow="-120" windowWidth="20730" windowHeight="11160" tabRatio="743" activeTab="3"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2'!$A$1:$I$61</definedName>
    <definedName name="_xlnm.Print_Area" localSheetId="5">'META 3'!$A$1:$I$54</definedName>
    <definedName name="_xlnm.Print_Area" localSheetId="6">'META 4'!$A$1:$I$56</definedName>
    <definedName name="_xlnm.Print_Area" localSheetId="7">'META 5'!$A$1:$I$66</definedName>
    <definedName name="_xlnm.Print_Area" localSheetId="8">'META 6'!$A$1:$I$74</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9" i="92" l="1"/>
  <c r="E29" i="92"/>
  <c r="D29" i="92"/>
  <c r="D28" i="92"/>
  <c r="D29" i="80" l="1"/>
  <c r="D29" i="91"/>
  <c r="I61" i="91" l="1"/>
  <c r="I62" i="91"/>
  <c r="D28" i="91" l="1"/>
  <c r="D27" i="91"/>
  <c r="I58" i="91" l="1"/>
  <c r="I57" i="91"/>
  <c r="I49" i="92" l="1"/>
  <c r="I48" i="92"/>
  <c r="I47" i="92"/>
  <c r="I56" i="91" l="1"/>
  <c r="I55" i="91"/>
  <c r="I54" i="91"/>
  <c r="I51" i="91" l="1"/>
  <c r="I50" i="91"/>
  <c r="I49" i="91"/>
  <c r="I48" i="91" l="1"/>
  <c r="I47" i="91"/>
  <c r="I46" i="91"/>
  <c r="I54" i="90" l="1"/>
  <c r="H54" i="90"/>
  <c r="I53" i="90"/>
  <c r="I52" i="90"/>
  <c r="I51" i="90"/>
  <c r="E38" i="95" l="1"/>
  <c r="E37" i="95"/>
  <c r="E36" i="95"/>
  <c r="E35" i="95"/>
  <c r="E34" i="95"/>
  <c r="E33" i="95"/>
  <c r="E32" i="95"/>
  <c r="E31" i="95"/>
  <c r="E30" i="95"/>
  <c r="E29" i="95"/>
  <c r="E28" i="95"/>
  <c r="E27" i="95"/>
  <c r="C38" i="93" l="1"/>
  <c r="C37" i="93"/>
  <c r="C36" i="93"/>
  <c r="C35" i="93"/>
  <c r="C34" i="93"/>
  <c r="C33" i="93"/>
  <c r="C32" i="93"/>
  <c r="C31" i="93"/>
  <c r="C30" i="93"/>
  <c r="D29" i="93"/>
  <c r="C29" i="93"/>
  <c r="D28" i="93"/>
  <c r="C28" i="93"/>
  <c r="D27" i="93"/>
  <c r="C27" i="93"/>
  <c r="I52" i="87" l="1"/>
  <c r="I51" i="87"/>
  <c r="I50" i="87"/>
  <c r="I49" i="87"/>
  <c r="I48" i="87"/>
  <c r="I47" i="87"/>
  <c r="I46" i="87"/>
  <c r="C38" i="80" l="1"/>
  <c r="C37" i="80"/>
  <c r="C36" i="80"/>
  <c r="C35" i="80"/>
  <c r="C34" i="80"/>
  <c r="C33" i="80"/>
  <c r="C32" i="80"/>
  <c r="C31" i="80"/>
  <c r="C30" i="80"/>
  <c r="C29" i="80"/>
  <c r="H29" i="80" l="1"/>
  <c r="G27" i="80"/>
  <c r="F27" i="80"/>
  <c r="I60" i="91" l="1"/>
  <c r="K59" i="91"/>
  <c r="J59" i="91"/>
  <c r="I47" i="95" l="1"/>
  <c r="I46" i="95"/>
  <c r="E31" i="80" l="1"/>
  <c r="E34" i="80"/>
  <c r="E35" i="80"/>
  <c r="H27" i="80"/>
  <c r="H28" i="80" s="1"/>
  <c r="E37" i="80"/>
  <c r="E36" i="80"/>
  <c r="E33" i="80"/>
  <c r="E32" i="80"/>
  <c r="E29" i="80"/>
  <c r="E38" i="80"/>
  <c r="I27" i="80" l="1"/>
  <c r="E30" i="80"/>
  <c r="H30" i="80"/>
  <c r="H31" i="80" s="1"/>
  <c r="H32" i="80" s="1"/>
  <c r="H33" i="80" s="1"/>
  <c r="H34" i="80" s="1"/>
  <c r="H35" i="80" s="1"/>
  <c r="H36" i="80" s="1"/>
  <c r="H37" i="80" s="1"/>
  <c r="H38" i="80" s="1"/>
  <c r="E27" i="80"/>
  <c r="E28" i="80"/>
  <c r="E38" i="93" l="1"/>
  <c r="E37" i="93"/>
  <c r="E36" i="93"/>
  <c r="E35" i="93"/>
  <c r="E34" i="93"/>
  <c r="E33" i="93"/>
  <c r="E32" i="93"/>
  <c r="E31" i="93"/>
  <c r="E30" i="93"/>
  <c r="E29" i="93"/>
  <c r="E28" i="93"/>
  <c r="E27" i="93"/>
  <c r="F27" i="93" l="1"/>
  <c r="H27" i="91" l="1"/>
  <c r="E38" i="91"/>
  <c r="E37" i="91"/>
  <c r="E36" i="91"/>
  <c r="E35" i="91"/>
  <c r="E34" i="91"/>
  <c r="E32" i="91"/>
  <c r="E31" i="91"/>
  <c r="H27" i="95"/>
  <c r="H28" i="95" s="1"/>
  <c r="H29" i="95" s="1"/>
  <c r="H30" i="95" s="1"/>
  <c r="H31" i="95" s="1"/>
  <c r="H32" i="95" s="1"/>
  <c r="H33" i="95" s="1"/>
  <c r="H34" i="95" s="1"/>
  <c r="H35" i="95" s="1"/>
  <c r="H36" i="95" s="1"/>
  <c r="H37" i="95" s="1"/>
  <c r="H38" i="95" s="1"/>
  <c r="F27" i="95"/>
  <c r="E38" i="92"/>
  <c r="E37" i="92"/>
  <c r="E36" i="92"/>
  <c r="E35" i="92"/>
  <c r="E34" i="92"/>
  <c r="E33" i="92"/>
  <c r="E32" i="92"/>
  <c r="E31" i="92"/>
  <c r="E30" i="92"/>
  <c r="E28" i="92"/>
  <c r="H27" i="92"/>
  <c r="H28" i="92" s="1"/>
  <c r="H30" i="92" s="1"/>
  <c r="H31" i="92" s="1"/>
  <c r="H32" i="92" s="1"/>
  <c r="H33" i="92" s="1"/>
  <c r="H34" i="92" s="1"/>
  <c r="H35" i="92" s="1"/>
  <c r="H36" i="92" s="1"/>
  <c r="H37" i="92" s="1"/>
  <c r="H38" i="92" s="1"/>
  <c r="F27" i="92"/>
  <c r="E27" i="92"/>
  <c r="E33" i="91"/>
  <c r="H27" i="90"/>
  <c r="H28" i="90" s="1"/>
  <c r="H29" i="90" s="1"/>
  <c r="H30" i="90" s="1"/>
  <c r="H31" i="90" s="1"/>
  <c r="H32" i="90" s="1"/>
  <c r="H33" i="90" s="1"/>
  <c r="H34" i="90" s="1"/>
  <c r="H35" i="90" s="1"/>
  <c r="H36" i="90" s="1"/>
  <c r="H37" i="90" s="1"/>
  <c r="H38" i="90" s="1"/>
  <c r="E38" i="90"/>
  <c r="E37" i="90"/>
  <c r="E36" i="90"/>
  <c r="E35" i="90"/>
  <c r="E34" i="90"/>
  <c r="E33" i="90"/>
  <c r="E32" i="90"/>
  <c r="E31" i="90"/>
  <c r="E30" i="90"/>
  <c r="E29" i="90"/>
  <c r="E28" i="90"/>
  <c r="G27" i="90"/>
  <c r="I27" i="90" s="1"/>
  <c r="F27" i="90"/>
  <c r="E27" i="90"/>
  <c r="E37" i="87"/>
  <c r="H27" i="87"/>
  <c r="H28" i="87" s="1"/>
  <c r="E28" i="87"/>
  <c r="E29" i="87"/>
  <c r="E30" i="87"/>
  <c r="E31" i="87"/>
  <c r="E32" i="87"/>
  <c r="E33" i="87"/>
  <c r="E34" i="87"/>
  <c r="E35" i="87"/>
  <c r="E36" i="87"/>
  <c r="E38" i="87"/>
  <c r="F20" i="92"/>
  <c r="F19" i="92"/>
  <c r="F20" i="91"/>
  <c r="F19" i="91"/>
  <c r="I18" i="63"/>
  <c r="G18" i="63"/>
  <c r="D18" i="63"/>
  <c r="D30" i="62"/>
  <c r="D31" i="62"/>
  <c r="H31" i="62"/>
  <c r="O13" i="5"/>
  <c r="AA13" i="5"/>
  <c r="AB13" i="5"/>
  <c r="K27" i="66"/>
  <c r="L25" i="66"/>
  <c r="L21" i="66"/>
  <c r="L27" i="66"/>
  <c r="M27"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c r="I19" i="5"/>
  <c r="I17" i="5"/>
  <c r="F30" i="47"/>
  <c r="F31" i="47"/>
  <c r="D30" i="47"/>
  <c r="I30" i="47"/>
  <c r="S15" i="5"/>
  <c r="T15" i="5"/>
  <c r="X15" i="5"/>
  <c r="Z15" i="5"/>
  <c r="L15" i="5"/>
  <c r="M15" i="5"/>
  <c r="L13" i="5"/>
  <c r="M13" i="5"/>
  <c r="N13" i="5"/>
  <c r="N15" i="5"/>
  <c r="G30" i="47"/>
  <c r="C9" i="5"/>
  <c r="C8" i="5"/>
  <c r="C7" i="5"/>
  <c r="Y15" i="5"/>
  <c r="X13" i="5"/>
  <c r="Z13" i="5"/>
  <c r="Y13" i="5"/>
  <c r="S13" i="5"/>
  <c r="T13" i="5"/>
  <c r="K15" i="5"/>
  <c r="AB15" i="5"/>
  <c r="V15" i="5"/>
  <c r="J13" i="5"/>
  <c r="I13" i="5"/>
  <c r="J15" i="5"/>
  <c r="I30" i="62"/>
  <c r="D32" i="62"/>
  <c r="I31" i="62"/>
  <c r="AC19" i="5"/>
  <c r="F32" i="47"/>
  <c r="I32" i="62"/>
  <c r="D33" i="62"/>
  <c r="D34" i="62"/>
  <c r="I15" i="5"/>
  <c r="AC15" i="5"/>
  <c r="AA15" i="5"/>
  <c r="AC17" i="5"/>
  <c r="F31" i="62"/>
  <c r="F32" i="62"/>
  <c r="H30" i="62"/>
  <c r="I33" i="62"/>
  <c r="F33" i="47"/>
  <c r="F34" i="47"/>
  <c r="F35" i="47"/>
  <c r="F36" i="47"/>
  <c r="F37" i="47"/>
  <c r="F38" i="47"/>
  <c r="F39" i="47"/>
  <c r="F40" i="47"/>
  <c r="F41" i="47"/>
  <c r="F33" i="62"/>
  <c r="H32" i="62"/>
  <c r="D35" i="62"/>
  <c r="I34" i="62"/>
  <c r="AC13" i="5"/>
  <c r="H30" i="47"/>
  <c r="D31" i="47"/>
  <c r="D32" i="47"/>
  <c r="H31" i="47"/>
  <c r="I31" i="47"/>
  <c r="I35" i="62"/>
  <c r="D36" i="62"/>
  <c r="F34" i="62"/>
  <c r="H33" i="62"/>
  <c r="F35" i="62"/>
  <c r="H34" i="62"/>
  <c r="I36" i="62"/>
  <c r="D37" i="62"/>
  <c r="D33" i="47"/>
  <c r="I32" i="47"/>
  <c r="H32" i="47"/>
  <c r="I37" i="62"/>
  <c r="D38" i="62"/>
  <c r="I33" i="47"/>
  <c r="H33" i="47"/>
  <c r="D34" i="47"/>
  <c r="F36" i="62"/>
  <c r="H35" i="62"/>
  <c r="H34" i="47"/>
  <c r="I34" i="47"/>
  <c r="D35" i="47"/>
  <c r="F37" i="62"/>
  <c r="H36" i="62"/>
  <c r="D39" i="62"/>
  <c r="I38" i="62"/>
  <c r="F38" i="62"/>
  <c r="H37" i="62"/>
  <c r="D36" i="47"/>
  <c r="H35" i="47"/>
  <c r="I35" i="47"/>
  <c r="D40" i="62"/>
  <c r="I39" i="62"/>
  <c r="D37" i="47"/>
  <c r="H36" i="47"/>
  <c r="I36" i="47"/>
  <c r="I40" i="62"/>
  <c r="D41" i="62"/>
  <c r="F39" i="62"/>
  <c r="H38" i="62"/>
  <c r="F40" i="62"/>
  <c r="H39" i="62"/>
  <c r="I41" i="62"/>
  <c r="I37" i="47"/>
  <c r="H37" i="47"/>
  <c r="D38" i="47"/>
  <c r="I38" i="47"/>
  <c r="D39" i="47"/>
  <c r="H38" i="47"/>
  <c r="F41" i="62"/>
  <c r="H41" i="62"/>
  <c r="H40" i="62"/>
  <c r="D40" i="47"/>
  <c r="H39" i="47"/>
  <c r="I39" i="47"/>
  <c r="I40" i="47"/>
  <c r="H40" i="47"/>
  <c r="D41" i="47"/>
  <c r="I41" i="47"/>
  <c r="H41" i="47"/>
  <c r="G27" i="95"/>
  <c r="I27" i="95" s="1"/>
  <c r="G27" i="92"/>
  <c r="I27" i="92" s="1"/>
  <c r="F27" i="87" l="1"/>
  <c r="E27" i="91"/>
  <c r="E30" i="91"/>
  <c r="H28" i="91"/>
  <c r="H29" i="91" s="1"/>
  <c r="H30" i="91" s="1"/>
  <c r="H31" i="91" s="1"/>
  <c r="H32" i="91" s="1"/>
  <c r="H33" i="91" s="1"/>
  <c r="H34" i="91" s="1"/>
  <c r="H35" i="91" s="1"/>
  <c r="H36" i="91" s="1"/>
  <c r="H37" i="91" s="1"/>
  <c r="H38" i="91" s="1"/>
  <c r="E29" i="91"/>
  <c r="E28" i="91"/>
  <c r="F27" i="91"/>
  <c r="G27" i="91"/>
  <c r="I27" i="91" s="1"/>
  <c r="H29" i="87"/>
  <c r="H30" i="87" s="1"/>
  <c r="H31" i="87" s="1"/>
  <c r="H32" i="87" s="1"/>
  <c r="H33" i="87" s="1"/>
  <c r="H34" i="87" s="1"/>
  <c r="H35" i="87" s="1"/>
  <c r="H36" i="87" s="1"/>
  <c r="H37" i="87" s="1"/>
  <c r="H38" i="87" s="1"/>
  <c r="E27" i="87"/>
  <c r="G27" i="87"/>
  <c r="I27" i="87" s="1"/>
  <c r="H27" i="93"/>
  <c r="H28" i="93" s="1"/>
  <c r="H29" i="93" l="1"/>
  <c r="H30" i="93" s="1"/>
  <c r="H31" i="93" s="1"/>
  <c r="H32" i="93" s="1"/>
  <c r="H33" i="93" s="1"/>
  <c r="H34" i="93" s="1"/>
  <c r="H35" i="93" s="1"/>
  <c r="H36" i="93" s="1"/>
  <c r="H37" i="93" s="1"/>
  <c r="H38" i="93" s="1"/>
  <c r="G27" i="93"/>
  <c r="I27"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<sst xmlns="http://schemas.openxmlformats.org/spreadsheetml/2006/main" count="1332" uniqueCount="475">
  <si>
    <t>DEPENDENCIA:</t>
  </si>
  <si>
    <t>Programa Plan de Desarrollo</t>
  </si>
  <si>
    <t>UNIDAD DE MEDIDA</t>
  </si>
  <si>
    <t>INDICADOR</t>
  </si>
  <si>
    <t>Total</t>
  </si>
  <si>
    <t>% VIGENCIA</t>
  </si>
  <si>
    <t>% PDD</t>
  </si>
  <si>
    <t>AVANCES Y LOGROS</t>
  </si>
  <si>
    <t>BENEFICIOS</t>
  </si>
  <si>
    <t>RETRASOS Y SOLUCIONES</t>
  </si>
  <si>
    <t>JUN</t>
  </si>
  <si>
    <t>JUL</t>
  </si>
  <si>
    <t>AGO</t>
  </si>
  <si>
    <t>SEP</t>
  </si>
  <si>
    <t>OCT</t>
  </si>
  <si>
    <t>NOV</t>
  </si>
  <si>
    <t>DIC</t>
  </si>
  <si>
    <t>TOTAL</t>
  </si>
  <si>
    <t>AVANCE</t>
  </si>
  <si>
    <t>FEB</t>
  </si>
  <si>
    <t>MAR</t>
  </si>
  <si>
    <t>ABR</t>
  </si>
  <si>
    <t>MAY</t>
  </si>
  <si>
    <t>ENE</t>
  </si>
  <si>
    <t>SISTEMA INTEGRADO DE GESTIÓN</t>
  </si>
  <si>
    <t>PROCESO DIRECCIONAMIENTO ESTRATÉGICO</t>
  </si>
  <si>
    <t>CÓDIGO INDICADOR</t>
  </si>
  <si>
    <t>CÓDIGO Y META PROYECTO DE INVERSIÓN ASOCIADA</t>
  </si>
  <si>
    <t>ORDENADOR DEL GASTO:</t>
  </si>
  <si>
    <t>Código: PE01-PR01-F01</t>
  </si>
  <si>
    <t>Proyecto Estratégico</t>
  </si>
  <si>
    <t>CUATRIENIO</t>
  </si>
  <si>
    <t>Eje / Pilar Plan de Desarrollo</t>
  </si>
  <si>
    <t xml:space="preserve"> META PRODUCTO</t>
  </si>
  <si>
    <t>CÓDIGO META PRODUCTO</t>
  </si>
  <si>
    <t xml:space="preserve">CÓDIGO Y NOMBRE DEL PROYECTO DE INVERSIÓN </t>
  </si>
  <si>
    <t>PROGRAMACIÓN CUATRIENIO</t>
  </si>
  <si>
    <t>Total Ejecutado</t>
  </si>
  <si>
    <t>SEGUIMIENTO VIGENCIA</t>
  </si>
  <si>
    <t>1. Orientar las acciones de la Secretaría Distrital de Movilidad hacia la visión cero, es decir, la reducción sustancial de víctimas fatales y lesionadas en siniestros de tránsito</t>
  </si>
  <si>
    <t xml:space="preserve">2. Fomentar la cultura ciudadana y el respeto entre todos los usuarios de todas las formas de transporte, protegiendo en especial los actores vulnerables y los modos activos </t>
  </si>
  <si>
    <t>3. Propender por la sostenibilidad ambiental, económica y social de la movilidad en una visión integral de planeción de ciudad y movilidad</t>
  </si>
  <si>
    <t>4. Ser ejemplo en la rendición de cuentas a la ciudadanía</t>
  </si>
  <si>
    <t>5. Ser transparente, incluyente, equitativa en género y garantista de la participación e involucramiento ciudadanos y del sectro privado</t>
  </si>
  <si>
    <t xml:space="preserve">6. Proveer un ecosistema adecuado para la innovación y adopción  de nuevas y mejores tecnologías de movilidad y de información y comunicación </t>
  </si>
  <si>
    <t xml:space="preserve">7. Prestar servicios eficientes, oportunos y de calidad a la ciudadanía, tanto en gestión como en trámites de la movilidad </t>
  </si>
  <si>
    <t>8. Contar con un excelente equipo humano y condiciones laborales que hagan de la Secretaría Distrital de Movilidad un lugar atractivo para trabajar y desarrollarse profesionalmente</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</si>
  <si>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</si>
  <si>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</si>
  <si>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</si>
  <si>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</si>
  <si>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</si>
  <si>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</si>
  <si>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</si>
  <si>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</si>
  <si>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</si>
  <si>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</si>
  <si>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</si>
  <si>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</si>
  <si>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</si>
  <si>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Apoyo</t>
  </si>
  <si>
    <t>Creciente</t>
  </si>
  <si>
    <t>3. Fuente PMR</t>
  </si>
  <si>
    <t>4. Dependencia responsable</t>
  </si>
  <si>
    <t>5. Meta con territorialización</t>
  </si>
  <si>
    <t>Misional</t>
  </si>
  <si>
    <t>Decreciente</t>
  </si>
  <si>
    <t>6. Proyecto</t>
  </si>
  <si>
    <t>7. Código del Proyecto</t>
  </si>
  <si>
    <t>Estratégico</t>
  </si>
  <si>
    <t>Suma</t>
  </si>
  <si>
    <t>8. Proceso</t>
  </si>
  <si>
    <t>9. Código del proceso</t>
  </si>
  <si>
    <t>Evaluación</t>
  </si>
  <si>
    <t>10. Objetivo estratégico</t>
  </si>
  <si>
    <t>11. Meta Producto</t>
  </si>
  <si>
    <t>SI</t>
  </si>
  <si>
    <t>12. Nombre del indicador</t>
  </si>
  <si>
    <t>13. Tipología</t>
  </si>
  <si>
    <t>Eficiencia</t>
  </si>
  <si>
    <t>Anual</t>
  </si>
  <si>
    <t>NO</t>
  </si>
  <si>
    <t>14. Fecha de programación</t>
  </si>
  <si>
    <t>15. Tipo anualización</t>
  </si>
  <si>
    <t>Semestral</t>
  </si>
  <si>
    <t>16. Objetivo y descripción del Indicador</t>
  </si>
  <si>
    <t>Trimestral</t>
  </si>
  <si>
    <t>17. Fuente u origen de Datos</t>
  </si>
  <si>
    <t>Mensual</t>
  </si>
  <si>
    <t>18. Fórmula de Cálculo</t>
  </si>
  <si>
    <t>19. Unidad de medida del indicador</t>
  </si>
  <si>
    <t>Eficacia</t>
  </si>
  <si>
    <t xml:space="preserve">20.  Nombre de las Variables </t>
  </si>
  <si>
    <t>VARIABLE 1 - Numerador</t>
  </si>
  <si>
    <t>VARIABLE 2 - Denominador</t>
  </si>
  <si>
    <t>Efectividad</t>
  </si>
  <si>
    <t>21. Unidad de medida (de la variable)</t>
  </si>
  <si>
    <t>22. Descripción de la variable</t>
  </si>
  <si>
    <t>23. Inicio de la Serie</t>
  </si>
  <si>
    <t>25. Línea base</t>
  </si>
  <si>
    <t>24. Fin de la Serie</t>
  </si>
  <si>
    <t>26. Valor de la Meta</t>
  </si>
  <si>
    <t>27. Frecuencia del reporte</t>
  </si>
  <si>
    <t xml:space="preserve">28. Observación a la magnitud propuesta para la Meta </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</si>
  <si>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</si>
  <si>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</si>
  <si>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</si>
  <si>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</si>
  <si>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</si>
  <si>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</si>
  <si>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</si>
  <si>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</si>
  <si>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</si>
  <si>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</si>
  <si>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</si>
  <si>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</si>
  <si>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</si>
  <si>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</si>
  <si>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</si>
  <si>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</si>
  <si>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</si>
  <si>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</si>
  <si>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</si>
  <si>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</si>
  <si>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</si>
  <si>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</si>
  <si>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</si>
  <si>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</si>
  <si>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</si>
  <si>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</si>
  <si>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</si>
  <si>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</si>
  <si>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</si>
  <si>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</si>
  <si>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</si>
  <si>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</si>
  <si>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40. Responsable del reporte</t>
  </si>
  <si>
    <t>41. Director / Jefe de Oficina / Subdirector</t>
  </si>
  <si>
    <t>44. Subsecretario (a) / Ordenador (a) de gasto</t>
  </si>
  <si>
    <t>42. Firma Director / Jefe Oficina</t>
  </si>
  <si>
    <t>45. Firma Subsecretario  (a) / Ordenador (a) de gasto</t>
  </si>
  <si>
    <t>43. Firma Subdirector</t>
  </si>
  <si>
    <t>Formato de Anexo de Acitividades</t>
  </si>
  <si>
    <t>CÓDIGO: PE01-PR01-F11</t>
  </si>
  <si>
    <t>SUBSECRETARÍA RESPONSABLE:</t>
  </si>
  <si>
    <t>Sección No. 2: EJECUCIÓN</t>
  </si>
  <si>
    <t>1. NÚMERO</t>
  </si>
  <si>
    <t>2. ACTIVIDADES PRIMARIAS</t>
  </si>
  <si>
    <t>4. No.</t>
  </si>
  <si>
    <t>5. ACTIVIDADES SECUNDARIAS</t>
  </si>
  <si>
    <t>TIPOLOGÍA</t>
  </si>
  <si>
    <t>Porcentaje</t>
  </si>
  <si>
    <t>Cantidad</t>
  </si>
  <si>
    <t>240 - 52 estrategias integrales de seguridad vial que incluyan cultura ciudadana implementadas en un punto, tramo o zona.</t>
  </si>
  <si>
    <t>1032 - Gestión y control de tránsito y transporte</t>
  </si>
  <si>
    <t>Dirección de Control y Vigilancia</t>
  </si>
  <si>
    <t>Gestión y control de tránsito y transporte</t>
  </si>
  <si>
    <t>PM04</t>
  </si>
  <si>
    <t>ANGELICA PICO</t>
  </si>
  <si>
    <t>Porcentaje de avance en actividades ejecutadas / Porcentaje total de avance de actividades programado en la vigencia</t>
  </si>
  <si>
    <t>Porcentaje de avance en actividades ejecutadas</t>
  </si>
  <si>
    <t>Porcentaje total de avance de actividades programado en la vigencia</t>
  </si>
  <si>
    <t>Meta mensual</t>
  </si>
  <si>
    <t>Control y vigilancia - Sistema Inteligente de Transporte</t>
  </si>
  <si>
    <t>ALEJANDRO FORERO GUZMAN</t>
  </si>
  <si>
    <t>PM03</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</si>
  <si>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</si>
  <si>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</si>
  <si>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</si>
  <si>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t>
  </si>
  <si>
    <t>Es la cantidad de visitas administrativas ya sea de auditoria o de seguimiento que se realiza a las empresas prestadoras del servicio de transporte público; ya sea colectivo, individual o masivo.</t>
  </si>
  <si>
    <t xml:space="preserve"> No. De Visitas administrativas programadas</t>
  </si>
  <si>
    <t>Es el número de visitas administrativas que se tiene programado realizar en el período de tiempo del reporte.</t>
  </si>
  <si>
    <t>ANGELICA PICO-ANALISIS/LUIS HUMBERTO GONZALEZ-INFORMACION</t>
  </si>
  <si>
    <t>Número de señales verticales instaladas</t>
  </si>
  <si>
    <t xml:space="preserve"> Número de km demarcados</t>
  </si>
  <si>
    <t xml:space="preserve">Implementación 100% segunda fase - Sistema Inteligente de Transporte
</t>
  </si>
  <si>
    <t>Porcentaje de implementación de la segunda fase del Sistema Inteligente de Transporte</t>
  </si>
  <si>
    <t xml:space="preserve">Diseño e implementación 100% de la segunda fase de semáforos inteligentes
</t>
  </si>
  <si>
    <t xml:space="preserve"> Porcentaje de implementación de la segunda fase de semáforos inteligentes</t>
  </si>
  <si>
    <t xml:space="preserve">Diseño e implementación 100% de la primera fase de Detección Electrónica de Infracciones (DEI)
</t>
  </si>
  <si>
    <t>Porcentaje de diseño e implementación de la primera fase de Detección Electrónica de Infracciones (DEI)</t>
  </si>
  <si>
    <t>N.A</t>
  </si>
  <si>
    <t>Formato de Anexo de Actividades</t>
  </si>
  <si>
    <t>DIANA VIDAL</t>
  </si>
  <si>
    <t>CODIGO Y NOMBRE DEL PROYECTO DE INVERSIÓN O PROCESO</t>
  </si>
  <si>
    <t>ALMA ISABEL RONCALLO DÍAZ</t>
  </si>
  <si>
    <t>Demarcar el total de malla vial construida y conservada</t>
  </si>
  <si>
    <t>Señalizar verticalmente del total de malla vial construida y conservada</t>
  </si>
  <si>
    <t>Versión: 6.0</t>
  </si>
  <si>
    <t>VERSIÓN 3.0</t>
  </si>
  <si>
    <t>6. PONDERACIÓN
ACTIVIDAD SECUNDARIA</t>
  </si>
  <si>
    <t>7. FECHA ESTIMADA DE  EJECUCIÓN</t>
  </si>
  <si>
    <t>8. AVANCE PONDERADO</t>
  </si>
  <si>
    <t>9. FECHA EJECUCIÓN</t>
  </si>
  <si>
    <t>10. OBSERVACIONES</t>
  </si>
  <si>
    <t>3. PONDERACIÓN
ACTIVIDAD PRIMARIA</t>
  </si>
  <si>
    <t>META POA ASOCIADA</t>
  </si>
  <si>
    <t>Formato de programación y seguimiento al Plan Operativo Anual de gestión con inversión</t>
  </si>
  <si>
    <t>CODIGO Y NOMBRE DEL PROYECTO DE INVERSIÓN O DEL POA SIN INVERSIÓN</t>
  </si>
  <si>
    <t>(No. De visitas administrativas realizadas / No. De Visitas administrativas programadas)*100</t>
  </si>
  <si>
    <t>Implementación 100% segunda fase - Sistema Inteligente de Transporte</t>
  </si>
  <si>
    <t>231 - Implementación 100% segunda fase - Sistema Inteligente de Transporte</t>
  </si>
  <si>
    <t>Actividades para la segunda fase del Sistema Inteligente de Transporte</t>
  </si>
  <si>
    <t>El objetivo del indicador es medir el porcentaje de avance de las actividades a desarrollar  tendientes a la implementación de la segunda fase del Sistema Inteligente de Transporte</t>
  </si>
  <si>
    <t>Se registra el porcentaje de actividades desarrolladas sobre las programadas para la segunda fase del Sistema Inteligente de Transporte</t>
  </si>
  <si>
    <t>Se registra el porcentaje  de actividades programadas para la segunda fase del Sistema Inteligente de Transporte</t>
  </si>
  <si>
    <t>14. Realizar 133 visitas administrativas y de seguimiento a empresas prestadoras del servicio público de transporte.</t>
  </si>
  <si>
    <t>Trim  1</t>
  </si>
  <si>
    <t>Trim  2</t>
  </si>
  <si>
    <t>Trim  3</t>
  </si>
  <si>
    <t>Trim  4</t>
  </si>
  <si>
    <t>TOTAL AÑO</t>
  </si>
  <si>
    <t>Prog</t>
  </si>
  <si>
    <t>Ejec</t>
  </si>
  <si>
    <t>Enero de 2018</t>
  </si>
  <si>
    <t>Diciembre de 2018</t>
  </si>
  <si>
    <t>Sección No. 1: PROGRAMACION  VIGENCIA 2018</t>
  </si>
  <si>
    <t>Sección No. 1: PROGRAMACION  VIGENCIA _2018</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</si>
  <si>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</si>
  <si>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</si>
  <si>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</si>
  <si>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</si>
  <si>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N/A</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</si>
  <si>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</si>
  <si>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</si>
  <si>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Servicios de Información en Nube electrónica</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</si>
  <si>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</si>
  <si>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</si>
  <si>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</si>
  <si>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</si>
  <si>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</si>
  <si>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</si>
  <si>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Estudios previos  y estructuración técnica, financiera  y legal para llevar a cabo la contratación del servicio de informacion en nube electrónica.</t>
  </si>
  <si>
    <t>PARTE 1. Identificación del Indicador</t>
  </si>
  <si>
    <t>PARTE 2. Seguimiento al Indicador</t>
  </si>
  <si>
    <t>PARTE 3. Actualización y Responsables del reporte</t>
  </si>
  <si>
    <t>Magnitud Ejecutada</t>
  </si>
  <si>
    <t xml:space="preserve">Magnitud programada </t>
  </si>
  <si>
    <t>HOJA DE VIDA DEL INDICADOR</t>
  </si>
  <si>
    <t>Código: PE01-PR06-F03</t>
  </si>
  <si>
    <t>Versión: 3.0</t>
  </si>
  <si>
    <t>Código SEGPLAN Meta/Actividad Proyecto</t>
  </si>
  <si>
    <t>Descripción Meta/Actividad Proyecto de Inversión o de Gestión</t>
  </si>
  <si>
    <t>Meta/Actividad con territorialización</t>
  </si>
  <si>
    <t>Dependencia responsable</t>
  </si>
  <si>
    <t>Indicador PMR</t>
  </si>
  <si>
    <t>Nombre Proyecto</t>
  </si>
  <si>
    <t>Código del Proyecto</t>
  </si>
  <si>
    <t>Código del proceso</t>
  </si>
  <si>
    <t>Objetivo estratégico</t>
  </si>
  <si>
    <t>Meta Sectorial</t>
  </si>
  <si>
    <t>Tipología</t>
  </si>
  <si>
    <t>Tipo anualización</t>
  </si>
  <si>
    <t>Nombre del indicador</t>
  </si>
  <si>
    <t>Fecha de programación</t>
  </si>
  <si>
    <t>Objetivo y descripción del Indicador</t>
  </si>
  <si>
    <t>Fuente u origen de Datos</t>
  </si>
  <si>
    <t>Fórmula de Cálculo</t>
  </si>
  <si>
    <t>Unidad de medida del indicador</t>
  </si>
  <si>
    <t>Magnitud ejecutada mensual</t>
  </si>
  <si>
    <t>Magnitud programada mensual</t>
  </si>
  <si>
    <t>Magnitud ejecutada Acumulada</t>
  </si>
  <si>
    <t xml:space="preserve"> Magnitud programada acumulada</t>
  </si>
  <si>
    <t>% Avance frente a la meta mensual</t>
  </si>
  <si>
    <t xml:space="preserve">Nombre de las Variables </t>
  </si>
  <si>
    <t>Unidad de medida (de la variable)</t>
  </si>
  <si>
    <t>Descripción de la variable</t>
  </si>
  <si>
    <t>Inicio de la Serie</t>
  </si>
  <si>
    <t>Fin de la Serie</t>
  </si>
  <si>
    <t>Frecuencia del reporte</t>
  </si>
  <si>
    <t>Línea base</t>
  </si>
  <si>
    <t>Valor de la Meta</t>
  </si>
  <si>
    <t>% Avance Acumulado frente al PDD</t>
  </si>
  <si>
    <t xml:space="preserve">Justificación meta inferior a línea base </t>
  </si>
  <si>
    <t>Acumulado cuatrienio</t>
  </si>
  <si>
    <t>% Avance acumulado</t>
  </si>
  <si>
    <t>Descripción del avance de meta en el periodo</t>
  </si>
  <si>
    <t>Descripción avances y logros</t>
  </si>
  <si>
    <t>Descripción retrasos y soluciones</t>
  </si>
  <si>
    <t>Beneficios para la Comunidad/Entidad</t>
  </si>
  <si>
    <t>Control de actualizaciones</t>
  </si>
  <si>
    <t xml:space="preserve">Fecha </t>
  </si>
  <si>
    <t>Campo modificado</t>
  </si>
  <si>
    <t>Modificación realizada.</t>
  </si>
  <si>
    <t>Responsable del Análisis</t>
  </si>
  <si>
    <t>Responsable del reporte</t>
  </si>
  <si>
    <t>Jefe de Oficina y/o Subdirector(a)</t>
  </si>
  <si>
    <t>Firma Jefe Oficina y/o Subdirector(a)</t>
  </si>
  <si>
    <t>Fortalecimiento institucional de la estructura organizacional del IDPYBA Bogotá</t>
  </si>
  <si>
    <t>PE03</t>
  </si>
  <si>
    <t>Realizar el fortalecimiento institucional de la estructura orgánica y funcional de la estructura orgánica y funcional de la SDA, IDGER, JBB, E  IDPYBA</t>
  </si>
  <si>
    <t>Grupo Comunicaciones</t>
  </si>
  <si>
    <t>Plan de Acción</t>
  </si>
  <si>
    <t xml:space="preserve">Articular un plan de seguimiento a la gestión y respuesta oportuna a los requerimientos técnicos, jurídicos, contractuales y disciplinarios </t>
  </si>
  <si>
    <t>PA01; PA02; PA03; PA04; PA05</t>
  </si>
  <si>
    <t>Actividades que se ejecutaron para la implementacion de los procesos transversales</t>
  </si>
  <si>
    <t>Cantidad de actividades que se ejecutaron para la implementacion de los procesos transversales</t>
  </si>
  <si>
    <t>PA04</t>
  </si>
  <si>
    <t>Planes De Acción O Gestión Formulados.</t>
  </si>
  <si>
    <t>Implementar un plan de acción para el cumplimiento de la estrategia de los procesos TIC del Instituto acorde con los lineamientos establecidos en el Decreto 415 de 2016</t>
  </si>
  <si>
    <t>Subdireccion de Gestion Corporativa - TIC</t>
  </si>
  <si>
    <t>Actividades ejecutadas para el fortalecimiento de los canales de comunicación</t>
  </si>
  <si>
    <t>Actividades programadas para el fortalecimiento de los canales de comunicación</t>
  </si>
  <si>
    <t>Planes Estratégicos Formulados</t>
  </si>
  <si>
    <t>Planes De Acción O Gestión Con Seguimiento</t>
  </si>
  <si>
    <t>Actividades ejecutadas del Plan del trabajo/Actividades programadas en el plan de trabajo</t>
  </si>
  <si>
    <t>Actividades ejecutadas del Plan del trabajo</t>
  </si>
  <si>
    <t>Actividades programadas en el plan de trabajo</t>
  </si>
  <si>
    <t>CANTIDAD</t>
  </si>
  <si>
    <t>PLAN DE ACCION</t>
  </si>
  <si>
    <t>PA02</t>
  </si>
  <si>
    <t>Medir la implementación un plan de accion de la estrategia de los procesos TIC del Instituto acorde con los lineamientos</t>
  </si>
  <si>
    <t>Actividades que se ejecutaron para la implementacion de plan de trabajo TIC/Actividades que se programaron para la implementacion implementacion de plan de trabajo TIC</t>
  </si>
  <si>
    <t>Diagnósticos Desarrollados</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</si>
  <si>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</si>
  <si>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Actividades ejecutadas para la realización de Diagnóstico / actividades programadas para la realización de Diagnóstico</t>
  </si>
  <si>
    <t>Actividades ejecutadas para la realización de Diagnóstico</t>
  </si>
  <si>
    <t xml:space="preserve"> Actividades programadas para la realización de Diagnóstico</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</si>
  <si>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</si>
  <si>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</si>
  <si>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MENSUAL</t>
  </si>
  <si>
    <t>Actividades ejecutadas del Plan de seguimiento/Actividades programadas en el plan de seguimiento</t>
  </si>
  <si>
    <t>Enero</t>
  </si>
  <si>
    <t>SUBDIRECTOR DE GESTION CORPORATIVA</t>
  </si>
  <si>
    <t>Subdirección de Gestión Corporativa</t>
  </si>
  <si>
    <t>Acciones de fortalecimiento realizadas</t>
  </si>
  <si>
    <t>Actividades ejecutadas para el fortalecimiento de los canales de comunicación / Actividades programadas para el fortalecimiento de los canales de comunicación</t>
  </si>
  <si>
    <t>Articular una (1)  batería de herramientas de planeación para el instituto distrital de protección y bienestar animal</t>
  </si>
  <si>
    <t>Oficina Asesora de Planeación</t>
  </si>
  <si>
    <t>PE01</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</si>
  <si>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</si>
  <si>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</si>
  <si>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</si>
  <si>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</si>
  <si>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</si>
  <si>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</si>
  <si>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</si>
  <si>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</si>
  <si>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</si>
  <si>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</si>
  <si>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</si>
  <si>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</si>
  <si>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 xml:space="preserve">Actividades ejecutadas descritas en el Plan de Acción desarrolladas en un periodo de tiempo determinado </t>
  </si>
  <si>
    <t>Afianzar la estructura organizacional productiva e integra, a través del desarrollo de capacidades del talento humano y un ambiente cordial</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</si>
  <si>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</si>
  <si>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 xml:space="preserve">Desarrollar herramientas técnicas, dinámicas y confiables, a través del manejo y gestión de conocimiento. </t>
  </si>
  <si>
    <t xml:space="preserve">
Afianzar la estructura organizacional productiva e integra, a través del desarrollo de capacidades del talento humano y un ambiente cordial</t>
  </si>
  <si>
    <t>Desarrollar herramientas técnicas, dinámicas y confiables, a través del manejo y gestión de conocimiento. 
Garantizar accesibilidad a la información institucional a los grupos de valor, a través de los mecanismos y canales que disponga el Instituto</t>
  </si>
  <si>
    <t>Garantizar accesibilidad a la información institucional a los grupos de valor, a través de los mecanismos y canales que disponga el Instituto</t>
  </si>
  <si>
    <t>GOTARDO ANTONIO YÁÑEZ ÁLVAREZ</t>
  </si>
  <si>
    <t xml:space="preserve">FORMATO DE REPORTE DEL MES DE ABRIL </t>
  </si>
  <si>
    <t>Realizar diagnóstico e implementación de cargas laborales del Instituto Distrital de Protección y Bienestar Animal</t>
  </si>
  <si>
    <t>Fortalecer los canales de comunicación</t>
  </si>
  <si>
    <t>Implementar el Modelo Integrado de Planeación y Gestión- MIPG</t>
  </si>
  <si>
    <t>Realizar el fortalecimiento institucional de la estructura orgánica y funcional de la SDA, IDIGER, JBB, E IDPYBA</t>
  </si>
  <si>
    <t>Realizar un diagnostico de fortalecimiento institucional que cumpla con las necesidades de los procesos transversales del IDPYBA</t>
  </si>
  <si>
    <t>14. Realizar 241 visitas administrativas y de seguimiento a empresas prestadoras del servicio público de transporte.</t>
  </si>
  <si>
    <t>Demarcar 2.600 kilómetro carril de vías</t>
  </si>
  <si>
    <t>Instalar 35.000 señales verticales de pedestal</t>
  </si>
  <si>
    <t>Realizar el 100% de las actividades para la segunda fase del Sistema Inteligente de Tranporte - SIT</t>
  </si>
  <si>
    <t>Realizar el 100% de las actividades para la segunda fase de Semáforos Inteligentes.</t>
  </si>
  <si>
    <t>Realizar el 100% de las actividades para la primera fase de Detección Electrónica DEI</t>
  </si>
  <si>
    <t>Subsecretaría de Servicios de la Movilidad</t>
  </si>
  <si>
    <t>NICOLAS ADOLFO CORREAL HUERTAS</t>
  </si>
  <si>
    <t>PLAN DE DESARROLLO - BOGOTÁ MEJOR PARA TODOS 2016-2020</t>
  </si>
  <si>
    <t>SUBDIRECTOR DE GESTIÓN CORPORATIVA</t>
  </si>
  <si>
    <t>Medir el porcentaje del implementación de los procesos transversales del Instituto, tales como financieros, administrativos, entre otros.</t>
  </si>
  <si>
    <t>PLAN DE ACCIÓN</t>
  </si>
  <si>
    <t>Actividades que se ejecutaron para la implementación de los procesos transversales</t>
  </si>
  <si>
    <t>Oficina Asesora Jurídica  y SGC - Gestión Contractual</t>
  </si>
  <si>
    <t>Medir el desarrollo operativo de la Oficina Asesora  Jurídica  y  el área  contractual  conforme a los requerimientos internos  y externos allegados a cada área para la atención  oportuna de los mismos.</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</si>
  <si>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</si>
  <si>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</si>
  <si>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</si>
  <si>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Actividades ejecutadas para la implementación MIPG/Actividades programadas para para la implementación MIPG</t>
  </si>
  <si>
    <t>Actividades ejecutadas para la implementación MIPG</t>
  </si>
  <si>
    <t>Actividades programadas para para la implementación MIPG</t>
  </si>
  <si>
    <t>Actividades Programadas para dar cumplimiento al  Plan de Acción para el cumplimiento de la Implementación del Sistema de Gestión de Calidad</t>
  </si>
  <si>
    <t>% Avance Acumulado frente al PHD</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</si>
  <si>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</si>
  <si>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</si>
  <si>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</si>
  <si>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Ingrid Elizabeth Torres Rodriguez</t>
  </si>
  <si>
    <t xml:space="preserve"> </t>
  </si>
  <si>
    <t xml:space="preserve">PQRS recibidas: </t>
  </si>
  <si>
    <t>Satisfacción ciudadana:</t>
  </si>
  <si>
    <t>Asesorías dadas:</t>
  </si>
  <si>
    <t>Capacitaciones:</t>
  </si>
  <si>
    <t>Actividades de bienestar:</t>
  </si>
  <si>
    <t>Actividades del PASST:</t>
  </si>
  <si>
    <t>Actividades FURAG-MIPG:</t>
  </si>
  <si>
    <t>Ingresos, salidas y traslados:</t>
  </si>
  <si>
    <t>Vehiculos asignados:</t>
  </si>
  <si>
    <t>Proveedores gestionados:</t>
  </si>
  <si>
    <t>Campañas realizadas:</t>
  </si>
  <si>
    <t>CDP Y CRP expedidos:</t>
  </si>
  <si>
    <t>Operaciones contables:</t>
  </si>
  <si>
    <t>1 de enero de 2022</t>
  </si>
  <si>
    <t>Acumulado Año</t>
  </si>
  <si>
    <t>Piezas Gráficas</t>
  </si>
  <si>
    <t>Videos</t>
  </si>
  <si>
    <t>Notas y Comunicados</t>
  </si>
  <si>
    <t>Publicaciones Facebook</t>
  </si>
  <si>
    <t>Publicaciones Twitter</t>
  </si>
  <si>
    <t>Publicaciones Instagram</t>
  </si>
  <si>
    <t>Actas de sistema de gestión de calidad elaboradas:</t>
  </si>
  <si>
    <t>Docuementos actualizados o creados:</t>
  </si>
  <si>
    <t>Derechos de petición respondidos:</t>
  </si>
  <si>
    <t>Tutelas y demandas respondidas:</t>
  </si>
  <si>
    <t>Denuncias tramitadas o gestionadas:</t>
  </si>
  <si>
    <t>Contratos elaborados:</t>
  </si>
  <si>
    <t>Novedades contractuales:</t>
  </si>
  <si>
    <t>Expedientes gestionados:</t>
  </si>
  <si>
    <t>Autos inhibitorios o fallos de primera instancia:</t>
  </si>
  <si>
    <t>Transferencias documentales realizadas</t>
  </si>
  <si>
    <t>Capacitaciones realizadas:</t>
  </si>
  <si>
    <t>Revisiónes de expedientes o intervenciones</t>
  </si>
  <si>
    <t>Solicitudes gestionadas por la mesa de servicios:</t>
  </si>
  <si>
    <t>Publicaciones realizadas en sitios web:</t>
  </si>
  <si>
    <t>Reportes realIzados</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</si>
  <si>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</si>
  <si>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Mantenimientos realizados</t>
  </si>
  <si>
    <t>Seguimientos y modificaciones al PAA:</t>
  </si>
  <si>
    <t>NA</t>
  </si>
  <si>
    <t>Con la actualización o modificación de documentos permite que los colaboradores apliquen los procesos como estan definidos en los documentos brindadno un mejor servicio para las partes interesadas</t>
  </si>
  <si>
    <t>5</t>
  </si>
  <si>
    <t>Impresiones en redes</t>
  </si>
  <si>
    <t xml:space="preserve">Se ha hecho una socialización masiva en el marco del free press y a través de redes sociales, llegando cada vez más a la comunidad. Las tasas de alcance e interacción nos dan una buena señal en cuando a redes sociales. En cuanto a comunicados de prensa, hay un porcentaje valioso de cobertura frente a nuestros comunicados. </t>
  </si>
  <si>
    <t>CATALINA MARÍA CRUZ</t>
  </si>
  <si>
    <t>Nos encontramos a la espera de la reunion con la Secretaría Distrital de Hacienda, sin embargo frente a esto, el DASCD manifesto que iban a realizar el acompañamiento total.</t>
  </si>
  <si>
    <t>Se esta fortaleciendo el analisis interno y externo para el cumplimiento de la mision y visión del instituto, asi mismo se espera poder contar con un analisis de cargas que permita el balance entre los colaboradores y servidores de la entidad identificando las oportunidades de mejora que facilite la prestación del servicio y el creciemiento de la entidad</t>
  </si>
  <si>
    <t>XIMENA DEL PILAR RODRIGUEZ CIFUENTES</t>
  </si>
  <si>
    <t>Andres Guerrero, Nancy Montero, Deisy Pascagaza, Leidy Rodriguez</t>
  </si>
  <si>
    <t>XIMENA CASTRO PINTO</t>
  </si>
  <si>
    <t>Diligencias judiciales atendidas:</t>
  </si>
  <si>
    <t>Se responde a las peticiones ciudadanas radicadas en el Sistema Distrital de Quejas y Soluciones (SDQS), procurando un mejor desempeño de la Administración Pública.</t>
  </si>
  <si>
    <t>Derechos de petición respondidos, PQR, Requerimientos:</t>
  </si>
  <si>
    <t>Certificaciones de Contratos y paz y salvos</t>
  </si>
  <si>
    <t>5 ingresos; 110 salidas; 72 traslados; 3 reintegros; 9 compras</t>
  </si>
  <si>
    <t>AVANCE MES</t>
  </si>
  <si>
    <t>ACUMULADO AÑO</t>
  </si>
  <si>
    <t>674 CDP y 725 CRP</t>
  </si>
  <si>
    <r>
      <t xml:space="preserve">EQUIPO DE GESTIÓN FINANCIERA: </t>
    </r>
    <r>
      <rPr>
        <sz val="10"/>
        <color theme="1"/>
        <rFont val="Arial"/>
        <family val="2"/>
      </rPr>
      <t xml:space="preserve">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 
</t>
    </r>
    <r>
      <rPr>
        <b/>
        <sz val="10"/>
        <color theme="1"/>
        <rFont val="Arial"/>
        <family val="2"/>
      </rPr>
      <t>NOTA:</t>
    </r>
    <r>
      <rPr>
        <sz val="10"/>
        <color theme="1"/>
        <rFont val="Arial"/>
        <family val="2"/>
      </rPr>
      <t xml:space="preserve"> En cuanto a algunos CDP y CRP, cada documento debe expedirse tres veces, esto debido a que se expide en un rubro por cada elemento PEP, que si bien sigue siendo el mismo documento y el mismo consecutivo, el tramite se realiza una vez por cada elemento.</t>
    </r>
  </si>
  <si>
    <t>En la evolución de la meta de este mes se resaltan las acciones de divulgación para campañas conjuntas, y la instauración del formato "Hoy Es Noticia"  las cuales se constituyeron en una amplia producción audiovisual, cubrimiento de eventos y jornadas, creación de piezas y contenido, y fogueo  con medios de comunicación.</t>
  </si>
  <si>
    <t>Durante el mes se mantuvieron estables las campañas de Vetetips, Lunes de Investigación, Miércoles de seguimiento, flash animal, guardianes online; así como la publicación y creación del contenido para las jornadas y campañas solicitadas por las áreas misionales. Cabe resaltar la divulgación de la jornada de bienestar conjunta con IPYBAC, y el despliegue por el rescate de 12 perros en un operativo conjunto de Escuadrón Anticrueldad.</t>
  </si>
  <si>
    <t>En el mes de marzo de 2022 se realizó los reportes en PMR, SPI, POA, Alertas y Recomendaciones, seguimiento al POA  y Hojas de vida de indicadores del mes de febrero de 2022. Se acompañó a las Subdirecciones tecnicas en las modificaciones del Plan de Adquisiciones que requerían traslados presupuestales entre metas de los proyectos.
Se brindó asistencia técnica el proceso de actualización del plan de acción de la Política Pública de Espacio Público, con el fin de establecer el producto en responsabilidad del IDPYBA y el diligenciamiento de la ficha técnica de indicador de producto. Así mismo, se acompañó la formulación preliminar del proyecto de inversión de Inspección, Vigilancia y Control, en el marco de los objetivos, metas e indicadores del producto 2.3.1 Estrategia de Regulación para la Protección y el Bienestar Animal de la Política Pública de Protección y Bienestar Animal. De otro lado, se realizó la actualización del Documento de Criterios de Viabilidad y Elegibilidad para el concepto de gasto en bienestar animal para los proyectos de inversión local, al mismo tiempo que se dio asistencia técnica en mesa de trabajo con la Alcaldía Local de Rafael Uribe Uribe para la formulación del proyecto de inversión en atención de animales para la vigencia 2022.</t>
  </si>
  <si>
    <t>En el mes de marzo de 2022 se realizó los reportes en PMR, SPI, POA, Alertas y Recomendaciones, seguimiento al POA  y Hojas de vida de indicadores del mes de febrero de 2022. Se acompañó a las Subdirecciones tecnicas en las modificaciones del Plan de Adquisiciones que requerían traslados presupuestales entre metas de los proyectos.
Se brindó asistencia técnica el proceso de actualización del plan de acción de la Política Pública de Espacio Público, con el fin de establecer el producto en responsabilidad del IDPYBA y el diligenciamiento de la ficha técnica de indicador de producto. Así mismo, se acompañó la formulación preliminar del proyecto de inversión de Inspección, Vigilancia y Control, en el marco de los objetivos, metas e indicadores del producto 2.3.1 Estrategia de Regulación para la Protección y el Bienestar Animal de la Política Pública de Protección y Bienestar Animal. De otro lado, se realizó la actualización del Documento de Criterios de Viabilidad y Elegibilidad para el concepto de gasto en bienestar animal para los proyectos de inversión local, al mismo tiempo que se dio asistencia técnica en mesa de trabajo con la Alcaldía Local de Rafael Uribe Uribe para la formulación del proyecto de inversión en atención de animales para la vigencia 2022.
Se realizaron jornadas de sensibilización de la Oficina Asesora de Planeación en temas de planeación los días 7, 9, 16, 17 y 23 de marzo de 2022 referente a los procesos propios de los equipos de proyectos y presupuesto y Políticas Públicas. En donde se da capacitación a los funcionarios y contratistas sobre las funciones realizadas por parte del Equipo y como impacta la labor que ellos desempeñan en la gestión y ejecución del Instituto y el cómo nos percibe la ciudadanía y los entes de control al reportar todas las herramientas de Planeación que se manejan interna y externamente con lineamientos de la Secretaría Distrital de Planeación y la Secretaría Distrital de Hacienda.</t>
  </si>
  <si>
    <t>El Equipo MIPG de la Oficina Asesora de Planeación, es la encargada de liderar la Implementación de Modelo Integrado de Planeación y Gestión, dentro de sus actividades tiene el desarrollo y seguimiento a planes de mejoramiento y reportes es por esto que a continuación se desglosan las actividades que se programaron y el desarrollo de las mismas: 
Durante el primer trimestre de 2022 se revisó la información correspondiente al diligenciamiento del Furag 2020, con esa validación se adelantaron mesas de trabajo con la áreas, socializando el proceso de obtención de la información y sus evidencias. En el mes de marzo se cargó en la plataforma la respuesta a cada una de las preguntas asignadas junto con sus soportes mediante mesas de trabajo permanentes acompañadas por el equipo asesor de Control Interno, la Oficina Asesora de Planeación y las áreas responsables de cada política asociada al MIPG, una vez diligenciado el 100% del formulario, se socializó con la Directora General, quien aportó observaciones para finalmente finalizar y enviar el formulario dentro de las fechas establecidas.</t>
  </si>
  <si>
    <t>Se actualizan 37 documentos, se realizan mesas de trabajo para diligenciar el FURAG 2021 y poder formular plan de mejoramiento para el 2022 adional se realizan reportes de 7 compromisos en el aplicativo Colibri de la Veeduria Distrital</t>
  </si>
  <si>
    <r>
      <rPr>
        <b/>
        <sz val="11"/>
        <color theme="1"/>
        <rFont val="Arial"/>
        <family val="2"/>
      </rPr>
      <t>OFICINA ASESORA JURIDICA:</t>
    </r>
    <r>
      <rPr>
        <sz val="11"/>
        <color theme="1"/>
        <rFont val="Arial"/>
        <family val="2"/>
      </rPr>
      <t xml:space="preserve"> Durante el mes de marzo de 2022, la Oficina Asesora Jurídica recibio 232 peticiones y oficios tal como lo evidencia el cuadro de correspondencia adjunto, los cuales fueron tramitados en los terminos legalmente establecidos. Asimismo, se dio respuesta a 1 acción de tutela n.° 2022-0079, se recibió fallo de tutela n.° 2022-00197,  se asistió a la Audiencia Inicial dentro del proceso de reparación directa 2021-00165. Se realizó un informe de procesos judiciales, tutelas y conciliaciones extrajudiciales actualizado al mes de marzo de 2022, se atendieron Ciento Veinticinco (125) diligencias judiciales y se elaboraron cinco (5) oficios de excusas dirigidos a los Juzgados y/o autoridades competentes.   
Se presentaron cinco (5) denuncias ante la Fiscalía General de la Nación, por traslado de la Subdirección de Atención a la Fauna. Se participo en audiencia de formulación de acusación ante el Juzgado 11 Penal Municipal con Función de Conocimiento. Se recibió notificación de diligencias en sede control de garantías, audiencia de imputación de las denuncias presentadas para los días, 5 y 19 de abril, 2,3 y 4 de mayo de la anualidad.  Se acompañaron 2 operativos desde asuntos penales, uno liderado por la Alcaldía Local de Teusaquillo, Policía Ambiental y Escuadrón Anticrueldad para la IVC en los establecimientos de comercio de la Avenida Caracas y otro desarrollado con PMU de liderado por la Alcaldía local de Chapinero, donde se verificaron las condiciones de los animales. Se realizaron 3 protocolos para los animales de la Unidad de Cuidado Animal, se realizaron 2 conceptos, 3 observaciones a proyectos de resolución del Ministerio de Agricultura, se participo en 2 sesiones del Concejo de Bogotá, se recibieron 32 consutas al Centro de Atención Jurídico, se realizo un Ciclo de formación etico-juridica a 101 estudiantes de 6 Universidades aliadas. Se coordina con el Observatorio el proyecto de derecho comparado en materia de protección y bienestar animal. Por ultimo, desde asuntos normativos actualmente se está liderando la organización del II Congreso Internacional de Derecho Animal.</t>
    </r>
  </si>
  <si>
    <t>1 Tutela</t>
  </si>
  <si>
    <t>4 Tutela</t>
  </si>
  <si>
    <t>125 y 5 oficios de excusa</t>
  </si>
  <si>
    <t>310 y 21 oficios de excusa</t>
  </si>
  <si>
    <t>8</t>
  </si>
  <si>
    <r>
      <rPr>
        <b/>
        <sz val="11"/>
        <color theme="1"/>
        <rFont val="Arial"/>
        <family val="2"/>
      </rPr>
      <t>SUBDIRECCIÓN DE GESTIÓN CORPORATIVA: GRUPO CONTRACTUAL:</t>
    </r>
    <r>
      <rPr>
        <sz val="11"/>
        <color theme="1"/>
        <rFont val="Arial"/>
        <family val="2"/>
      </rPr>
      <t xml:space="preserve"> 
 En el primer trimestre de la vigencia 2022, se han tramitado un total de 365 Contratos de las cuales 356 son con personas naturales -prestacion de servicios, Un total de Cinco (5) procesos de Bienes y Servicios entre ellos Una (1) orden de Compra, dos (2) Minimas Cuantias, una (1) Seleccion abreviada y una (1) Licitacion publica / Al cierre se presentan Publicados en Secop II los Proceso:
-LP-003-2022 ESTERILIZACIONES 2022
-LP-002-2022- URGENCIAS VETERINARIAS
-SASI-003-2022 -ALIMENTACION CANINA
Se realizan las novedades en los Contratos Entre Modificaciones, otros si, Cesiones, adiciones, terminaciones, suspensiones un total de 48 tramites realizados. Se realiza la presentacion de los informes anuales y mensuales de los entes de control como son Veeduria, Contraloria, Sideap, Sivicof, Secretaria de Hacienda, y la respuesta a los requerimientos tanto externo e internos un total de 29 respuestas. Ademas en el area se realiza las certifiaciones de Contrato requeridas y a la fecha  junto con  paz y salvos un total de 200 tramites realizados.
Se realizan los estudios previos, adendas, liquidaciones de Contratos pertinenes para el trimestre 
</t>
    </r>
  </si>
  <si>
    <r>
      <rPr>
        <b/>
        <sz val="11"/>
        <color theme="1"/>
        <rFont val="Arial"/>
        <family val="2"/>
      </rPr>
      <t>OFICINA DE CONTROL INTERNO DISCIPLINARIO:</t>
    </r>
    <r>
      <rPr>
        <sz val="11"/>
        <color theme="1"/>
        <rFont val="Arial"/>
        <family val="2"/>
      </rPr>
      <t xml:space="preserve"> En este periodo se dio trámite a radicados del Sistema de Información Disciplinaria (SDQS), de los que se profirieron autos de impedimento por razón del cargo: 
1. Impedimento 2022ER-015
2.Impedimento 2022ER-016
3.Impedimento 2022ER-017
4.Impedimento 2022ER-018
5.Impedimento 2022ER-019
6.Impedimento 2022ER-020
7.Impedimento 2022ER-021
8.Impedimento 2022ER-022
9.Impedimento 2022ER-023
10. Apertura indagación preliminar 2022ER-024
11.Comunicación Fauna 2022ER-024
12. Respuesta Personeria 2022ER0002701
13.Respuesta Personeria 2022ER0001627
14. Respuesta Secretaria Juridica 2022ER0002871
</t>
    </r>
  </si>
  <si>
    <t>Se presentan quejas por anónimo y de la vaguedad e imprecisión de las supuestas acciones irregulares informadas, se infiere la falta de fundamento y credibilidad de los hechos documentos en comento. Lo anterior con respaldo en el numeral 1° del artículo 27 de la Ley 24 de 1992, que prohíbe al Ministerio Público la activación del aparato estatal por la vía del control disciplinario, como consecuencia de un anónimo, norma que es recogida por la Ley 190 de 1995, en cuyo artículo 38 establece:“(...) se aplicará en materia penal y disciplinaria, a menos que existan medios probatorios suficientes sobre la comisión de un delito o infracción disciplinaria que permitan adelantar la actuación de oficio (...)”. Razón por la cual de los radicados presentados por anónimos que ingresaron para el mes de febrero se profirieron autos de impedimento.</t>
  </si>
  <si>
    <r>
      <t xml:space="preserve">EQUIPO DE ATENCIÓN AL CIUDADANO: </t>
    </r>
    <r>
      <rPr>
        <sz val="10"/>
        <color theme="1"/>
        <rFont val="Arial"/>
        <family val="2"/>
      </rPr>
      <t xml:space="preserve"> Durante el mes de marzo se radicó un total de 1.410 derechos de petición a través de los diferentes canales de atención, y fueron direccionados a las diferentes dependencias del IDPYBA, en el mes se vencieron un total de 8 peticiones. Se. El indicador de gestión de PQRSD es 99%. Se realiza mesa de trabajo con las dependencia para realizar seguimeinto a la calidad de las respuestas y opotunidad de los derechos d epetici{on evidenciando que se realizó un plan de contingencia con escuadrón Abticrueldad que permitió mejorar lo tiempos..
Se realizaron 3.608 asesorías a través de los canales de atención dispuestos por el IDPYBA, en donde la mayor solicitud es de entrega de turnos para esterilizaciones y el canal más utilizado es el telefónico y presencial, dado que estamos ubicados en 7 puntos de la red CADE.
El 60% de los ciudadanos se encuentra satisfechos con la atención recibida, el procentaje El porcentaje de personas que se encuentran insatisfechas manifiestan inconformidad con el tiempo de gestion  de las peticiones realizadas por los ciudadanos y el proceso para agendamiento de esterilización por falta de cupos.</t>
    </r>
  </si>
  <si>
    <r>
      <t xml:space="preserve">EQUIPO DE TALENTO HUMANO. </t>
    </r>
    <r>
      <rPr>
        <sz val="10"/>
        <color theme="1"/>
        <rFont val="Arial"/>
        <family val="2"/>
      </rPr>
      <t xml:space="preserve"> Para el mes de marzo de 2022 se tenian programadas 7 capacitaciones de las cuales se realizaron 6: Capacitación Transferencias documentales primarias, Mecanismos para la medición del desempeño institucional, OUTLOOK y otras alternativas de uso, Rol y responsabilidades del SG SST, Educación para la seguridad vial y Protocolos de bioseguridad/ Matriz riesgos y peligros. Así mismo, en el plan de bienestar e incentivos, se tenian programadas 10 actividades de las cuales se ejecutaron 10. Por otra parte, en el Plan de SST y en el PESV, se cumplió a cabalidad con las actividades programadas. Finalmente, se dio cumplimiento a las inducciones y reinducciones programadas en los tiempos establecidos. Respecto al FURAG-MIPG, se están realizando las acciones, reportes y actividades atinentes a Talento Humano.</t>
    </r>
  </si>
  <si>
    <r>
      <t xml:space="preserve">EQUIPO DE RECURSOS FÍSICOS: </t>
    </r>
    <r>
      <rPr>
        <sz val="10"/>
        <color theme="1"/>
        <rFont val="Arial"/>
        <family val="2"/>
      </rPr>
      <t>Mediante el contrato de transportes se aporta al cumplimiento de la misionalidad del Instituto, mediante la correcta prestacion del servicio, tanto para el transporte de personal como para el transporte de animales, Se realiza la programacion de  los servicios que prestan los vehicuos en calidad de alquiler, programacion que se realiza de manera semanal de acuerdo con la soliictud de cada uno de los equipos que requieren el servicio
2 - Se realiza el tramite de pago de ocho (8) provedores que prestan sus servicios o suministros al Instituto, el provedor Seasin Limitada no realizo el cobro, no facturo, Se logra identificar el cumplimiento en el pago de las obligaciones financieras, de acuerdo con el cumpliminto de los provedores, asi mismo se aporta  en la ejecucion de las recervas presupuestales constitudas para el 2022.
3-La empresa Moderline realizo  actividades de mantenimiento en sede de Gestiion documental y en la sede administrativa, dado que dentro de sus obligaciones contractuales es su responsabilidad, Observaciones: Se realizo el mantenimiento preventivo y/o correctivo  en las instalaciones de la sede administrativa, los cuales fueron realizados por la empresa Moderline.</t>
    </r>
  </si>
  <si>
    <t>16 ingresos, 394 salidas, 36 traslados, 7 compras, 2 bajas</t>
  </si>
  <si>
    <r>
      <t xml:space="preserve">EQUIPO DE GESTIÓN DOCUMENTAL: </t>
    </r>
    <r>
      <rPr>
        <sz val="10"/>
        <rFont val="Arial"/>
        <family val="2"/>
      </rPr>
      <t>Al implementar las capacitaciones dentro de la entidad se  refleja la buena cultura archivística y se cumplirán con los requisitos solicitados por la Ley en materia archivística , por otra parte es importante mantener los inventarios actualizados ya  que  esta herramienta facilitar parte del trabajo en la entrega de las transferencias documentales primarias  además de facilitar la  administración y control de la información de la entidad  y el acceso a la misma para la consulta de los usuarios internos y externos, por otra parte se da inicio a la actualizacion del modulo de AZ Digital trabajando en conjunto con el area de tecnologia</t>
    </r>
  </si>
  <si>
    <t>Para la oficina de Tecnología es muy importante contar con la Seguridad y Privacidad de la Información del Instituto, lo cual se llevo a cabo la renovación de licenciamiento del Sistema de Seguridad Perimetral (Fortinet) y el Sistema de Backup de los Equipos de Cómputo.</t>
  </si>
  <si>
    <t>Se siguen presentando inconvenientes con el Gestor de Contenido del A-Z Digital en cuanto a la finalización de Peticiones, Duplicidad y Semaforización de estos, se realizó escalamiento a través de la Mesa de Servicios para brindar solución oportuna.
Adicionalmente se han venido presentando inconvenientes con el software ERP Z-Box por tiempos de respuesta, se realizó una mesa de trabajo donde se define la implementación un correo electrónico nuevo por parte del aliado (ZUE) con el fin de facilitar el seguimiento y dar respuesta a los requerimientos recibidos por parte del Instituto a la menor brevedad dependiendo la prioridad del caso.</t>
  </si>
  <si>
    <t>Los beneficios obtenidos para la comunidad fueron los siguientes: Se realiza el desarrollo del Sistema de Redes Locales, Se amplio el cupo de Turnos de Esterilizaciones para la comunidad en todas las Localidades.</t>
  </si>
  <si>
    <t>Durante el periodo en cuestión, se realizaron avances en la gestión de respuesta y atención oportuna de los requerimientos juridicos, a través del Centro de Atención Juridica, el equipo de defensa judicial y de asuntos normativos. Al igual que los requerimientos contractuales, en materia de estructuración precontractual, contractual y postcontractual, así como los relacionados con asuntos adminsitrativos. Por último, en cumplimiento de la normatividad vigente, en especial del codigo disciplinario, desde la Oficina de Control Interno Discplinario se avanzó en la gestión de los requerimeintos disciplinarios, quejas y gestión de los expedientes con presunta incidencia disciplinaria.</t>
  </si>
  <si>
    <r>
      <t xml:space="preserve">EQUIPO DE GESTIÓN AMBIENTAL: </t>
    </r>
    <r>
      <rPr>
        <sz val="10"/>
        <color theme="1"/>
        <rFont val="Arial"/>
        <family val="2"/>
      </rPr>
      <t>Durante el mes de marzo se realizo seguimiento al contrato de residuos peligrosos con la empresa DESCONT, y se adjudico contrato de fumigacion para el control de plagas con la empresa SINPLAGAX.  Adicionalmente, se desarrollaron 10 actividades de ese PIGA; se realizaron los reportes requeridos por las entidades y se desarrollaron actividades relacionadas con los residuos peligrosos, prácticas sostenibles, movilidad sostenible, bicicaravanas, biciusuarios y del material reciclado.</t>
    </r>
  </si>
  <si>
    <t>Natalia Roncancio; Fredy Ariza; Liz Tabares; Johan Pulido; Yoset Tovar, Diana Gomez</t>
  </si>
  <si>
    <t xml:space="preserve">Con esta meta, se da cumplimiento al Plan Institucional de Gestión Ambiental y al Plan de Acción Cuatrienal Ambiental – PACA, conforme a la normatividad vigente; es de la misma manera, que se ha apoyado el cumplimiento de las actividades programadas dentro de los Planes de Desarrollo Institucional, a saber: Plan Institucional de Archivos, Plan de Seguridad y salud en el trabajo, Plan Anual de Vacantes, Plan de Previsión, Plan anual de incentivos, Plan estratégico de Talento humano y Plan Institucional de Capacitaciones, dentro de otras actividades propias de la Gestión Estratégica del Talento Humano que son realizadas a manera de fortalecimiento de las actividades del presupuesto de funcionamiento. 
Adicionalmente, por medio de esta meta se realiza seguimiento a los proyectos de inversión y a actividades de enlace administrativos, financieros, jurídicos y de planeación; de otra parte, se fortalecen actividades relacionadas con la operación de los procesos internos de administración y gestión documental. De otra parte, se financia la operación del grupo de servicio al ciudadano, por medio del cual se canalizan las peticiones internas y externas de los ciudadanos por medio de los canales virtuales, telefónicos y físicos. Así como la prestación de, servicio al ciudadano en la Red CADE del Distrito, en las localidades con mayor incidencia de nuestra misionalidad. 
Aunado a lo anterior, por medio de la meta, la Subdirección de Gestión Corporativa garantiza el seguimiento y coordinación de los bienes y servicios requeridos para el funcionamiento, actividades propias de almacén y actividades relacionadas con el mantenimiento de la instalaciones y recursos físicos. </t>
  </si>
  <si>
    <t>Con esta meta, se genera un fortalecimiento y una garantía para la gestión eficiente y eficaz del Instituto Distrtital de Protección y Bienestar Animal. Se garantiza para el  Instituto Distrital de Protección y Bienestar Animal la prestación de los bienes y servicios que requiere para su operación, la conservacion de la memoria historica, la atención y servicio a la ciudadanía en el marco de la gestión ambiental.</t>
  </si>
  <si>
    <t>33 CDP y 44 CRP</t>
  </si>
  <si>
    <t>Giros por pospre realizados:</t>
  </si>
  <si>
    <t>Durante el mes de febrero se adelanto la primera mesa Técnica con el Departamento Administrativo del Servicio civil, quienes realizaron recomendaciones las cuales se estan acogiendo, asi mismo, se realizó una mesa de trabajo en la cual se analisaba el panorama financiero del Instituto frente al rediseño. Lo que ha permitido proyectar diferentes propuestas para adaptarse a la que genere mayor beneficios y crecimiento a la entidad. Por lo que durante el mes de marzo de trabajó en los ajustes necesarios para proceder nuevamente con la presentación ante las instancias respectivas.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</si>
</sst>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quot;$&quot;\ #,##0_);[Red]\(&quot;$&quot;\ #,##0\)"/>
    <numFmt numFmtId="166" formatCode="_(* #,##0_);_(* \(#,##0\);_(* &quot;-&quot;_);_(@_)"/>
    <numFmt numFmtId="167" formatCode="_(&quot;$&quot;\ * #,##0.00_);_(&quot;$&quot;\ * \(#,##0.00\);_(&quot;$&quot;\ * &quot;-&quot;??_);_(@_)"/>
    <numFmt numFmtId="168" formatCode="_(* #,##0.00_);_(* \(#,##0.00\);_(* &quot;-&quot;??_);_(@_)"/>
    <numFmt numFmtId="169" formatCode="_ * #,##0.00_ ;_ * \-#,##0.00_ ;_ * &quot;-&quot;??_ ;_ @_ "/>
    <numFmt numFmtId="170" formatCode="0.0%"/>
    <numFmt numFmtId="171" formatCode="_(* #,##0_);_(* \(#,##0\);_(* &quot;-&quot;??_);_(@_)"/>
    <numFmt numFmtId="172" formatCode="_(* #,##0.00_);_(* \(#,##0.00\);_(* &quot;-&quot;_);_(@_)"/>
    <numFmt numFmtId="173" formatCode="_-* #,##0.00\ &quot;$&quot;_-;\-* #,##0.00\ &quot;$&quot;_-;_-* &quot;-&quot;??\ &quot;$&quot;_-;_-@_-"/>
    <numFmt numFmtId="174" formatCode="_-* #,##0.00\ _$_-;\-* #,##0.00\ _$_-;_-* &quot;-&quot;??\ _$_-;_-@_-"/>
    <numFmt numFmtId="175" formatCode="#,##0.0"/>
    <numFmt numFmtId="176" formatCode="_(* #,##0.0_);_(* \(#,##0.0\);_(* &quot;-&quot;??_);_(@_)"/>
    <numFmt numFmtId="177" formatCode="0.0"/>
    <numFmt numFmtId="178" formatCode="0.000"/>
    <numFmt numFmtId="179" formatCode="_(* #,##0.000_);_(* \(#,##0.000\);_(* &quot;-&quot;??_);_(@_)"/>
    <numFmt numFmtId="180" formatCode="0.000000"/>
  </numFmts>
  <fonts count="84"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sz val="9"/>
      <color theme="0"/>
      <name val="Arial"/>
      <family val="2"/>
    </font>
    <font>
      <u/>
      <sz val="12"/>
      <name val="Arial"/>
      <family val="2"/>
    </font>
    <font>
      <b/>
      <sz val="12"/>
      <color theme="3"/>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s>
  <borders count="2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s>
  <cellStyleXfs count="32119">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54"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7" fillId="39" borderId="55"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8" fillId="0" borderId="56"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169" fontId="7" fillId="0" borderId="0" applyFont="0" applyFill="0" applyBorder="0" applyAlignment="0" applyProtection="0"/>
    <xf numFmtId="169"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54"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8" fontId="33" fillId="0" borderId="0" applyFont="0" applyFill="0" applyBorder="0" applyAlignment="0" applyProtection="0"/>
    <xf numFmtId="166" fontId="33" fillId="0" borderId="0" applyFont="0" applyFill="0" applyBorder="0" applyAlignment="0" applyProtection="0"/>
    <xf numFmtId="41" fontId="33" fillId="0" borderId="0" applyFont="0" applyFill="0" applyBorder="0" applyAlignment="0" applyProtection="0"/>
    <xf numFmtId="168" fontId="3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8"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59"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60"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61"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62"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43" fontId="33" fillId="0" borderId="0" applyFont="0" applyFill="0" applyBorder="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3" applyNumberFormat="0" applyAlignment="0" applyProtection="0"/>
    <xf numFmtId="0" fontId="18" fillId="16" borderId="113"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43" fontId="33" fillId="0" borderId="0" applyFont="0" applyFill="0" applyBorder="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7" applyNumberFormat="0" applyFon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8" applyNumberFormat="0" applyFon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8" applyNumberFormat="0" applyFon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6" applyNumberFormat="0" applyFon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43" fontId="33" fillId="0" borderId="0" applyFont="0" applyFill="0" applyBorder="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4" applyNumberFormat="0" applyFon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43" fontId="33" fillId="0" borderId="0" applyFont="0" applyFill="0" applyBorder="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7"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43" fontId="33" fillId="0" borderId="0" applyFont="0" applyFill="0" applyBorder="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57" applyNumberFormat="0" applyFon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43" fontId="33" fillId="0" borderId="0" applyFont="0" applyFill="0" applyBorder="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3" applyNumberFormat="0" applyFont="0" applyAlignment="0" applyProtection="0"/>
    <xf numFmtId="0" fontId="23" fillId="7"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43" fontId="33" fillId="0" borderId="0" applyFont="0" applyFill="0" applyBorder="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2" applyNumberFormat="0" applyAlignment="0" applyProtection="0"/>
    <xf numFmtId="0" fontId="23" fillId="7"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5"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43" fontId="33" fillId="0" borderId="0" applyFont="0" applyFill="0" applyBorder="0" applyAlignment="0" applyProtection="0"/>
    <xf numFmtId="0" fontId="23" fillId="7" borderId="176" applyNumberFormat="0" applyAlignment="0" applyProtection="0"/>
    <xf numFmtId="43" fontId="33" fillId="0" borderId="0" applyFont="0" applyFill="0" applyBorder="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2" applyNumberFormat="0" applyAlignment="0" applyProtection="0"/>
    <xf numFmtId="0" fontId="4" fillId="23" borderId="173" applyNumberFormat="0" applyFont="0" applyAlignment="0" applyProtection="0"/>
    <xf numFmtId="0" fontId="31" fillId="0" borderId="175" applyNumberFormat="0" applyFill="0" applyAlignment="0" applyProtection="0"/>
    <xf numFmtId="0" fontId="4" fillId="23" borderId="173" applyNumberFormat="0" applyFont="0" applyAlignment="0" applyProtection="0"/>
    <xf numFmtId="0" fontId="18" fillId="16" borderId="172" applyNumberForma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2" applyNumberFormat="0" applyAlignment="0" applyProtection="0"/>
    <xf numFmtId="0" fontId="31" fillId="0" borderId="175"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4"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4" applyNumberFormat="0" applyAlignment="0" applyProtection="0"/>
    <xf numFmtId="0" fontId="18" fillId="16" borderId="172" applyNumberFormat="0" applyAlignment="0" applyProtection="0"/>
    <xf numFmtId="0" fontId="18" fillId="16" borderId="176" applyNumberFormat="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43" fontId="33" fillId="0" borderId="0" applyFont="0" applyFill="0" applyBorder="0" applyAlignment="0" applyProtection="0"/>
    <xf numFmtId="0" fontId="18" fillId="16"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2" applyNumberFormat="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5" applyNumberFormat="0" applyFill="0" applyAlignment="0" applyProtection="0"/>
    <xf numFmtId="0" fontId="23" fillId="7"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6" fillId="16" borderId="174" applyNumberFormat="0" applyAlignment="0" applyProtection="0"/>
    <xf numFmtId="0" fontId="23" fillId="7"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23" fillId="7" borderId="172" applyNumberFormat="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3" fillId="7" borderId="172" applyNumberFormat="0" applyAlignment="0" applyProtection="0"/>
    <xf numFmtId="0" fontId="18" fillId="16" borderId="176" applyNumberFormat="0" applyAlignment="0" applyProtection="0"/>
    <xf numFmtId="0" fontId="18" fillId="16" borderId="172"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5" applyNumberFormat="0" applyFill="0" applyAlignment="0" applyProtection="0"/>
    <xf numFmtId="0" fontId="4" fillId="23" borderId="173"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2" applyNumberFormat="0" applyAlignment="0" applyProtection="0"/>
    <xf numFmtId="0" fontId="18" fillId="16" borderId="176" applyNumberFormat="0" applyAlignment="0" applyProtection="0"/>
    <xf numFmtId="0" fontId="23" fillId="7" borderId="172" applyNumberFormat="0" applyAlignment="0" applyProtection="0"/>
    <xf numFmtId="0" fontId="23" fillId="7"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23" fillId="7"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43" fontId="33" fillId="0" borderId="0" applyFont="0" applyFill="0" applyBorder="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43" fontId="33" fillId="0" borderId="0" applyFont="0" applyFill="0" applyBorder="0" applyAlignment="0" applyProtection="0"/>
    <xf numFmtId="0" fontId="26" fillId="16" borderId="178" applyNumberFormat="0" applyAlignment="0" applyProtection="0"/>
    <xf numFmtId="41" fontId="33" fillId="0" borderId="0" applyFont="0" applyFill="0" applyBorder="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43" fontId="33" fillId="0" borderId="0" applyFont="0" applyFill="0" applyBorder="0" applyAlignment="0" applyProtection="0"/>
    <xf numFmtId="0" fontId="23" fillId="7" borderId="176" applyNumberFormat="0" applyAlignment="0" applyProtection="0"/>
    <xf numFmtId="0" fontId="31" fillId="0" borderId="179" applyNumberFormat="0" applyFill="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43" fontId="33" fillId="0" borderId="0" applyFont="0" applyFill="0" applyBorder="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3"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2"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2"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2" applyNumberForma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3" applyNumberFormat="0" applyFont="0" applyAlignment="0" applyProtection="0"/>
    <xf numFmtId="0" fontId="26" fillId="16" borderId="178" applyNumberFormat="0" applyAlignment="0" applyProtection="0"/>
    <xf numFmtId="0" fontId="23" fillId="7" borderId="172" applyNumberFormat="0" applyAlignment="0" applyProtection="0"/>
    <xf numFmtId="0" fontId="4" fillId="23" borderId="173"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3"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3" fillId="7" borderId="17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3" fillId="7"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3" applyNumberFormat="0" applyFont="0" applyAlignment="0" applyProtection="0"/>
    <xf numFmtId="0" fontId="23" fillId="7"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5" applyNumberFormat="0" applyFill="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5"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4"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4"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9" applyNumberFormat="0" applyFon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43" fontId="33" fillId="0" borderId="0" applyFont="0" applyFill="0" applyBorder="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26" fillId="16" borderId="174"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2"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5" applyNumberFormat="0" applyFill="0" applyAlignment="0" applyProtection="0"/>
    <xf numFmtId="0" fontId="4" fillId="23" borderId="173"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5"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4" applyNumberFormat="0" applyAlignment="0" applyProtection="0"/>
    <xf numFmtId="0" fontId="23" fillId="7" borderId="176" applyNumberFormat="0" applyAlignment="0" applyProtection="0"/>
    <xf numFmtId="0" fontId="18" fillId="16" borderId="172"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6" fillId="16" borderId="174"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3" applyNumberFormat="0" applyFont="0" applyAlignment="0" applyProtection="0"/>
    <xf numFmtId="0" fontId="31" fillId="0" borderId="175" applyNumberFormat="0" applyFill="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2"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2" applyNumberFormat="0" applyAlignment="0" applyProtection="0"/>
    <xf numFmtId="0" fontId="31" fillId="0" borderId="175" applyNumberFormat="0" applyFill="0" applyAlignment="0" applyProtection="0"/>
    <xf numFmtId="43" fontId="33" fillId="0" borderId="0" applyFont="0" applyFill="0" applyBorder="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2" applyNumberFormat="0" applyAlignment="0" applyProtection="0"/>
    <xf numFmtId="0" fontId="18" fillId="16" borderId="176" applyNumberFormat="0" applyAlignment="0" applyProtection="0"/>
    <xf numFmtId="0" fontId="31" fillId="0" borderId="175" applyNumberFormat="0" applyFill="0" applyAlignment="0" applyProtection="0"/>
    <xf numFmtId="0" fontId="18" fillId="16" borderId="176" applyNumberFormat="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18" fillId="16" borderId="172" applyNumberFormat="0" applyAlignment="0" applyProtection="0"/>
    <xf numFmtId="0" fontId="18" fillId="16" borderId="172" applyNumberFormat="0" applyAlignment="0" applyProtection="0"/>
    <xf numFmtId="0" fontId="18" fillId="16" borderId="176" applyNumberFormat="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2" applyNumberForma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6" applyNumberFormat="0" applyAlignment="0" applyProtection="0"/>
    <xf numFmtId="0" fontId="23" fillId="7" borderId="176" applyNumberFormat="0" applyAlignment="0" applyProtection="0"/>
    <xf numFmtId="0" fontId="23" fillId="7"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4"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4"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5"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2"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3"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2"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4" applyNumberFormat="0" applyAlignment="0" applyProtection="0"/>
    <xf numFmtId="0" fontId="26" fillId="16" borderId="174"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2"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2"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23" fillId="7"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5"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23" fillId="7"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2"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4"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2"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5"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4" applyNumberFormat="0" applyAlignment="0" applyProtection="0"/>
    <xf numFmtId="0" fontId="4" fillId="23" borderId="177"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2"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18" fillId="16"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3"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5"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23" fillId="7"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3" applyNumberFormat="0" applyFon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4"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5" applyNumberFormat="0" applyFill="0" applyAlignment="0" applyProtection="0"/>
    <xf numFmtId="0" fontId="26" fillId="16" borderId="178" applyNumberFormat="0" applyAlignment="0" applyProtection="0"/>
    <xf numFmtId="0" fontId="26" fillId="16" borderId="174" applyNumberFormat="0" applyAlignment="0" applyProtection="0"/>
    <xf numFmtId="0" fontId="23" fillId="7" borderId="172" applyNumberFormat="0" applyAlignment="0" applyProtection="0"/>
    <xf numFmtId="0" fontId="18" fillId="16" borderId="172"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2"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3"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3" fillId="7" borderId="172"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5" applyNumberFormat="0" applyFill="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2"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2"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2" applyNumberFormat="0" applyAlignment="0" applyProtection="0"/>
    <xf numFmtId="0" fontId="26" fillId="16" borderId="174"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26" fillId="16" borderId="174"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2"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4" applyNumberFormat="0" applyAlignment="0" applyProtection="0"/>
    <xf numFmtId="43" fontId="33" fillId="0" borderId="0" applyFont="0" applyFill="0" applyBorder="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23" fillId="7"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5"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2" applyNumberFormat="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2"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4"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4" fillId="23" borderId="173"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5"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5"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3" applyNumberFormat="0" applyFont="0" applyAlignment="0" applyProtection="0"/>
    <xf numFmtId="0" fontId="23" fillId="7"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43" fontId="33" fillId="0" borderId="0" applyFont="0" applyFill="0" applyBorder="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3" fillId="7" borderId="172"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2"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5" applyNumberFormat="0" applyFill="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2"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4"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5" applyNumberFormat="0" applyFill="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5"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5"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2"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6" fillId="16" borderId="174"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2"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18" fillId="16" borderId="172"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2"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4" fillId="23" borderId="173"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4"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2" applyNumberFormat="0" applyAlignment="0" applyProtection="0"/>
    <xf numFmtId="0" fontId="23" fillId="7"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2"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2" applyNumberFormat="0" applyAlignment="0" applyProtection="0"/>
    <xf numFmtId="0" fontId="23" fillId="7" borderId="172" applyNumberFormat="0" applyAlignment="0" applyProtection="0"/>
    <xf numFmtId="0" fontId="18" fillId="16"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4"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23" fillId="7" borderId="172"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4"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6" fillId="16" borderId="174"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2" applyNumberForma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23" fillId="7" borderId="176" applyNumberFormat="0" applyAlignment="0" applyProtection="0"/>
    <xf numFmtId="0" fontId="26" fillId="16" borderId="174"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4" applyNumberFormat="0" applyAlignment="0" applyProtection="0"/>
    <xf numFmtId="0" fontId="23" fillId="7" borderId="176" applyNumberFormat="0" applyAlignment="0" applyProtection="0"/>
    <xf numFmtId="0" fontId="18" fillId="16" borderId="172"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2"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2"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2"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4"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2" applyNumberForma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5"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5" applyNumberFormat="0" applyFill="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4"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18" fillId="16" borderId="172" applyNumberFormat="0" applyAlignment="0" applyProtection="0"/>
    <xf numFmtId="0" fontId="23" fillId="7" borderId="172" applyNumberFormat="0" applyAlignment="0" applyProtection="0"/>
    <xf numFmtId="0" fontId="18" fillId="16" borderId="172" applyNumberFormat="0" applyAlignment="0" applyProtection="0"/>
    <xf numFmtId="0" fontId="4" fillId="23" borderId="173"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4"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2"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18" fillId="16"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43" fontId="33" fillId="0" borderId="0" applyFont="0" applyFill="0" applyBorder="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18" fillId="16" borderId="172"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4"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2" applyNumberFormat="0" applyAlignment="0" applyProtection="0"/>
    <xf numFmtId="0" fontId="23" fillId="7"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2" applyNumberFormat="0" applyAlignment="0" applyProtection="0"/>
    <xf numFmtId="0" fontId="23" fillId="7" borderId="172"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4" applyNumberFormat="0" applyAlignment="0" applyProtection="0"/>
    <xf numFmtId="0" fontId="31" fillId="0" borderId="179" applyNumberFormat="0" applyFill="0" applyAlignment="0" applyProtection="0"/>
    <xf numFmtId="0" fontId="31" fillId="0" borderId="175"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2"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3"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4"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18" fillId="16"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6" fillId="16" borderId="174"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4"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4" applyNumberFormat="0" applyAlignment="0" applyProtection="0"/>
    <xf numFmtId="0" fontId="23" fillId="7"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2"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18" fillId="16"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2" applyNumberFormat="0" applyAlignment="0" applyProtection="0"/>
    <xf numFmtId="0" fontId="26" fillId="16" borderId="178" applyNumberFormat="0" applyAlignment="0" applyProtection="0"/>
    <xf numFmtId="0" fontId="26" fillId="16" borderId="174"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2" applyNumberFormat="0" applyAlignment="0" applyProtection="0"/>
    <xf numFmtId="0" fontId="26" fillId="16" borderId="174"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6" fillId="16" borderId="174"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3" applyNumberFormat="0" applyFont="0" applyAlignment="0" applyProtection="0"/>
    <xf numFmtId="0" fontId="31" fillId="0" borderId="175"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3" fillId="7"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2" applyNumberFormat="0" applyAlignment="0" applyProtection="0"/>
    <xf numFmtId="0" fontId="18" fillId="16"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2" applyNumberFormat="0" applyAlignment="0" applyProtection="0"/>
    <xf numFmtId="0" fontId="31" fillId="0" borderId="175" applyNumberFormat="0" applyFill="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8" applyNumberForma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5"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4" applyNumberFormat="0" applyAlignment="0" applyProtection="0"/>
    <xf numFmtId="0" fontId="23" fillId="7" borderId="172" applyNumberFormat="0" applyAlignment="0" applyProtection="0"/>
    <xf numFmtId="0" fontId="18" fillId="16" borderId="172"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4"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43" fontId="33" fillId="0" borderId="0" applyFont="0" applyFill="0" applyBorder="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43" fontId="33" fillId="0" borderId="0" applyFont="0" applyFill="0" applyBorder="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43" fontId="33" fillId="0" borderId="0" applyFont="0" applyFill="0" applyBorder="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43" fontId="33" fillId="0" borderId="0" applyFont="0" applyFill="0" applyBorder="0" applyAlignment="0" applyProtection="0"/>
    <xf numFmtId="0" fontId="23" fillId="7" borderId="190" applyNumberFormat="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43" fontId="33" fillId="0" borderId="0" applyFont="0" applyFill="0" applyBorder="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43" fontId="33" fillId="0" borderId="0" applyFont="0" applyFill="0" applyBorder="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0" fontId="26" fillId="16" borderId="192" applyNumberFormat="0" applyAlignment="0" applyProtection="0"/>
    <xf numFmtId="41" fontId="33" fillId="0" borderId="0" applyFont="0" applyFill="0" applyBorder="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43" fontId="33" fillId="0" borderId="0" applyFont="0" applyFill="0" applyBorder="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31" fillId="0" borderId="193" applyNumberFormat="0" applyFill="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43" fontId="33" fillId="0" borderId="0" applyFont="0" applyFill="0" applyBorder="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43" fontId="33" fillId="0" borderId="0" applyFont="0" applyFill="0" applyBorder="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4" fontId="33" fillId="0" borderId="0" applyFont="0" applyFill="0" applyBorder="0" applyAlignment="0" applyProtection="0"/>
  </cellStyleXfs>
  <cellXfs count="1025">
    <xf numFmtId="0" fontId="0" fillId="0" borderId="0" xfId="0"/>
    <xf numFmtId="0" fontId="50" fillId="0" borderId="11" xfId="0" applyFont="1" applyBorder="1" applyAlignment="1" applyProtection="1">
      <alignment vertical="center" wrapText="1"/>
    </xf>
    <xf numFmtId="0" fontId="50" fillId="0" borderId="12" xfId="0" applyFont="1" applyBorder="1" applyAlignment="1" applyProtection="1">
      <alignment vertical="center" wrapText="1"/>
    </xf>
    <xf numFmtId="0" fontId="51" fillId="0" borderId="0" xfId="0" applyFont="1" applyProtection="1"/>
    <xf numFmtId="0" fontId="50" fillId="0" borderId="0" xfId="0" applyFont="1" applyBorder="1" applyAlignment="1" applyProtection="1">
      <alignment horizontal="center" vertical="center" wrapText="1"/>
    </xf>
    <xf numFmtId="0" fontId="52" fillId="0" borderId="0" xfId="0" applyFont="1" applyProtection="1"/>
    <xf numFmtId="0" fontId="53" fillId="0" borderId="0" xfId="0" applyFont="1" applyFill="1"/>
    <xf numFmtId="0" fontId="54" fillId="0" borderId="0" xfId="0" applyFont="1"/>
    <xf numFmtId="0" fontId="55" fillId="0" borderId="0" xfId="0" applyFont="1" applyAlignment="1">
      <alignment horizontal="center"/>
    </xf>
    <xf numFmtId="0" fontId="55" fillId="0" borderId="0" xfId="0" applyFont="1"/>
    <xf numFmtId="0" fontId="54" fillId="0" borderId="0" xfId="0" applyFont="1" applyFill="1"/>
    <xf numFmtId="0" fontId="51" fillId="0" borderId="0" xfId="0" applyFont="1" applyFill="1"/>
    <xf numFmtId="0" fontId="51" fillId="0" borderId="0" xfId="0" applyFont="1"/>
    <xf numFmtId="0" fontId="55" fillId="0" borderId="0" xfId="0" applyFont="1" applyFill="1" applyBorder="1" applyAlignment="1" applyProtection="1">
      <alignment horizontal="center" vertical="center" wrapText="1"/>
      <protection locked="0"/>
    </xf>
    <xf numFmtId="0" fontId="56" fillId="0" borderId="0" xfId="1327" applyFont="1" applyFill="1" applyAlignment="1" applyProtection="1">
      <alignment vertical="center" wrapText="1"/>
    </xf>
    <xf numFmtId="0" fontId="3" fillId="0" borderId="0" xfId="1371" applyFont="1" applyFill="1" applyBorder="1" applyAlignment="1" applyProtection="1">
      <alignment horizontal="center" vertical="center"/>
    </xf>
    <xf numFmtId="0" fontId="55" fillId="0" borderId="0" xfId="1371" applyFont="1" applyFill="1" applyBorder="1" applyAlignment="1">
      <alignment horizontal="center" vertical="center"/>
    </xf>
    <xf numFmtId="0" fontId="12" fillId="0" borderId="0" xfId="1371" applyFont="1" applyFill="1" applyBorder="1" applyAlignment="1">
      <alignment horizontal="center" vertical="top" wrapText="1"/>
    </xf>
    <xf numFmtId="0" fontId="8" fillId="52" borderId="10" xfId="1371" applyFont="1" applyFill="1" applyBorder="1" applyAlignment="1">
      <alignment vertical="center" wrapText="1"/>
    </xf>
    <xf numFmtId="0" fontId="12" fillId="0" borderId="0" xfId="1371" applyFont="1" applyFill="1" applyBorder="1" applyAlignment="1">
      <alignment horizontal="center" vertical="center"/>
    </xf>
    <xf numFmtId="0" fontId="8" fillId="52" borderId="16" xfId="1371" applyFont="1" applyFill="1" applyBorder="1" applyAlignment="1">
      <alignment horizontal="left" vertical="center" wrapText="1"/>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Fill="1" applyAlignment="1" applyProtection="1">
      <alignment vertical="center"/>
    </xf>
    <xf numFmtId="0" fontId="12" fillId="0" borderId="0" xfId="1371" applyFont="1" applyFill="1" applyBorder="1" applyAlignment="1">
      <alignment horizontal="left" vertical="center" wrapText="1"/>
    </xf>
    <xf numFmtId="0" fontId="12" fillId="0" borderId="0" xfId="1371" applyFont="1" applyFill="1" applyBorder="1" applyAlignment="1">
      <alignment horizontal="center" vertical="center" wrapText="1"/>
    </xf>
    <xf numFmtId="0" fontId="11" fillId="0" borderId="0" xfId="1371" applyFont="1" applyFill="1" applyBorder="1" applyAlignment="1">
      <alignment horizontal="center" vertical="center" wrapText="1"/>
    </xf>
    <xf numFmtId="0" fontId="13" fillId="0" borderId="0" xfId="1371" applyFont="1" applyFill="1" applyBorder="1" applyAlignment="1">
      <alignment horizontal="center" vertical="center"/>
    </xf>
    <xf numFmtId="9" fontId="11" fillId="0" borderId="0" xfId="1496" applyFont="1" applyFill="1" applyBorder="1" applyAlignment="1">
      <alignment horizontal="center" vertical="center"/>
    </xf>
    <xf numFmtId="0" fontId="58" fillId="0" borderId="0" xfId="1327" applyFont="1" applyFill="1" applyAlignment="1" applyProtection="1">
      <alignment vertical="center"/>
    </xf>
    <xf numFmtId="170"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0" fontId="8" fillId="52" borderId="17" xfId="1371" applyFont="1" applyFill="1" applyBorder="1" applyAlignment="1">
      <alignment vertical="top" wrapText="1"/>
    </xf>
    <xf numFmtId="0" fontId="8" fillId="52" borderId="16" xfId="1371" applyFont="1" applyFill="1" applyBorder="1" applyAlignment="1">
      <alignment horizontal="center" vertical="center" wrapText="1"/>
    </xf>
    <xf numFmtId="0" fontId="8" fillId="52" borderId="10" xfId="1371" applyFont="1" applyFill="1" applyBorder="1" applyAlignment="1">
      <alignment horizontal="center" vertical="center" wrapText="1"/>
    </xf>
    <xf numFmtId="0" fontId="8" fillId="52" borderId="10" xfId="0" applyFont="1" applyFill="1" applyBorder="1" applyAlignment="1">
      <alignment horizontal="center" vertical="center" wrapText="1"/>
    </xf>
    <xf numFmtId="0" fontId="8" fillId="52" borderId="18" xfId="1371" applyFont="1" applyFill="1" applyBorder="1" applyAlignment="1">
      <alignment horizontal="center" vertical="center" wrapText="1"/>
    </xf>
    <xf numFmtId="0" fontId="8" fillId="52" borderId="16" xfId="1371" applyFont="1" applyFill="1" applyBorder="1" applyAlignment="1">
      <alignment horizontal="center" vertical="center"/>
    </xf>
    <xf numFmtId="9" fontId="59" fillId="0" borderId="0" xfId="1495" applyFont="1" applyFill="1" applyBorder="1" applyAlignment="1">
      <alignment horizontal="center" vertical="center" wrapText="1"/>
    </xf>
    <xf numFmtId="0" fontId="60" fillId="0" borderId="0" xfId="1371" applyFont="1" applyFill="1" applyBorder="1" applyAlignment="1" applyProtection="1">
      <alignment horizontal="center" vertical="center" wrapText="1"/>
      <protection locked="0"/>
    </xf>
    <xf numFmtId="0" fontId="3" fillId="0" borderId="0" xfId="1371" applyFont="1" applyFill="1" applyBorder="1" applyAlignment="1">
      <alignment horizontal="center" vertical="center"/>
    </xf>
    <xf numFmtId="0" fontId="54" fillId="0" borderId="0" xfId="0" applyFont="1" applyFill="1" applyBorder="1" applyAlignment="1">
      <alignment horizontal="center" vertical="center"/>
    </xf>
    <xf numFmtId="0" fontId="3" fillId="0" borderId="0" xfId="1371" applyFont="1" applyFill="1" applyBorder="1" applyAlignment="1" applyProtection="1">
      <alignment horizontal="center" vertical="center" wrapText="1"/>
      <protection locked="0"/>
    </xf>
    <xf numFmtId="0" fontId="9" fillId="24" borderId="10" xfId="1371" applyFont="1" applyFill="1" applyBorder="1" applyAlignment="1" applyProtection="1">
      <alignment vertical="center" wrapText="1"/>
      <protection locked="0"/>
    </xf>
    <xf numFmtId="0" fontId="4" fillId="0" borderId="0" xfId="1371" applyFont="1" applyFill="1" applyBorder="1" applyAlignment="1" applyProtection="1">
      <alignment horizontal="center" vertical="center"/>
      <protection locked="0"/>
    </xf>
    <xf numFmtId="0" fontId="4" fillId="0" borderId="0" xfId="1371" applyFont="1" applyFill="1" applyBorder="1" applyAlignment="1" applyProtection="1">
      <alignment vertical="center" wrapText="1"/>
      <protection locked="0"/>
    </xf>
    <xf numFmtId="0" fontId="61" fillId="0" borderId="0" xfId="0" applyFont="1" applyFill="1" applyAlignment="1" applyProtection="1">
      <alignment horizontal="center"/>
    </xf>
    <xf numFmtId="0" fontId="4" fillId="0" borderId="0" xfId="1371" applyFont="1" applyFill="1" applyAlignment="1">
      <alignment vertical="center"/>
    </xf>
    <xf numFmtId="10" fontId="62" fillId="0" borderId="10" xfId="1495" applyNumberFormat="1" applyFont="1" applyBorder="1" applyAlignment="1">
      <alignment horizontal="center" vertical="center" wrapText="1"/>
    </xf>
    <xf numFmtId="10" fontId="63" fillId="0" borderId="10" xfId="1495" applyNumberFormat="1" applyFont="1" applyBorder="1" applyAlignment="1">
      <alignment horizontal="center" vertical="center" wrapText="1"/>
    </xf>
    <xf numFmtId="10" fontId="51" fillId="0" borderId="18" xfId="1495" applyNumberFormat="1" applyFont="1" applyBorder="1" applyAlignment="1">
      <alignment horizontal="center" vertical="center" wrapText="1"/>
    </xf>
    <xf numFmtId="0" fontId="54" fillId="0" borderId="0" xfId="0" applyFont="1" applyBorder="1" applyAlignment="1" applyProtection="1">
      <alignment horizontal="center"/>
      <protection locked="0"/>
    </xf>
    <xf numFmtId="0" fontId="55" fillId="0" borderId="0" xfId="0" applyFont="1" applyBorder="1" applyAlignment="1" applyProtection="1">
      <alignment horizontal="center" vertical="center" wrapText="1"/>
      <protection locked="0"/>
    </xf>
    <xf numFmtId="0" fontId="49" fillId="0" borderId="0" xfId="0" applyFont="1" applyBorder="1" applyAlignment="1">
      <alignment horizontal="center"/>
    </xf>
    <xf numFmtId="0" fontId="50" fillId="0" borderId="0" xfId="0" applyFont="1" applyBorder="1" applyAlignment="1" applyProtection="1">
      <alignment vertical="center" wrapText="1"/>
    </xf>
    <xf numFmtId="0" fontId="0" fillId="0" borderId="0" xfId="0" applyAlignment="1">
      <alignment horizontal="center"/>
    </xf>
    <xf numFmtId="0" fontId="49" fillId="0" borderId="0" xfId="0" applyFont="1" applyFill="1" applyBorder="1" applyAlignment="1">
      <alignment horizontal="center" vertical="center" wrapText="1"/>
    </xf>
    <xf numFmtId="9" fontId="64" fillId="53" borderId="10" xfId="1495" applyFont="1" applyFill="1" applyBorder="1" applyAlignment="1">
      <alignment horizontal="center" vertical="center" wrapText="1"/>
    </xf>
    <xf numFmtId="0" fontId="57" fillId="0" borderId="0" xfId="1371" applyFont="1" applyFill="1" applyBorder="1" applyAlignment="1">
      <alignment horizontal="center" vertical="center"/>
    </xf>
    <xf numFmtId="0" fontId="9" fillId="24" borderId="19" xfId="1371" applyFont="1" applyFill="1" applyBorder="1" applyAlignment="1">
      <alignment horizontal="center" vertical="center"/>
    </xf>
    <xf numFmtId="0" fontId="9" fillId="24" borderId="10" xfId="1371" applyFont="1" applyFill="1" applyBorder="1" applyAlignment="1">
      <alignment vertical="center"/>
    </xf>
    <xf numFmtId="0" fontId="51" fillId="0" borderId="0" xfId="0" applyFont="1" applyAlignment="1" applyProtection="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Border="1" applyAlignment="1">
      <alignment horizontal="center" vertical="center" wrapText="1"/>
    </xf>
    <xf numFmtId="10" fontId="63" fillId="24" borderId="10" xfId="1495" applyNumberFormat="1" applyFont="1" applyFill="1" applyBorder="1" applyAlignment="1">
      <alignment horizontal="center" vertical="center"/>
    </xf>
    <xf numFmtId="10" fontId="9" fillId="24" borderId="10" xfId="1495" applyNumberFormat="1" applyFont="1" applyFill="1" applyBorder="1" applyAlignment="1">
      <alignment horizontal="center" vertical="center"/>
    </xf>
    <xf numFmtId="10" fontId="9" fillId="50" borderId="10" xfId="1495" applyNumberFormat="1" applyFont="1" applyFill="1" applyBorder="1" applyAlignment="1" applyProtection="1">
      <alignment horizontal="center" vertical="center" wrapText="1"/>
      <protection locked="0"/>
    </xf>
    <xf numFmtId="0" fontId="0" fillId="0" borderId="0" xfId="0" applyFill="1" applyProtection="1">
      <protection locked="0"/>
    </xf>
    <xf numFmtId="0" fontId="0" fillId="0" borderId="10" xfId="0" applyBorder="1" applyAlignment="1">
      <alignment vertical="center" wrapText="1"/>
    </xf>
    <xf numFmtId="0" fontId="9" fillId="24" borderId="18" xfId="1371" applyFont="1" applyFill="1" applyBorder="1" applyAlignment="1">
      <alignment vertical="center"/>
    </xf>
    <xf numFmtId="0" fontId="8" fillId="52" borderId="16" xfId="1371" applyFont="1" applyFill="1" applyBorder="1" applyAlignment="1" applyProtection="1">
      <alignment horizontal="justify" vertical="center" wrapText="1"/>
      <protection locked="0"/>
    </xf>
    <xf numFmtId="0" fontId="8" fillId="52" borderId="21" xfId="1371" applyFont="1" applyFill="1" applyBorder="1" applyAlignment="1">
      <alignment horizontal="justify" vertical="center" wrapText="1"/>
    </xf>
    <xf numFmtId="0" fontId="8" fillId="54" borderId="17" xfId="0" applyFont="1" applyFill="1" applyBorder="1" applyAlignment="1" applyProtection="1">
      <alignment horizontal="center" vertical="center" wrapText="1"/>
      <protection hidden="1"/>
    </xf>
    <xf numFmtId="0" fontId="11" fillId="54" borderId="17" xfId="0" applyFont="1" applyFill="1" applyBorder="1" applyAlignment="1" applyProtection="1">
      <alignment horizontal="center" vertical="center" wrapText="1"/>
      <protection locked="0"/>
    </xf>
    <xf numFmtId="0" fontId="3" fillId="54" borderId="10" xfId="0" applyFont="1" applyFill="1" applyBorder="1" applyAlignment="1" applyProtection="1">
      <alignment horizontal="center" vertical="center" wrapText="1"/>
      <protection hidden="1"/>
    </xf>
    <xf numFmtId="0" fontId="4" fillId="0" borderId="0" xfId="0" applyFont="1" applyFill="1" applyProtection="1">
      <protection locked="0"/>
    </xf>
    <xf numFmtId="0" fontId="9" fillId="0" borderId="0" xfId="0" applyFont="1" applyFill="1" applyBorder="1" applyAlignment="1" applyProtection="1">
      <alignment vertical="top" wrapText="1"/>
      <protection locked="0"/>
    </xf>
    <xf numFmtId="0" fontId="9" fillId="0" borderId="0" xfId="0" applyFont="1" applyFill="1" applyBorder="1" applyAlignment="1" applyProtection="1">
      <alignment horizontal="center" vertical="center" wrapText="1"/>
      <protection locked="0"/>
    </xf>
    <xf numFmtId="0" fontId="52" fillId="0" borderId="0" xfId="0" applyFont="1" applyFill="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11" fillId="54" borderId="10" xfId="0" applyFont="1" applyFill="1" applyBorder="1" applyAlignment="1" applyProtection="1">
      <alignment horizontal="center" vertical="center" wrapText="1"/>
      <protection hidden="1"/>
    </xf>
    <xf numFmtId="0" fontId="11" fillId="54" borderId="34" xfId="0" applyFont="1" applyFill="1" applyBorder="1" applyAlignment="1" applyProtection="1">
      <alignment horizontal="center" vertical="center" wrapText="1"/>
      <protection hidden="1"/>
    </xf>
    <xf numFmtId="0" fontId="0" fillId="0" borderId="10" xfId="0" applyBorder="1" applyAlignment="1">
      <alignment horizontal="center" vertical="center" wrapText="1"/>
    </xf>
    <xf numFmtId="10" fontId="63" fillId="50" borderId="10" xfId="1495" applyNumberFormat="1" applyFont="1" applyFill="1" applyBorder="1" applyAlignment="1">
      <alignment horizontal="center" vertical="center"/>
    </xf>
    <xf numFmtId="0" fontId="0" fillId="50" borderId="10" xfId="0" applyFill="1" applyBorder="1" applyAlignment="1">
      <alignment vertical="center" wrapText="1"/>
    </xf>
    <xf numFmtId="0" fontId="0" fillId="50" borderId="0" xfId="0" applyFill="1" applyProtection="1">
      <protection locked="0"/>
    </xf>
    <xf numFmtId="9" fontId="33" fillId="0" borderId="17" xfId="1495" applyFont="1" applyBorder="1" applyAlignment="1">
      <alignment horizontal="center" vertical="center"/>
    </xf>
    <xf numFmtId="0" fontId="49" fillId="50" borderId="35" xfId="0" applyFont="1" applyFill="1" applyBorder="1" applyAlignment="1">
      <alignment horizontal="center" vertical="center" wrapText="1"/>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9" fillId="50" borderId="0" xfId="0" applyFont="1" applyFill="1" applyBorder="1" applyAlignment="1" applyProtection="1">
      <alignment horizontal="center" vertical="center" wrapText="1"/>
      <protection locked="0"/>
    </xf>
    <xf numFmtId="0" fontId="50" fillId="50" borderId="12" xfId="0" applyFont="1" applyFill="1" applyBorder="1" applyAlignment="1" applyProtection="1">
      <alignment vertical="center" wrapText="1"/>
    </xf>
    <xf numFmtId="0" fontId="49" fillId="0" borderId="10" xfId="0" applyFont="1" applyFill="1" applyBorder="1" applyAlignment="1">
      <alignment horizontal="center" vertical="center" wrapText="1"/>
    </xf>
    <xf numFmtId="0" fontId="0" fillId="0" borderId="10" xfId="0" applyBorder="1"/>
    <xf numFmtId="0" fontId="49" fillId="52" borderId="10" xfId="0" applyFont="1" applyFill="1" applyBorder="1" applyAlignment="1">
      <alignment vertical="center" wrapText="1"/>
    </xf>
    <xf numFmtId="9" fontId="33" fillId="0" borderId="10" xfId="1495" applyFont="1" applyBorder="1" applyAlignment="1">
      <alignment vertical="center"/>
    </xf>
    <xf numFmtId="9" fontId="49" fillId="52" borderId="10" xfId="0" applyNumberFormat="1" applyFont="1" applyFill="1" applyBorder="1" applyAlignment="1">
      <alignment vertical="center" wrapText="1"/>
    </xf>
    <xf numFmtId="17" fontId="0" fillId="0" borderId="10" xfId="0" applyNumberFormat="1" applyBorder="1" applyAlignment="1">
      <alignment vertical="center"/>
    </xf>
    <xf numFmtId="14" fontId="9" fillId="24" borderId="10" xfId="1371" applyNumberFormat="1" applyFont="1" applyFill="1" applyBorder="1" applyAlignment="1" applyProtection="1">
      <alignment vertical="center" wrapText="1"/>
      <protection locked="0"/>
    </xf>
    <xf numFmtId="9" fontId="49" fillId="0" borderId="0" xfId="0" applyNumberFormat="1" applyFont="1" applyFill="1" applyBorder="1" applyAlignment="1">
      <alignment horizontal="center" vertical="center" wrapText="1"/>
    </xf>
    <xf numFmtId="9" fontId="0" fillId="0" borderId="0" xfId="0" applyNumberFormat="1"/>
    <xf numFmtId="17" fontId="0" fillId="0" borderId="20" xfId="0" applyNumberFormat="1" applyBorder="1" applyAlignment="1">
      <alignment vertical="center" wrapText="1"/>
    </xf>
    <xf numFmtId="0" fontId="8" fillId="52" borderId="10" xfId="1371" applyFont="1" applyFill="1" applyBorder="1" applyAlignment="1" applyProtection="1">
      <alignment horizontal="center" vertical="center" wrapText="1"/>
      <protection locked="0"/>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6" xfId="1371" applyFont="1" applyFill="1" applyBorder="1" applyAlignment="1">
      <alignment horizontal="justify" vertical="center" wrapText="1"/>
    </xf>
    <xf numFmtId="0" fontId="9" fillId="50" borderId="18" xfId="1371" applyFont="1" applyFill="1" applyBorder="1" applyAlignment="1">
      <alignment horizontal="center" vertical="center"/>
    </xf>
    <xf numFmtId="0" fontId="49" fillId="0" borderId="0" xfId="0" applyFont="1" applyFill="1" applyProtection="1">
      <protection locked="0"/>
    </xf>
    <xf numFmtId="0" fontId="8" fillId="0" borderId="0" xfId="0" applyFont="1" applyFill="1" applyBorder="1" applyAlignment="1" applyProtection="1">
      <alignment horizontal="center" vertical="center" wrapText="1"/>
      <protection locked="0"/>
    </xf>
    <xf numFmtId="0" fontId="68" fillId="50" borderId="0" xfId="0" applyFont="1" applyFill="1" applyBorder="1" applyProtection="1">
      <protection locked="0"/>
    </xf>
    <xf numFmtId="0" fontId="68" fillId="0" borderId="0" xfId="0" applyFont="1" applyFill="1" applyProtection="1">
      <protection locked="0"/>
    </xf>
    <xf numFmtId="0" fontId="5" fillId="0" borderId="0" xfId="0" applyFont="1" applyFill="1" applyProtection="1">
      <protection locked="0"/>
    </xf>
    <xf numFmtId="0" fontId="68" fillId="50" borderId="0" xfId="0" applyFont="1" applyFill="1" applyProtection="1">
      <protection locked="0"/>
    </xf>
    <xf numFmtId="0" fontId="69" fillId="0" borderId="0" xfId="0" applyFont="1" applyFill="1" applyProtection="1">
      <protection locked="0"/>
    </xf>
    <xf numFmtId="0" fontId="15" fillId="0" borderId="10" xfId="0" applyFont="1" applyFill="1" applyBorder="1" applyAlignment="1" applyProtection="1">
      <alignment horizontal="left" vertical="center" wrapText="1"/>
      <protection locked="0"/>
    </xf>
    <xf numFmtId="0" fontId="15" fillId="0" borderId="10" xfId="0" applyFont="1" applyFill="1" applyBorder="1" applyAlignment="1" applyProtection="1">
      <alignment vertical="center" wrapText="1"/>
      <protection locked="0"/>
    </xf>
    <xf numFmtId="43" fontId="68" fillId="0" borderId="0" xfId="0" applyNumberFormat="1" applyFont="1" applyFill="1" applyProtection="1">
      <protection locked="0"/>
    </xf>
    <xf numFmtId="9" fontId="68" fillId="0" borderId="0" xfId="1495" applyFont="1" applyFill="1" applyProtection="1">
      <protection locked="0"/>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49" fillId="53" borderId="17" xfId="0" applyFont="1" applyFill="1" applyBorder="1" applyAlignment="1">
      <alignment horizontal="center" vertical="center" wrapText="1"/>
    </xf>
    <xf numFmtId="0" fontId="0" fillId="57" borderId="10" xfId="0" applyFill="1" applyBorder="1"/>
    <xf numFmtId="9" fontId="33" fillId="0" borderId="0" xfId="1495" applyFont="1"/>
    <xf numFmtId="0" fontId="0" fillId="58" borderId="10" xfId="0" applyFill="1" applyBorder="1"/>
    <xf numFmtId="0" fontId="45" fillId="0" borderId="0" xfId="0" applyFont="1"/>
    <xf numFmtId="9" fontId="45" fillId="0" borderId="0" xfId="1495" applyFont="1"/>
    <xf numFmtId="0" fontId="0" fillId="59" borderId="10" xfId="0" applyFill="1" applyBorder="1"/>
    <xf numFmtId="166" fontId="33" fillId="0" borderId="0" xfId="1251" applyFont="1"/>
    <xf numFmtId="166" fontId="0" fillId="0" borderId="0" xfId="0" applyNumberFormat="1"/>
    <xf numFmtId="0" fontId="0" fillId="0" borderId="22" xfId="0" applyBorder="1" applyAlignment="1">
      <alignment horizontal="center" vertical="center"/>
    </xf>
    <xf numFmtId="0" fontId="0" fillId="0" borderId="17" xfId="0" applyBorder="1" applyAlignment="1">
      <alignment vertical="center" wrapText="1"/>
    </xf>
    <xf numFmtId="171" fontId="63" fillId="26" borderId="10" xfId="1250" applyNumberFormat="1" applyFont="1" applyFill="1" applyBorder="1" applyAlignment="1">
      <alignment horizontal="center" vertical="center"/>
    </xf>
    <xf numFmtId="168" fontId="9" fillId="26" borderId="10" xfId="1250" applyFont="1" applyFill="1" applyBorder="1" applyAlignment="1">
      <alignment horizontal="center" vertical="center"/>
    </xf>
    <xf numFmtId="171" fontId="63" fillId="60" borderId="10" xfId="1250" applyNumberFormat="1" applyFont="1" applyFill="1" applyBorder="1" applyAlignment="1">
      <alignment horizontal="center" vertical="center"/>
    </xf>
    <xf numFmtId="168" fontId="9" fillId="60" borderId="10" xfId="1250" applyFont="1" applyFill="1" applyBorder="1" applyAlignment="1" applyProtection="1">
      <alignment horizontal="center" vertical="center" wrapText="1"/>
      <protection locked="0"/>
    </xf>
    <xf numFmtId="10" fontId="62" fillId="25" borderId="10" xfId="1495" applyNumberFormat="1" applyFont="1" applyFill="1" applyBorder="1" applyAlignment="1">
      <alignment horizontal="center" vertical="center" wrapText="1"/>
    </xf>
    <xf numFmtId="10" fontId="63" fillId="25" borderId="10" xfId="1495" applyNumberFormat="1" applyFont="1" applyFill="1" applyBorder="1" applyAlignment="1">
      <alignment horizontal="center" vertical="center" wrapText="1"/>
    </xf>
    <xf numFmtId="10" fontId="51" fillId="25" borderId="18" xfId="1495" applyNumberFormat="1" applyFont="1" applyFill="1" applyBorder="1" applyAlignment="1">
      <alignment horizontal="center" vertical="center" wrapText="1"/>
    </xf>
    <xf numFmtId="0" fontId="0" fillId="56" borderId="17" xfId="0" applyFill="1" applyBorder="1" applyAlignment="1">
      <alignment horizontal="center" vertical="center"/>
    </xf>
    <xf numFmtId="0" fontId="0" fillId="56" borderId="10" xfId="0" applyFill="1" applyBorder="1" applyAlignment="1">
      <alignment vertical="center" wrapText="1"/>
    </xf>
    <xf numFmtId="9" fontId="33" fillId="56" borderId="17" xfId="1495" applyFont="1" applyFill="1" applyBorder="1" applyAlignment="1">
      <alignment horizontal="center" vertical="center"/>
    </xf>
    <xf numFmtId="0" fontId="0" fillId="56" borderId="10" xfId="0" applyFill="1" applyBorder="1" applyAlignment="1">
      <alignment horizontal="center" vertical="center" wrapText="1"/>
    </xf>
    <xf numFmtId="17" fontId="0" fillId="56" borderId="10" xfId="0" applyNumberFormat="1" applyFill="1" applyBorder="1" applyAlignment="1">
      <alignment vertical="center"/>
    </xf>
    <xf numFmtId="9" fontId="33" fillId="56" borderId="10" xfId="1495" applyFont="1" applyFill="1" applyBorder="1" applyAlignment="1">
      <alignment horizontal="center" vertical="center"/>
    </xf>
    <xf numFmtId="17" fontId="0" fillId="56" borderId="10" xfId="0" applyNumberFormat="1" applyFill="1" applyBorder="1" applyAlignment="1">
      <alignment horizontal="center" vertical="center"/>
    </xf>
    <xf numFmtId="0" fontId="0" fillId="56" borderId="10" xfId="0" applyFont="1" applyFill="1" applyBorder="1" applyAlignment="1">
      <alignment horizontal="center" vertical="center" wrapText="1"/>
    </xf>
    <xf numFmtId="0" fontId="0" fillId="56" borderId="17" xfId="0" applyFill="1" applyBorder="1" applyAlignment="1">
      <alignment horizontal="justify" vertical="center" wrapText="1"/>
    </xf>
    <xf numFmtId="0" fontId="0" fillId="56" borderId="10" xfId="0" applyFill="1" applyBorder="1" applyAlignment="1">
      <alignment horizontal="center" wrapText="1"/>
    </xf>
    <xf numFmtId="0" fontId="0" fillId="56" borderId="10" xfId="0" applyFill="1" applyBorder="1" applyAlignment="1">
      <alignment wrapText="1"/>
    </xf>
    <xf numFmtId="0" fontId="0" fillId="56" borderId="34" xfId="0" applyFill="1" applyBorder="1" applyAlignment="1">
      <alignment vertical="center" wrapText="1"/>
    </xf>
    <xf numFmtId="17" fontId="0" fillId="56" borderId="20" xfId="0" applyNumberFormat="1" applyFill="1" applyBorder="1" applyAlignment="1">
      <alignment vertical="center"/>
    </xf>
    <xf numFmtId="9" fontId="33" fillId="56" borderId="10" xfId="1495" applyFont="1" applyFill="1" applyBorder="1" applyAlignment="1">
      <alignment vertical="center" wrapText="1"/>
    </xf>
    <xf numFmtId="0" fontId="0" fillId="56" borderId="10" xfId="0" applyFill="1" applyBorder="1"/>
    <xf numFmtId="9" fontId="64" fillId="56" borderId="10" xfId="1495"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49" fillId="56" borderId="10" xfId="0" applyNumberFormat="1" applyFont="1" applyFill="1" applyBorder="1" applyAlignment="1">
      <alignment vertical="center" wrapText="1"/>
    </xf>
    <xf numFmtId="0" fontId="49" fillId="56" borderId="10" xfId="0" applyFont="1" applyFill="1" applyBorder="1" applyAlignment="1">
      <alignment vertical="center" wrapText="1"/>
    </xf>
    <xf numFmtId="9" fontId="64" fillId="53" borderId="20" xfId="1495" applyFont="1" applyFill="1" applyBorder="1" applyAlignment="1">
      <alignment horizontal="center" vertical="center" wrapText="1"/>
    </xf>
    <xf numFmtId="0" fontId="0" fillId="0" borderId="17" xfId="0" applyBorder="1" applyAlignment="1">
      <alignment horizontal="center" vertical="center"/>
    </xf>
    <xf numFmtId="9" fontId="33" fillId="50" borderId="17" xfId="1495" applyFont="1" applyFill="1" applyBorder="1" applyAlignment="1">
      <alignment horizontal="center" vertical="center"/>
    </xf>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8" fillId="61" borderId="68" xfId="1371" applyFont="1" applyFill="1" applyBorder="1" applyAlignment="1" applyProtection="1">
      <alignment vertical="center"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0"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70" xfId="1371" applyFont="1" applyFill="1" applyBorder="1" applyAlignment="1" applyProtection="1">
      <alignment horizontal="center" vertical="center" wrapText="1"/>
      <protection hidden="1"/>
    </xf>
    <xf numFmtId="0" fontId="8" fillId="61" borderId="68" xfId="0"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70"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14" fontId="9" fillId="0" borderId="68" xfId="1371" applyNumberFormat="1" applyFont="1" applyBorder="1" applyAlignment="1" applyProtection="1">
      <alignment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65"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76" fillId="0" borderId="0" xfId="0" applyFont="1" applyProtection="1">
      <protection hidden="1"/>
    </xf>
    <xf numFmtId="0" fontId="76" fillId="0" borderId="0" xfId="1327" applyFont="1" applyAlignment="1" applyProtection="1">
      <alignment vertical="center" wrapText="1"/>
      <protection hidden="1"/>
    </xf>
    <xf numFmtId="0" fontId="76" fillId="0" borderId="0" xfId="1327" applyFont="1" applyAlignment="1" applyProtection="1">
      <alignment vertical="center"/>
      <protection hidden="1"/>
    </xf>
    <xf numFmtId="179" fontId="70" fillId="0" borderId="68" xfId="0" applyNumberFormat="1" applyFont="1" applyBorder="1" applyProtection="1">
      <protection hidden="1"/>
    </xf>
    <xf numFmtId="0" fontId="8" fillId="61" borderId="68" xfId="1371" applyFont="1" applyFill="1" applyBorder="1" applyAlignment="1" applyProtection="1">
      <alignment horizontal="center" vertical="center" wrapText="1"/>
      <protection locked="0" hidden="1"/>
    </xf>
    <xf numFmtId="0" fontId="5" fillId="0" borderId="68" xfId="1371" applyFont="1" applyBorder="1" applyAlignment="1" applyProtection="1">
      <alignment horizontal="center" vertical="center" wrapText="1"/>
      <protection hidden="1"/>
    </xf>
    <xf numFmtId="0" fontId="5" fillId="0" borderId="69" xfId="1371" applyFont="1" applyBorder="1" applyAlignment="1" applyProtection="1">
      <alignment horizontal="center" vertical="center" wrapText="1"/>
      <protection hidden="1"/>
    </xf>
    <xf numFmtId="0" fontId="8" fillId="61" borderId="68" xfId="1371" applyFont="1" applyFill="1" applyBorder="1" applyAlignment="1" applyProtection="1">
      <alignment horizontal="center" vertical="center" wrapText="1"/>
      <protection hidden="1"/>
    </xf>
    <xf numFmtId="0" fontId="5" fillId="0" borderId="68" xfId="1371" applyFont="1" applyBorder="1" applyAlignment="1" applyProtection="1">
      <alignment horizontal="center" vertical="center"/>
      <protection hidden="1"/>
    </xf>
    <xf numFmtId="0" fontId="5" fillId="0" borderId="69" xfId="1371" applyFont="1" applyBorder="1" applyAlignment="1" applyProtection="1">
      <alignment horizontal="center" vertical="center"/>
      <protection hidden="1"/>
    </xf>
    <xf numFmtId="0" fontId="8" fillId="61" borderId="70" xfId="1371" applyFont="1" applyFill="1" applyBorder="1" applyAlignment="1" applyProtection="1">
      <alignment horizontal="left" vertical="center" wrapText="1"/>
      <protection hidden="1"/>
    </xf>
    <xf numFmtId="177" fontId="5" fillId="0" borderId="72" xfId="1496" applyNumberFormat="1" applyFont="1" applyFill="1" applyBorder="1" applyAlignment="1" applyProtection="1">
      <alignment horizontal="center" vertical="center" wrapText="1"/>
      <protection hidden="1"/>
    </xf>
    <xf numFmtId="177" fontId="5" fillId="0" borderId="75" xfId="1496" applyNumberFormat="1" applyFont="1" applyFill="1" applyBorder="1" applyAlignment="1" applyProtection="1">
      <alignment vertical="center" wrapText="1"/>
      <protection hidden="1"/>
    </xf>
    <xf numFmtId="0" fontId="8" fillId="61" borderId="71" xfId="1371" applyFont="1" applyFill="1" applyBorder="1" applyAlignment="1" applyProtection="1">
      <alignment vertical="top" wrapText="1"/>
      <protection hidden="1"/>
    </xf>
    <xf numFmtId="0" fontId="8" fillId="61" borderId="70" xfId="1371" applyFont="1" applyFill="1" applyBorder="1" applyAlignment="1" applyProtection="1">
      <alignment horizontal="justify" vertical="center" wrapText="1"/>
      <protection locked="0" hidden="1"/>
    </xf>
    <xf numFmtId="0" fontId="8" fillId="61" borderId="70" xfId="1371" applyFont="1" applyFill="1" applyBorder="1" applyAlignment="1" applyProtection="1">
      <alignment horizontal="justify" vertical="center" wrapText="1"/>
      <protection hidden="1"/>
    </xf>
    <xf numFmtId="0" fontId="8" fillId="61" borderId="76" xfId="1371" applyFont="1" applyFill="1" applyBorder="1" applyAlignment="1" applyProtection="1">
      <alignment horizontal="left" vertical="center" wrapText="1"/>
      <protection hidden="1"/>
    </xf>
    <xf numFmtId="14" fontId="9" fillId="0" borderId="68" xfId="1371" applyNumberFormat="1" applyFont="1" applyBorder="1" applyAlignment="1" applyProtection="1">
      <alignment horizontal="center" vertical="center" wrapText="1"/>
      <protection locked="0" hidden="1"/>
    </xf>
    <xf numFmtId="0" fontId="8" fillId="61" borderId="70" xfId="1371" applyFont="1" applyFill="1" applyBorder="1" applyAlignment="1" applyProtection="1">
      <alignment horizontal="justify" vertical="center"/>
      <protection hidden="1"/>
    </xf>
    <xf numFmtId="0" fontId="8" fillId="61" borderId="70" xfId="1371" applyFont="1" applyFill="1" applyBorder="1" applyAlignment="1" applyProtection="1">
      <alignment vertical="center" wrapText="1"/>
      <protection hidden="1"/>
    </xf>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7" fillId="0" borderId="0" xfId="1371" applyFont="1" applyAlignment="1">
      <alignment horizontal="center" vertical="center"/>
    </xf>
    <xf numFmtId="0" fontId="53" fillId="0" borderId="0" xfId="0" applyFont="1"/>
    <xf numFmtId="0" fontId="12" fillId="0" borderId="0" xfId="1371" applyFont="1" applyAlignment="1">
      <alignment horizontal="center" vertical="top" wrapText="1"/>
    </xf>
    <xf numFmtId="0" fontId="12" fillId="0" borderId="0" xfId="1371" applyFont="1" applyAlignment="1">
      <alignment horizontal="center" vertical="center"/>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0" fontId="58" fillId="0" borderId="0" xfId="1327" applyFont="1" applyAlignment="1">
      <alignment vertical="center"/>
    </xf>
    <xf numFmtId="168" fontId="59" fillId="0" borderId="0" xfId="1495" applyNumberFormat="1"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177" fontId="5" fillId="0" borderId="75" xfId="1496" applyNumberFormat="1" applyFont="1" applyFill="1" applyBorder="1" applyAlignment="1" applyProtection="1">
      <alignment horizontal="center" vertical="center" wrapText="1"/>
      <protection hidden="1"/>
    </xf>
    <xf numFmtId="14" fontId="5" fillId="0" borderId="68" xfId="1371" applyNumberFormat="1" applyFont="1" applyBorder="1" applyAlignment="1" applyProtection="1">
      <alignment horizontal="center" vertical="center" wrapText="1"/>
      <protection locked="0" hidden="1"/>
    </xf>
    <xf numFmtId="0" fontId="9" fillId="0" borderId="68" xfId="1371" applyFont="1" applyBorder="1" applyAlignment="1" applyProtection="1">
      <alignment horizontal="center" vertical="center"/>
      <protection hidden="1"/>
    </xf>
    <xf numFmtId="0" fontId="9" fillId="0" borderId="69" xfId="1371" applyFont="1" applyBorder="1" applyAlignment="1" applyProtection="1">
      <alignment horizontal="center" vertical="center"/>
      <protection hidden="1"/>
    </xf>
    <xf numFmtId="1" fontId="9" fillId="24" borderId="75" xfId="1496" applyNumberFormat="1" applyFont="1" applyFill="1" applyBorder="1" applyAlignment="1" applyProtection="1">
      <alignment vertical="center" wrapText="1"/>
      <protection hidden="1"/>
    </xf>
    <xf numFmtId="177" fontId="5" fillId="24" borderId="72" xfId="1496" applyNumberFormat="1" applyFont="1" applyFill="1" applyBorder="1" applyAlignment="1" applyProtection="1">
      <alignment horizontal="center" vertical="center" wrapText="1"/>
      <protection hidden="1"/>
    </xf>
    <xf numFmtId="177" fontId="5" fillId="24" borderId="75" xfId="1496" applyNumberFormat="1" applyFont="1" applyFill="1" applyBorder="1" applyAlignment="1" applyProtection="1">
      <alignment horizontal="center" vertical="center" wrapText="1"/>
      <protection hidden="1"/>
    </xf>
    <xf numFmtId="179" fontId="70" fillId="24" borderId="68" xfId="1250" applyNumberFormat="1" applyFont="1" applyFill="1" applyBorder="1" applyAlignment="1" applyProtection="1">
      <alignment horizontal="center" vertical="center"/>
      <protection hidden="1"/>
    </xf>
    <xf numFmtId="0" fontId="54" fillId="0" borderId="52" xfId="0" applyFont="1" applyBorder="1" applyProtection="1">
      <protection hidden="1"/>
    </xf>
    <xf numFmtId="0" fontId="54" fillId="0" borderId="14" xfId="0" applyFont="1" applyBorder="1" applyProtection="1">
      <protection hidden="1"/>
    </xf>
    <xf numFmtId="0" fontId="15" fillId="61" borderId="68" xfId="1371" applyFont="1" applyFill="1" applyBorder="1" applyAlignment="1" applyProtection="1">
      <alignment vertical="center" wrapText="1"/>
      <protection hidden="1"/>
    </xf>
    <xf numFmtId="14" fontId="12" fillId="0" borderId="68" xfId="1371" applyNumberFormat="1" applyFont="1" applyBorder="1" applyAlignment="1" applyProtection="1">
      <alignment horizontal="center" vertical="center" wrapText="1"/>
      <protection locked="0" hidden="1"/>
    </xf>
    <xf numFmtId="0" fontId="54" fillId="0" borderId="39" xfId="0" applyFont="1" applyBorder="1" applyProtection="1">
      <protection hidden="1"/>
    </xf>
    <xf numFmtId="9" fontId="70" fillId="0" borderId="68" xfId="1495" applyFont="1" applyBorder="1" applyProtection="1">
      <protection hidden="1"/>
    </xf>
    <xf numFmtId="10" fontId="59" fillId="0" borderId="0" xfId="1495" applyNumberFormat="1" applyFont="1" applyFill="1" applyBorder="1" applyAlignment="1">
      <alignment horizontal="center" vertical="center" wrapText="1"/>
    </xf>
    <xf numFmtId="179" fontId="12" fillId="24" borderId="148" xfId="1250" applyNumberFormat="1" applyFont="1" applyFill="1" applyBorder="1" applyAlignment="1" applyProtection="1">
      <alignment horizontal="center" vertical="center"/>
      <protection hidden="1"/>
    </xf>
    <xf numFmtId="168" fontId="9" fillId="24" borderId="72" xfId="1250" applyFont="1" applyFill="1" applyBorder="1" applyAlignment="1" applyProtection="1">
      <alignment vertical="center" wrapText="1"/>
      <protection hidden="1"/>
    </xf>
    <xf numFmtId="168" fontId="9" fillId="0" borderId="194" xfId="1250" applyFont="1" applyFill="1" applyBorder="1" applyAlignment="1">
      <alignment horizontal="center" vertical="center"/>
    </xf>
    <xf numFmtId="180" fontId="59" fillId="0" borderId="0" xfId="1495" applyNumberFormat="1" applyFont="1" applyFill="1" applyBorder="1" applyAlignment="1">
      <alignment horizontal="center" vertical="center" wrapText="1"/>
    </xf>
    <xf numFmtId="9" fontId="54" fillId="0" borderId="195" xfId="0" applyNumberFormat="1" applyFont="1" applyBorder="1"/>
    <xf numFmtId="43" fontId="11" fillId="0" borderId="0" xfId="1371" applyNumberFormat="1" applyFont="1" applyAlignment="1" applyProtection="1">
      <alignment horizontal="center" vertical="center" wrapText="1"/>
      <protection hidden="1"/>
    </xf>
    <xf numFmtId="44" fontId="51" fillId="0" borderId="0" xfId="32118" applyFont="1" applyProtection="1">
      <protection hidden="1"/>
    </xf>
    <xf numFmtId="2" fontId="5" fillId="57" borderId="72" xfId="1496" applyNumberFormat="1" applyFont="1" applyFill="1" applyBorder="1" applyAlignment="1" applyProtection="1">
      <alignment horizontal="center" vertical="center" wrapText="1"/>
      <protection hidden="1"/>
    </xf>
    <xf numFmtId="2" fontId="5" fillId="57" borderId="75" xfId="1496" applyNumberFormat="1" applyFont="1" applyFill="1" applyBorder="1" applyAlignment="1" applyProtection="1">
      <alignment horizontal="center" vertical="center" wrapText="1"/>
      <protection hidden="1"/>
    </xf>
    <xf numFmtId="0" fontId="8" fillId="61" borderId="70" xfId="1371" applyFont="1" applyFill="1" applyBorder="1" applyAlignment="1" applyProtection="1">
      <alignment horizontal="left" vertical="center" wrapText="1"/>
      <protection hidden="1"/>
    </xf>
    <xf numFmtId="0" fontId="8" fillId="61" borderId="36" xfId="1371" applyFont="1" applyFill="1" applyBorder="1" applyAlignment="1" applyProtection="1">
      <alignment horizontal="center" vertical="center" wrapText="1"/>
      <protection hidden="1"/>
    </xf>
    <xf numFmtId="0" fontId="54" fillId="0" borderId="195" xfId="1371" applyFont="1" applyFill="1" applyBorder="1" applyAlignment="1" applyProtection="1">
      <alignment vertical="center" wrapText="1"/>
      <protection locked="0" hidden="1"/>
    </xf>
    <xf numFmtId="0" fontId="5" fillId="0" borderId="195" xfId="1371" applyFont="1" applyBorder="1" applyAlignment="1" applyProtection="1">
      <alignment horizontal="center" vertical="center"/>
      <protection hidden="1"/>
    </xf>
    <xf numFmtId="0" fontId="8" fillId="61" borderId="195" xfId="1371" applyFont="1" applyFill="1" applyBorder="1" applyAlignment="1" applyProtection="1">
      <alignment vertical="center" wrapText="1"/>
      <protection hidden="1"/>
    </xf>
    <xf numFmtId="0" fontId="5" fillId="0" borderId="196" xfId="1371" applyFont="1" applyBorder="1" applyAlignment="1" applyProtection="1">
      <alignment horizontal="center" vertical="center"/>
      <protection hidden="1"/>
    </xf>
    <xf numFmtId="178" fontId="5" fillId="0" borderId="194" xfId="1496" applyNumberFormat="1" applyFont="1" applyFill="1" applyBorder="1" applyAlignment="1" applyProtection="1">
      <alignment horizontal="center" vertical="center" wrapText="1"/>
      <protection hidden="1"/>
    </xf>
    <xf numFmtId="178" fontId="5" fillId="0" borderId="196" xfId="1496" applyNumberFormat="1" applyFont="1" applyFill="1" applyBorder="1" applyAlignment="1" applyProtection="1">
      <alignment horizontal="center" vertical="center" wrapText="1"/>
      <protection hidden="1"/>
    </xf>
    <xf numFmtId="0" fontId="8" fillId="61" borderId="36" xfId="1371" applyFont="1" applyFill="1" applyBorder="1" applyAlignment="1" applyProtection="1">
      <alignment horizontal="left" vertical="center" wrapText="1"/>
      <protection hidden="1"/>
    </xf>
    <xf numFmtId="0" fontId="8" fillId="61" borderId="17" xfId="1371" applyFont="1" applyFill="1" applyBorder="1" applyAlignment="1" applyProtection="1">
      <alignment vertical="top" wrapText="1"/>
      <protection hidden="1"/>
    </xf>
    <xf numFmtId="0" fontId="8" fillId="61" borderId="195" xfId="1371" applyFont="1" applyFill="1" applyBorder="1" applyAlignment="1" applyProtection="1">
      <alignment horizontal="center" vertical="center" wrapText="1"/>
      <protection hidden="1"/>
    </xf>
    <xf numFmtId="0" fontId="8" fillId="61" borderId="195" xfId="0" applyFont="1" applyFill="1" applyBorder="1" applyAlignment="1" applyProtection="1">
      <alignment horizontal="center" vertical="center" wrapText="1"/>
      <protection hidden="1"/>
    </xf>
    <xf numFmtId="0" fontId="8" fillId="61" borderId="196" xfId="1371" applyFont="1" applyFill="1" applyBorder="1" applyAlignment="1" applyProtection="1">
      <alignment horizontal="center" vertical="center" wrapText="1"/>
      <protection hidden="1"/>
    </xf>
    <xf numFmtId="179" fontId="12" fillId="24" borderId="195" xfId="1250" applyNumberFormat="1" applyFont="1" applyFill="1" applyBorder="1" applyAlignment="1" applyProtection="1">
      <alignment horizontal="center" vertical="center"/>
      <protection hidden="1"/>
    </xf>
    <xf numFmtId="170" fontId="59" fillId="0" borderId="195" xfId="1495" applyNumberFormat="1" applyFont="1" applyBorder="1" applyProtection="1">
      <protection hidden="1"/>
    </xf>
    <xf numFmtId="9" fontId="59" fillId="0" borderId="195" xfId="1495" applyFont="1" applyBorder="1" applyProtection="1">
      <protection hidden="1"/>
    </xf>
    <xf numFmtId="0" fontId="8" fillId="61" borderId="195" xfId="1371" applyFont="1" applyFill="1" applyBorder="1" applyAlignment="1" applyProtection="1">
      <alignment horizontal="center" vertical="center" wrapText="1"/>
      <protection locked="0" hidden="1"/>
    </xf>
    <xf numFmtId="14" fontId="9" fillId="0" borderId="195" xfId="1371" applyNumberFormat="1" applyFont="1" applyBorder="1" applyAlignment="1" applyProtection="1">
      <alignment horizontal="center" vertical="center" wrapText="1"/>
      <protection locked="0" hidden="1"/>
    </xf>
    <xf numFmtId="0" fontId="70" fillId="50" borderId="195" xfId="1371" applyFont="1" applyFill="1" applyBorder="1" applyAlignment="1" applyProtection="1">
      <alignment vertical="center" wrapText="1"/>
      <protection locked="0" hidden="1"/>
    </xf>
    <xf numFmtId="0" fontId="71" fillId="50" borderId="195" xfId="1371" applyFont="1" applyFill="1" applyBorder="1" applyAlignment="1" applyProtection="1">
      <alignment horizontal="center" vertical="center" wrapText="1"/>
      <protection locked="0" hidden="1"/>
    </xf>
    <xf numFmtId="178" fontId="5" fillId="57" borderId="194" xfId="1496" applyNumberFormat="1" applyFont="1" applyFill="1" applyBorder="1" applyAlignment="1" applyProtection="1">
      <alignment horizontal="center" vertical="center" wrapText="1"/>
      <protection hidden="1"/>
    </xf>
    <xf numFmtId="178" fontId="5" fillId="57" borderId="196" xfId="1496" applyNumberFormat="1" applyFont="1" applyFill="1" applyBorder="1" applyAlignment="1" applyProtection="1">
      <alignment horizontal="center" vertical="center" wrapText="1"/>
      <protection hidden="1"/>
    </xf>
    <xf numFmtId="179" fontId="70" fillId="24" borderId="195" xfId="1250" applyNumberFormat="1" applyFont="1" applyFill="1" applyBorder="1" applyAlignment="1" applyProtection="1">
      <alignment horizontal="center" vertical="center"/>
      <protection hidden="1"/>
    </xf>
    <xf numFmtId="9" fontId="54" fillId="0" borderId="195" xfId="1495" applyFont="1" applyBorder="1" applyProtection="1">
      <protection hidden="1"/>
    </xf>
    <xf numFmtId="0" fontId="71" fillId="50" borderId="196" xfId="1371" applyFont="1" applyFill="1" applyBorder="1" applyAlignment="1" applyProtection="1">
      <alignment horizontal="center" vertical="center" wrapText="1"/>
      <protection locked="0" hidden="1"/>
    </xf>
    <xf numFmtId="0" fontId="70" fillId="50" borderId="196" xfId="1371" applyFont="1" applyFill="1" applyBorder="1" applyAlignment="1" applyProtection="1">
      <alignment vertical="center" wrapText="1"/>
      <protection locked="0" hidden="1"/>
    </xf>
    <xf numFmtId="0" fontId="59" fillId="50" borderId="195" xfId="1371" applyFont="1" applyFill="1" applyBorder="1" applyAlignment="1" applyProtection="1">
      <alignment vertical="center" wrapText="1"/>
      <protection locked="0" hidden="1"/>
    </xf>
    <xf numFmtId="0" fontId="59" fillId="50" borderId="195" xfId="1371" applyFont="1" applyFill="1" applyBorder="1" applyAlignment="1" applyProtection="1">
      <alignment horizontal="justify" vertical="center" wrapText="1"/>
      <protection locked="0" hidden="1"/>
    </xf>
    <xf numFmtId="0" fontId="8" fillId="61" borderId="195" xfId="1371" applyFont="1" applyFill="1" applyBorder="1" applyAlignment="1" applyProtection="1">
      <alignment horizontal="left" vertical="center" wrapText="1"/>
      <protection hidden="1"/>
    </xf>
    <xf numFmtId="0" fontId="70" fillId="50" borderId="195" xfId="1371" applyFont="1" applyFill="1" applyBorder="1" applyAlignment="1" applyProtection="1">
      <alignment horizontal="left" vertical="center" wrapText="1"/>
      <protection locked="0"/>
    </xf>
    <xf numFmtId="0" fontId="50" fillId="0" borderId="0"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9" fillId="0" borderId="195" xfId="1371" applyFont="1" applyBorder="1" applyAlignment="1" applyProtection="1">
      <alignment vertical="center" wrapText="1"/>
      <protection locked="0" hidden="1"/>
    </xf>
    <xf numFmtId="0" fontId="59" fillId="50" borderId="195" xfId="1371" applyFont="1" applyFill="1" applyBorder="1" applyAlignment="1" applyProtection="1">
      <alignment vertical="top" wrapText="1"/>
      <protection locked="0" hidden="1"/>
    </xf>
    <xf numFmtId="9" fontId="59" fillId="0" borderId="68" xfId="1495" applyFont="1" applyBorder="1" applyProtection="1">
      <protection hidden="1"/>
    </xf>
    <xf numFmtId="0" fontId="59" fillId="50" borderId="195" xfId="1371" applyFont="1" applyFill="1" applyBorder="1" applyAlignment="1" applyProtection="1">
      <alignment horizontal="center" vertical="center" wrapText="1"/>
      <protection locked="0" hidden="1"/>
    </xf>
    <xf numFmtId="0" fontId="71" fillId="0" borderId="195" xfId="1371" applyFont="1" applyBorder="1" applyAlignment="1" applyProtection="1">
      <alignment horizontal="center" vertical="center"/>
      <protection hidden="1"/>
    </xf>
    <xf numFmtId="0" fontId="71" fillId="0" borderId="49" xfId="1371" applyFont="1" applyBorder="1" applyAlignment="1" applyProtection="1">
      <alignment horizontal="center" vertical="center"/>
      <protection hidden="1"/>
    </xf>
    <xf numFmtId="1" fontId="59" fillId="0" borderId="195" xfId="1250" applyNumberFormat="1" applyFont="1" applyFill="1" applyBorder="1" applyAlignment="1" applyProtection="1">
      <alignment horizontal="center" vertical="center" wrapText="1"/>
      <protection locked="0" hidden="1"/>
    </xf>
    <xf numFmtId="9" fontId="59" fillId="0" borderId="195" xfId="1495" applyFont="1" applyFill="1" applyBorder="1" applyAlignment="1" applyProtection="1">
      <alignment horizontal="center" vertical="center" wrapText="1"/>
      <protection locked="0" hidden="1"/>
    </xf>
    <xf numFmtId="0" fontId="59" fillId="0" borderId="195" xfId="1371" applyFont="1" applyFill="1" applyBorder="1" applyAlignment="1" applyProtection="1">
      <alignment horizontal="center" vertical="center" wrapText="1"/>
      <protection locked="0" hidden="1"/>
    </xf>
    <xf numFmtId="0" fontId="59" fillId="0" borderId="195" xfId="1371" applyFont="1" applyBorder="1" applyAlignment="1" applyProtection="1">
      <alignment horizontal="center" vertical="center" wrapText="1"/>
      <protection locked="0" hidden="1"/>
    </xf>
    <xf numFmtId="0" fontId="59" fillId="0" borderId="196" xfId="0" applyFont="1" applyBorder="1" applyAlignment="1" applyProtection="1">
      <alignment horizontal="center" vertical="center"/>
      <protection hidden="1"/>
    </xf>
    <xf numFmtId="44" fontId="51" fillId="0" borderId="0" xfId="32118" applyFont="1" applyAlignment="1" applyProtection="1">
      <alignment horizontal="center" vertical="center"/>
      <protection hidden="1"/>
    </xf>
    <xf numFmtId="0" fontId="51" fillId="0" borderId="0" xfId="0" applyFont="1" applyAlignment="1" applyProtection="1">
      <alignment horizontal="center" vertical="center"/>
      <protection hidden="1"/>
    </xf>
    <xf numFmtId="1" fontId="59" fillId="50" borderId="195" xfId="1371" applyNumberFormat="1" applyFont="1" applyFill="1" applyBorder="1" applyAlignment="1" applyProtection="1">
      <alignment horizontal="center" vertical="center" wrapText="1"/>
      <protection locked="0" hidden="1"/>
    </xf>
    <xf numFmtId="49" fontId="59" fillId="50" borderId="195" xfId="1371" applyNumberFormat="1" applyFont="1" applyFill="1" applyBorder="1" applyAlignment="1" applyProtection="1">
      <alignment horizontal="center" vertical="center" wrapText="1"/>
      <protection locked="0" hidden="1"/>
    </xf>
    <xf numFmtId="0" fontId="50" fillId="0" borderId="14" xfId="1371" applyFont="1" applyBorder="1" applyAlignment="1" applyProtection="1">
      <alignment horizontal="center" vertical="center"/>
      <protection hidden="1"/>
    </xf>
    <xf numFmtId="0" fontId="50" fillId="0" borderId="0"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71" fillId="50" borderId="195" xfId="1371" applyFont="1" applyFill="1" applyBorder="1" applyAlignment="1" applyProtection="1">
      <alignment horizontal="center" vertical="center" wrapText="1"/>
      <protection locked="0"/>
    </xf>
    <xf numFmtId="9" fontId="9" fillId="50" borderId="71" xfId="1495" applyNumberFormat="1" applyFont="1" applyFill="1" applyBorder="1" applyAlignment="1" applyProtection="1">
      <alignment vertical="center" wrapText="1"/>
      <protection locked="0" hidden="1"/>
    </xf>
    <xf numFmtId="9" fontId="12" fillId="50" borderId="17" xfId="1495" applyNumberFormat="1" applyFont="1" applyFill="1" applyBorder="1" applyAlignment="1" applyProtection="1">
      <alignment vertical="center" wrapText="1"/>
      <protection locked="0" hidden="1"/>
    </xf>
    <xf numFmtId="9" fontId="4" fillId="50" borderId="71" xfId="1495" applyNumberFormat="1" applyFont="1" applyFill="1" applyBorder="1" applyAlignment="1" applyProtection="1">
      <alignment vertical="center" wrapText="1"/>
      <protection locked="0" hidden="1"/>
    </xf>
    <xf numFmtId="9" fontId="9" fillId="50" borderId="17" xfId="1495" applyNumberFormat="1" applyFont="1" applyFill="1" applyBorder="1" applyAlignment="1" applyProtection="1">
      <alignment vertical="center" wrapText="1"/>
      <protection locked="0" hidden="1"/>
    </xf>
    <xf numFmtId="0" fontId="83" fillId="65" borderId="195" xfId="0" applyFont="1" applyFill="1" applyBorder="1" applyAlignment="1">
      <alignment vertical="center" wrapText="1"/>
    </xf>
    <xf numFmtId="10" fontId="9" fillId="0" borderId="194" xfId="1495" applyNumberFormat="1" applyFont="1" applyFill="1" applyBorder="1" applyAlignment="1">
      <alignment horizontal="center" vertical="center"/>
    </xf>
    <xf numFmtId="0" fontId="12" fillId="0" borderId="195" xfId="0" applyFont="1" applyBorder="1" applyAlignment="1">
      <alignment horizontal="center" vertical="center" wrapText="1"/>
    </xf>
    <xf numFmtId="0" fontId="12" fillId="0" borderId="196" xfId="0" applyFont="1" applyBorder="1" applyAlignment="1">
      <alignment horizontal="center" vertical="center"/>
    </xf>
    <xf numFmtId="168" fontId="83" fillId="65" borderId="195" xfId="1250" applyFont="1" applyFill="1" applyBorder="1" applyAlignment="1">
      <alignment vertical="center" wrapText="1"/>
    </xf>
    <xf numFmtId="0" fontId="59" fillId="50" borderId="195" xfId="1371" applyFont="1" applyFill="1" applyBorder="1" applyAlignment="1" applyProtection="1">
      <alignment horizontal="left" vertical="center" wrapText="1"/>
      <protection locked="0"/>
    </xf>
    <xf numFmtId="0" fontId="59" fillId="50" borderId="195" xfId="1371" applyFont="1" applyFill="1" applyBorder="1" applyAlignment="1" applyProtection="1">
      <alignment horizontal="center" vertical="center" wrapText="1"/>
      <protection locked="0"/>
    </xf>
    <xf numFmtId="9" fontId="5" fillId="50" borderId="71" xfId="1495" applyNumberFormat="1" applyFont="1" applyFill="1" applyBorder="1" applyAlignment="1" applyProtection="1">
      <alignment vertical="center" wrapText="1"/>
      <protection locked="0" hidden="1"/>
    </xf>
    <xf numFmtId="0" fontId="5" fillId="0" borderId="17"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170" fontId="5" fillId="50" borderId="22" xfId="0" applyNumberFormat="1" applyFont="1" applyFill="1" applyBorder="1" applyAlignment="1" applyProtection="1">
      <alignment horizontal="center" vertical="center" wrapText="1"/>
      <protection hidden="1"/>
    </xf>
    <xf numFmtId="170" fontId="5" fillId="50" borderId="23" xfId="0" applyNumberFormat="1" applyFont="1" applyFill="1" applyBorder="1" applyAlignment="1" applyProtection="1">
      <alignment horizontal="center" vertical="center" wrapText="1"/>
      <protection hidden="1"/>
    </xf>
    <xf numFmtId="170" fontId="5" fillId="50" borderId="26" xfId="0" applyNumberFormat="1" applyFont="1" applyFill="1" applyBorder="1" applyAlignment="1" applyProtection="1">
      <alignment horizontal="center" vertical="center" wrapText="1"/>
      <protection hidden="1"/>
    </xf>
    <xf numFmtId="170" fontId="5" fillId="50" borderId="27" xfId="0" applyNumberFormat="1" applyFont="1" applyFill="1" applyBorder="1" applyAlignment="1" applyProtection="1">
      <alignment horizontal="center" vertical="center" wrapText="1"/>
      <protection hidden="1"/>
    </xf>
    <xf numFmtId="0" fontId="5" fillId="0" borderId="10" xfId="0" applyFont="1" applyFill="1" applyBorder="1" applyAlignment="1" applyProtection="1">
      <alignment horizontal="center" vertical="center" wrapText="1"/>
      <protection hidden="1"/>
    </xf>
    <xf numFmtId="0" fontId="5" fillId="50" borderId="10" xfId="0" applyFont="1" applyFill="1" applyBorder="1" applyAlignment="1" applyProtection="1">
      <alignment horizontal="center" vertical="center" wrapText="1"/>
      <protection hidden="1"/>
    </xf>
    <xf numFmtId="170" fontId="5" fillId="50" borderId="17" xfId="0" applyNumberFormat="1" applyFont="1" applyFill="1" applyBorder="1" applyAlignment="1" applyProtection="1">
      <alignment vertical="center" wrapText="1"/>
      <protection hidden="1"/>
    </xf>
    <xf numFmtId="170" fontId="5" fillId="50" borderId="19" xfId="0" applyNumberFormat="1" applyFont="1" applyFill="1" applyBorder="1" applyAlignment="1" applyProtection="1">
      <alignment vertical="center" wrapText="1"/>
      <protection hidden="1"/>
    </xf>
    <xf numFmtId="0" fontId="15" fillId="0" borderId="10" xfId="0" applyFont="1" applyFill="1" applyBorder="1" applyAlignment="1" applyProtection="1">
      <alignment horizontal="center" vertical="center" wrapText="1"/>
      <protection hidden="1"/>
    </xf>
    <xf numFmtId="170" fontId="15" fillId="50" borderId="17" xfId="0" applyNumberFormat="1" applyFont="1" applyFill="1" applyBorder="1" applyAlignment="1" applyProtection="1">
      <alignment vertical="center" wrapText="1"/>
      <protection hidden="1"/>
    </xf>
    <xf numFmtId="170" fontId="15" fillId="50" borderId="19" xfId="0" applyNumberFormat="1" applyFont="1" applyFill="1" applyBorder="1" applyAlignment="1" applyProtection="1">
      <alignment vertical="center" wrapText="1"/>
      <protection hidden="1"/>
    </xf>
    <xf numFmtId="170" fontId="5" fillId="0" borderId="10" xfId="0" applyNumberFormat="1" applyFont="1" applyFill="1" applyBorder="1" applyAlignment="1" applyProtection="1">
      <alignment horizontal="center" vertical="center" wrapText="1"/>
      <protection hidden="1"/>
    </xf>
    <xf numFmtId="9" fontId="15" fillId="0" borderId="10" xfId="0" applyNumberFormat="1" applyFont="1" applyFill="1" applyBorder="1" applyAlignment="1" applyProtection="1">
      <alignment vertical="center" wrapText="1"/>
      <protection hidden="1"/>
    </xf>
    <xf numFmtId="0" fontId="15" fillId="0" borderId="10" xfId="0" applyFont="1" applyFill="1" applyBorder="1" applyAlignment="1" applyProtection="1">
      <alignment vertical="center" wrapText="1"/>
      <protection hidden="1"/>
    </xf>
    <xf numFmtId="9" fontId="5" fillId="50" borderId="22" xfId="0" applyNumberFormat="1" applyFont="1" applyFill="1" applyBorder="1" applyAlignment="1" applyProtection="1">
      <alignment horizontal="center" vertical="center" wrapText="1"/>
      <protection hidden="1"/>
    </xf>
    <xf numFmtId="9" fontId="5" fillId="50" borderId="23" xfId="0" applyNumberFormat="1" applyFont="1" applyFill="1" applyBorder="1" applyAlignment="1" applyProtection="1">
      <alignment horizontal="center" vertical="center" wrapText="1"/>
      <protection hidden="1"/>
    </xf>
    <xf numFmtId="9" fontId="5" fillId="50" borderId="26" xfId="0" applyNumberFormat="1" applyFont="1" applyFill="1" applyBorder="1" applyAlignment="1" applyProtection="1">
      <alignment horizontal="center" vertical="center" wrapText="1"/>
      <protection hidden="1"/>
    </xf>
    <xf numFmtId="9" fontId="5" fillId="50" borderId="27" xfId="0" applyNumberFormat="1" applyFont="1" applyFill="1" applyBorder="1" applyAlignment="1" applyProtection="1">
      <alignment horizontal="center" vertical="center" wrapText="1"/>
      <protection hidden="1"/>
    </xf>
    <xf numFmtId="9" fontId="70" fillId="50" borderId="22" xfId="0" applyNumberFormat="1" applyFont="1" applyFill="1" applyBorder="1" applyAlignment="1" applyProtection="1">
      <alignment horizontal="center" vertical="center" wrapText="1"/>
      <protection hidden="1"/>
    </xf>
    <xf numFmtId="9" fontId="70" fillId="50" borderId="23" xfId="0" applyNumberFormat="1" applyFont="1" applyFill="1" applyBorder="1" applyAlignment="1" applyProtection="1">
      <alignment horizontal="center" vertical="center" wrapText="1"/>
      <protection hidden="1"/>
    </xf>
    <xf numFmtId="9" fontId="70" fillId="50" borderId="26" xfId="0" applyNumberFormat="1" applyFont="1" applyFill="1" applyBorder="1" applyAlignment="1" applyProtection="1">
      <alignment horizontal="center" vertical="center" wrapText="1"/>
      <protection hidden="1"/>
    </xf>
    <xf numFmtId="9" fontId="70" fillId="50" borderId="27" xfId="0" applyNumberFormat="1" applyFont="1" applyFill="1" applyBorder="1" applyAlignment="1" applyProtection="1">
      <alignment horizontal="center" vertical="center" wrapText="1"/>
      <protection hidden="1"/>
    </xf>
    <xf numFmtId="170" fontId="5" fillId="51" borderId="17" xfId="0" applyNumberFormat="1" applyFont="1" applyFill="1" applyBorder="1" applyAlignment="1" applyProtection="1">
      <alignment vertical="center" wrapText="1"/>
      <protection hidden="1"/>
    </xf>
    <xf numFmtId="170" fontId="5" fillId="51" borderId="19" xfId="0" applyNumberFormat="1" applyFont="1" applyFill="1" applyBorder="1" applyAlignment="1" applyProtection="1">
      <alignment vertical="center" wrapText="1"/>
      <protection hidden="1"/>
    </xf>
    <xf numFmtId="0" fontId="5" fillId="50" borderId="17" xfId="0" applyFont="1" applyFill="1" applyBorder="1" applyAlignment="1" applyProtection="1">
      <alignment horizontal="justify" vertical="center" wrapText="1"/>
      <protection locked="0"/>
    </xf>
    <xf numFmtId="0" fontId="5" fillId="50" borderId="19" xfId="0" applyFont="1" applyFill="1" applyBorder="1" applyAlignment="1" applyProtection="1">
      <alignment horizontal="justify" vertical="center" wrapText="1"/>
      <protection locked="0"/>
    </xf>
    <xf numFmtId="170" fontId="15" fillId="55" borderId="17" xfId="0" applyNumberFormat="1" applyFont="1" applyFill="1" applyBorder="1" applyAlignment="1" applyProtection="1">
      <alignment horizontal="center" vertical="center" wrapText="1"/>
      <protection hidden="1"/>
    </xf>
    <xf numFmtId="170" fontId="15" fillId="55" borderId="19" xfId="0" applyNumberFormat="1" applyFont="1" applyFill="1" applyBorder="1" applyAlignment="1" applyProtection="1">
      <alignment horizontal="center" vertical="center" wrapText="1"/>
      <protection hidden="1"/>
    </xf>
    <xf numFmtId="170" fontId="70" fillId="50" borderId="22" xfId="0" applyNumberFormat="1" applyFont="1" applyFill="1" applyBorder="1" applyAlignment="1" applyProtection="1">
      <alignment horizontal="center" vertical="center" wrapText="1"/>
      <protection hidden="1"/>
    </xf>
    <xf numFmtId="170" fontId="70" fillId="50" borderId="23" xfId="0" applyNumberFormat="1" applyFont="1" applyFill="1" applyBorder="1" applyAlignment="1" applyProtection="1">
      <alignment horizontal="center" vertical="center" wrapText="1"/>
      <protection hidden="1"/>
    </xf>
    <xf numFmtId="170" fontId="70" fillId="50" borderId="26" xfId="0" applyNumberFormat="1" applyFont="1" applyFill="1" applyBorder="1" applyAlignment="1" applyProtection="1">
      <alignment horizontal="center" vertical="center" wrapText="1"/>
      <protection hidden="1"/>
    </xf>
    <xf numFmtId="170" fontId="70" fillId="50" borderId="27" xfId="0" applyNumberFormat="1" applyFont="1" applyFill="1" applyBorder="1" applyAlignment="1" applyProtection="1">
      <alignment horizontal="center" vertical="center" wrapText="1"/>
      <protection hidden="1"/>
    </xf>
    <xf numFmtId="170" fontId="71" fillId="55" borderId="17" xfId="0" applyNumberFormat="1" applyFont="1" applyFill="1" applyBorder="1" applyAlignment="1" applyProtection="1">
      <alignment horizontal="center" vertical="center" wrapText="1"/>
      <protection hidden="1"/>
    </xf>
    <xf numFmtId="170" fontId="71" fillId="55" borderId="19" xfId="0" applyNumberFormat="1" applyFont="1" applyFill="1" applyBorder="1" applyAlignment="1" applyProtection="1">
      <alignment horizontal="center" vertical="center" wrapText="1"/>
      <protection hidden="1"/>
    </xf>
    <xf numFmtId="171" fontId="15" fillId="0" borderId="17" xfId="1250" applyNumberFormat="1" applyFont="1" applyFill="1" applyBorder="1" applyAlignment="1" applyProtection="1">
      <alignment vertical="center" wrapText="1"/>
      <protection hidden="1"/>
    </xf>
    <xf numFmtId="171" fontId="15" fillId="0" borderId="19" xfId="1250" applyNumberFormat="1" applyFont="1" applyFill="1" applyBorder="1" applyAlignment="1" applyProtection="1">
      <alignment vertical="center" wrapText="1"/>
      <protection hidden="1"/>
    </xf>
    <xf numFmtId="168" fontId="5" fillId="0" borderId="17" xfId="1250" applyFont="1" applyFill="1" applyBorder="1" applyAlignment="1" applyProtection="1">
      <alignment horizontal="center" vertical="center" wrapText="1"/>
      <protection hidden="1"/>
    </xf>
    <xf numFmtId="168" fontId="5" fillId="0" borderId="19" xfId="1250" applyFont="1" applyFill="1" applyBorder="1" applyAlignment="1" applyProtection="1">
      <alignment horizontal="center" vertical="center" wrapText="1"/>
      <protection hidden="1"/>
    </xf>
    <xf numFmtId="0" fontId="11" fillId="62" borderId="20" xfId="0" applyFont="1" applyFill="1" applyBorder="1" applyAlignment="1" applyProtection="1">
      <alignment horizontal="center" vertical="center" wrapText="1"/>
      <protection locked="0"/>
    </xf>
    <xf numFmtId="0" fontId="11" fillId="62" borderId="32" xfId="0" applyFont="1" applyFill="1" applyBorder="1" applyAlignment="1" applyProtection="1">
      <alignment horizontal="center" vertical="center" wrapText="1"/>
      <protection locked="0"/>
    </xf>
    <xf numFmtId="0" fontId="11" fillId="62" borderId="34" xfId="0" applyFont="1" applyFill="1" applyBorder="1" applyAlignment="1" applyProtection="1">
      <alignment horizontal="center" vertical="center" wrapText="1"/>
      <protection locked="0"/>
    </xf>
    <xf numFmtId="168" fontId="15" fillId="0" borderId="17" xfId="1250" applyNumberFormat="1" applyFont="1" applyFill="1" applyBorder="1" applyAlignment="1" applyProtection="1">
      <alignment vertical="center" wrapText="1"/>
      <protection hidden="1"/>
    </xf>
    <xf numFmtId="168" fontId="15" fillId="0" borderId="19" xfId="1250" applyNumberFormat="1" applyFont="1" applyFill="1" applyBorder="1" applyAlignment="1" applyProtection="1">
      <alignment vertical="center" wrapText="1"/>
      <protection hidden="1"/>
    </xf>
    <xf numFmtId="168" fontId="15" fillId="50" borderId="17" xfId="1250" applyNumberFormat="1" applyFont="1" applyFill="1" applyBorder="1" applyAlignment="1" applyProtection="1">
      <alignment vertical="center" wrapText="1"/>
      <protection hidden="1"/>
    </xf>
    <xf numFmtId="168" fontId="15" fillId="50" borderId="19" xfId="1250" applyNumberFormat="1" applyFont="1" applyFill="1" applyBorder="1" applyAlignment="1" applyProtection="1">
      <alignment vertical="center" wrapText="1"/>
      <protection hidden="1"/>
    </xf>
    <xf numFmtId="0" fontId="5" fillId="0" borderId="17" xfId="0" applyFont="1" applyFill="1" applyBorder="1" applyAlignment="1" applyProtection="1">
      <alignment horizontal="justify" vertical="center" wrapText="1"/>
      <protection locked="0"/>
    </xf>
    <xf numFmtId="0" fontId="5" fillId="0" borderId="19" xfId="0" applyFont="1" applyFill="1" applyBorder="1" applyAlignment="1" applyProtection="1">
      <alignment horizontal="justify" vertical="center" wrapText="1"/>
      <protection locked="0"/>
    </xf>
    <xf numFmtId="172" fontId="15" fillId="55" borderId="17" xfId="1251" applyNumberFormat="1" applyFont="1" applyFill="1" applyBorder="1" applyAlignment="1" applyProtection="1">
      <alignment horizontal="center" vertical="center" wrapText="1"/>
      <protection hidden="1"/>
    </xf>
    <xf numFmtId="172" fontId="15" fillId="55" borderId="19" xfId="1251" applyNumberFormat="1" applyFont="1" applyFill="1" applyBorder="1" applyAlignment="1" applyProtection="1">
      <alignment horizontal="center" vertical="center" wrapText="1"/>
      <protection hidden="1"/>
    </xf>
    <xf numFmtId="0" fontId="71" fillId="0" borderId="10" xfId="0" applyFont="1" applyFill="1" applyBorder="1" applyAlignment="1" applyProtection="1">
      <alignment horizontal="center" vertical="center" wrapText="1"/>
      <protection locked="0"/>
    </xf>
    <xf numFmtId="171" fontId="15" fillId="50" borderId="17" xfId="1250" applyNumberFormat="1" applyFont="1" applyFill="1" applyBorder="1" applyAlignment="1" applyProtection="1">
      <alignment vertical="center" wrapText="1"/>
      <protection hidden="1"/>
    </xf>
    <xf numFmtId="171" fontId="15" fillId="50" borderId="19" xfId="1250" applyNumberFormat="1" applyFont="1" applyFill="1" applyBorder="1" applyAlignment="1" applyProtection="1">
      <alignment vertical="center" wrapText="1"/>
      <protection hidden="1"/>
    </xf>
    <xf numFmtId="171" fontId="15" fillId="51" borderId="17" xfId="1250" applyNumberFormat="1" applyFont="1" applyFill="1" applyBorder="1" applyAlignment="1" applyProtection="1">
      <alignment vertical="center" wrapText="1"/>
      <protection hidden="1"/>
    </xf>
    <xf numFmtId="171" fontId="15" fillId="51" borderId="19" xfId="1250" applyNumberFormat="1" applyFont="1" applyFill="1" applyBorder="1" applyAlignment="1" applyProtection="1">
      <alignment vertical="center" wrapText="1"/>
      <protection hidden="1"/>
    </xf>
    <xf numFmtId="0" fontId="71" fillId="50" borderId="10" xfId="0" applyFont="1" applyFill="1" applyBorder="1" applyAlignment="1" applyProtection="1">
      <alignment horizontal="center" vertical="center"/>
      <protection locked="0"/>
    </xf>
    <xf numFmtId="0" fontId="11" fillId="62" borderId="10" xfId="0" applyFont="1" applyFill="1" applyBorder="1" applyAlignment="1" applyProtection="1">
      <alignment horizontal="center" vertical="center" wrapText="1"/>
      <protection locked="0"/>
    </xf>
    <xf numFmtId="0" fontId="68" fillId="0" borderId="24" xfId="0" applyFont="1" applyFill="1" applyBorder="1" applyAlignment="1" applyProtection="1">
      <alignment horizontal="center"/>
      <protection locked="0"/>
    </xf>
    <xf numFmtId="0" fontId="68" fillId="0" borderId="25" xfId="0" applyFont="1" applyFill="1" applyBorder="1" applyAlignment="1" applyProtection="1">
      <alignment horizontal="center"/>
      <protection locked="0"/>
    </xf>
    <xf numFmtId="0" fontId="68" fillId="0" borderId="28" xfId="0" applyFont="1" applyFill="1" applyBorder="1" applyAlignment="1" applyProtection="1">
      <alignment horizontal="center"/>
      <protection locked="0"/>
    </xf>
    <xf numFmtId="171" fontId="15" fillId="0" borderId="10" xfId="1250" applyNumberFormat="1" applyFont="1" applyFill="1" applyBorder="1" applyAlignment="1" applyProtection="1">
      <alignment vertical="center" wrapText="1"/>
      <protection hidden="1"/>
    </xf>
    <xf numFmtId="0" fontId="3" fillId="62" borderId="22" xfId="0" applyFont="1" applyFill="1" applyBorder="1" applyAlignment="1" applyProtection="1">
      <alignment horizontal="center" vertical="center" wrapText="1"/>
      <protection locked="0"/>
    </xf>
    <xf numFmtId="0" fontId="3" fillId="62" borderId="23" xfId="0" applyFont="1" applyFill="1" applyBorder="1" applyAlignment="1" applyProtection="1">
      <alignment horizontal="center" vertical="center" wrapText="1"/>
      <protection locked="0"/>
    </xf>
    <xf numFmtId="0" fontId="3" fillId="62" borderId="24" xfId="0" applyFont="1" applyFill="1" applyBorder="1" applyAlignment="1" applyProtection="1">
      <alignment horizontal="center" vertical="center" wrapText="1"/>
      <protection locked="0"/>
    </xf>
    <xf numFmtId="0" fontId="15"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protection locked="0"/>
    </xf>
    <xf numFmtId="168" fontId="15" fillId="51" borderId="17" xfId="1250" applyNumberFormat="1" applyFont="1" applyFill="1" applyBorder="1" applyAlignment="1" applyProtection="1">
      <alignment vertical="center" wrapText="1"/>
      <protection hidden="1"/>
    </xf>
    <xf numFmtId="168" fontId="15" fillId="51" borderId="19" xfId="1250" applyNumberFormat="1" applyFont="1" applyFill="1" applyBorder="1" applyAlignment="1" applyProtection="1">
      <alignment vertical="center" wrapText="1"/>
      <protection hidden="1"/>
    </xf>
    <xf numFmtId="0" fontId="71" fillId="0" borderId="10" xfId="0" applyFont="1" applyFill="1" applyBorder="1" applyAlignment="1" applyProtection="1">
      <alignment horizontal="center" vertical="center"/>
      <protection locked="0"/>
    </xf>
    <xf numFmtId="0" fontId="9" fillId="50" borderId="10" xfId="1371" applyFont="1" applyFill="1" applyBorder="1" applyAlignment="1" applyProtection="1">
      <alignment horizontal="center" vertical="center" wrapText="1"/>
      <protection locked="0"/>
    </xf>
    <xf numFmtId="0" fontId="8" fillId="52" borderId="22" xfId="1371" applyFont="1" applyFill="1" applyBorder="1" applyAlignment="1" applyProtection="1">
      <alignment horizontal="left" vertical="center" wrapText="1"/>
      <protection locked="0"/>
    </xf>
    <xf numFmtId="0" fontId="8" fillId="52" borderId="24" xfId="1371" applyFont="1" applyFill="1" applyBorder="1" applyAlignment="1" applyProtection="1">
      <alignment horizontal="left" vertical="center" wrapText="1"/>
      <protection locked="0"/>
    </xf>
    <xf numFmtId="0" fontId="8" fillId="52" borderId="43" xfId="1371" applyFont="1" applyFill="1" applyBorder="1" applyAlignment="1" applyProtection="1">
      <alignment horizontal="left" vertical="center" wrapText="1"/>
      <protection locked="0"/>
    </xf>
    <xf numFmtId="0" fontId="8" fillId="52" borderId="44" xfId="1371" applyFont="1" applyFill="1" applyBorder="1" applyAlignment="1" applyProtection="1">
      <alignment horizontal="left" vertical="center" wrapText="1"/>
      <protection locked="0"/>
    </xf>
    <xf numFmtId="0" fontId="9" fillId="24" borderId="22" xfId="1371" applyFont="1" applyFill="1" applyBorder="1" applyAlignment="1" applyProtection="1">
      <alignment horizontal="center" vertical="center" wrapText="1"/>
      <protection locked="0"/>
    </xf>
    <xf numFmtId="0" fontId="9" fillId="24" borderId="23" xfId="1371" applyFont="1" applyFill="1" applyBorder="1" applyAlignment="1" applyProtection="1">
      <alignment horizontal="center" vertical="center" wrapText="1"/>
      <protection locked="0"/>
    </xf>
    <xf numFmtId="0" fontId="9" fillId="24" borderId="45" xfId="1371" applyFont="1" applyFill="1" applyBorder="1" applyAlignment="1" applyProtection="1">
      <alignment horizontal="center" vertical="center" wrapText="1"/>
      <protection locked="0"/>
    </xf>
    <xf numFmtId="0" fontId="9" fillId="24" borderId="43" xfId="1371" applyFont="1" applyFill="1" applyBorder="1" applyAlignment="1" applyProtection="1">
      <alignment horizontal="center" vertical="center" wrapText="1"/>
      <protection locked="0"/>
    </xf>
    <xf numFmtId="0" fontId="9" fillId="24" borderId="40" xfId="1371" applyFont="1" applyFill="1" applyBorder="1" applyAlignment="1" applyProtection="1">
      <alignment horizontal="center" vertical="center" wrapText="1"/>
      <protection locked="0"/>
    </xf>
    <xf numFmtId="0" fontId="9" fillId="24" borderId="41" xfId="1371" applyFont="1" applyFill="1" applyBorder="1" applyAlignment="1" applyProtection="1">
      <alignment horizontal="center" vertical="center" wrapText="1"/>
      <protection locked="0"/>
    </xf>
    <xf numFmtId="0" fontId="9" fillId="50" borderId="31" xfId="1371" applyFont="1" applyFill="1" applyBorder="1" applyAlignment="1" applyProtection="1">
      <alignment horizontal="center" vertical="center" wrapText="1"/>
      <protection locked="0"/>
    </xf>
    <xf numFmtId="0" fontId="9" fillId="50" borderId="10" xfId="1371" applyFont="1" applyFill="1" applyBorder="1" applyAlignment="1" applyProtection="1">
      <alignment horizontal="center" vertical="center"/>
      <protection locked="0"/>
    </xf>
    <xf numFmtId="0" fontId="8" fillId="52" borderId="10" xfId="1371" applyFont="1" applyFill="1" applyBorder="1" applyAlignment="1">
      <alignment horizontal="justify" vertical="center"/>
    </xf>
    <xf numFmtId="0" fontId="9" fillId="50" borderId="18" xfId="1371" applyFont="1" applyFill="1" applyBorder="1" applyAlignment="1" applyProtection="1">
      <alignment horizontal="center" vertical="center"/>
      <protection locked="0"/>
    </xf>
    <xf numFmtId="0" fontId="8" fillId="52" borderId="10" xfId="1371" applyFont="1" applyFill="1" applyBorder="1" applyAlignment="1" applyProtection="1">
      <alignment horizontal="justify" vertical="center" wrapText="1"/>
      <protection locked="0"/>
    </xf>
    <xf numFmtId="0" fontId="9" fillId="50" borderId="10"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center" vertical="center" wrapText="1"/>
      <protection locked="0"/>
    </xf>
    <xf numFmtId="0" fontId="51" fillId="50" borderId="20" xfId="0" applyFont="1" applyFill="1" applyBorder="1" applyAlignment="1">
      <alignment horizontal="center" vertical="center" wrapText="1"/>
    </xf>
    <xf numFmtId="0" fontId="51" fillId="50" borderId="32" xfId="0" applyFont="1" applyFill="1" applyBorder="1" applyAlignment="1">
      <alignment horizontal="center" vertical="center" wrapText="1"/>
    </xf>
    <xf numFmtId="0" fontId="51" fillId="50" borderId="46" xfId="0" applyFont="1" applyFill="1" applyBorder="1" applyAlignment="1">
      <alignment horizontal="center" vertical="center" wrapText="1"/>
    </xf>
    <xf numFmtId="0" fontId="50" fillId="63" borderId="16" xfId="1371" applyFont="1" applyFill="1" applyBorder="1" applyAlignment="1">
      <alignment horizontal="center" vertical="center"/>
    </xf>
    <xf numFmtId="0" fontId="50" fillId="63" borderId="10" xfId="1371" applyFont="1" applyFill="1" applyBorder="1" applyAlignment="1">
      <alignment horizontal="center" vertical="center"/>
    </xf>
    <xf numFmtId="0" fontId="50" fillId="63" borderId="18" xfId="1371" applyFont="1" applyFill="1" applyBorder="1" applyAlignment="1">
      <alignment horizontal="center" vertical="center"/>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8" fillId="52" borderId="18" xfId="1371" applyFont="1" applyFill="1" applyBorder="1" applyAlignment="1" applyProtection="1">
      <alignment horizontal="center" vertical="center" wrapText="1"/>
      <protection locked="0"/>
    </xf>
    <xf numFmtId="0" fontId="8" fillId="24" borderId="10" xfId="1371" applyFont="1" applyFill="1" applyBorder="1" applyAlignment="1" applyProtection="1">
      <alignment horizontal="center" vertical="center" wrapText="1"/>
      <protection locked="0"/>
    </xf>
    <xf numFmtId="0" fontId="8" fillId="24" borderId="18" xfId="1371" applyFont="1" applyFill="1" applyBorder="1" applyAlignment="1" applyProtection="1">
      <alignment horizontal="center" vertical="center" wrapText="1"/>
      <protection locked="0"/>
    </xf>
    <xf numFmtId="0" fontId="50" fillId="0" borderId="47" xfId="1371" applyFont="1" applyFill="1" applyBorder="1" applyAlignment="1">
      <alignment horizontal="center" vertical="center"/>
    </xf>
    <xf numFmtId="0" fontId="50" fillId="0" borderId="23" xfId="1371" applyFont="1" applyFill="1" applyBorder="1" applyAlignment="1">
      <alignment horizontal="center" vertical="center"/>
    </xf>
    <xf numFmtId="0" fontId="50" fillId="0" borderId="45" xfId="1371" applyFont="1" applyFill="1" applyBorder="1" applyAlignment="1">
      <alignment horizontal="center" vertical="center"/>
    </xf>
    <xf numFmtId="0" fontId="50" fillId="0" borderId="14" xfId="1371" applyFont="1" applyFill="1" applyBorder="1" applyAlignment="1">
      <alignment horizontal="center" vertical="center"/>
    </xf>
    <xf numFmtId="0" fontId="50" fillId="0" borderId="0" xfId="1371" applyFont="1" applyFill="1" applyBorder="1" applyAlignment="1">
      <alignment horizontal="center" vertical="center"/>
    </xf>
    <xf numFmtId="0" fontId="50" fillId="0" borderId="15" xfId="1371" applyFont="1" applyFill="1" applyBorder="1" applyAlignment="1">
      <alignment horizontal="center" vertical="center"/>
    </xf>
    <xf numFmtId="0" fontId="50" fillId="0" borderId="48" xfId="1371" applyFont="1" applyFill="1" applyBorder="1" applyAlignment="1">
      <alignment horizontal="center" vertical="center"/>
    </xf>
    <xf numFmtId="0" fontId="50" fillId="0" borderId="27" xfId="1371" applyFont="1" applyFill="1" applyBorder="1" applyAlignment="1">
      <alignment horizontal="center" vertical="center"/>
    </xf>
    <xf numFmtId="0" fontId="50" fillId="0" borderId="49" xfId="1371" applyFont="1" applyFill="1" applyBorder="1" applyAlignment="1">
      <alignment horizontal="center" vertical="center"/>
    </xf>
    <xf numFmtId="0" fontId="9" fillId="50" borderId="20" xfId="1371" applyFont="1" applyFill="1" applyBorder="1" applyAlignment="1">
      <alignment horizontal="justify" vertical="center" wrapText="1"/>
    </xf>
    <xf numFmtId="0" fontId="9" fillId="50" borderId="32" xfId="1371" applyFont="1" applyFill="1" applyBorder="1" applyAlignment="1">
      <alignment horizontal="justify" vertical="center" wrapText="1"/>
    </xf>
    <xf numFmtId="0" fontId="9" fillId="50" borderId="34" xfId="1371" applyFont="1" applyFill="1" applyBorder="1" applyAlignment="1">
      <alignment horizontal="justify" vertical="center" wrapText="1"/>
    </xf>
    <xf numFmtId="0" fontId="9" fillId="50" borderId="20" xfId="1371" applyFont="1" applyFill="1" applyBorder="1" applyAlignment="1">
      <alignment horizontal="center" vertical="center" wrapText="1"/>
    </xf>
    <xf numFmtId="0" fontId="9" fillId="50" borderId="32" xfId="1371" applyFont="1" applyFill="1" applyBorder="1" applyAlignment="1">
      <alignment horizontal="center" vertical="center" wrapText="1"/>
    </xf>
    <xf numFmtId="0" fontId="9" fillId="50" borderId="46" xfId="1371" applyFont="1" applyFill="1" applyBorder="1" applyAlignment="1">
      <alignment horizontal="center" vertical="center" wrapText="1"/>
    </xf>
    <xf numFmtId="17" fontId="9" fillId="24" borderId="20" xfId="1371" applyNumberFormat="1" applyFont="1" applyFill="1" applyBorder="1" applyAlignment="1">
      <alignment horizontal="center" vertical="center" wrapText="1"/>
    </xf>
    <xf numFmtId="17" fontId="9" fillId="24" borderId="32" xfId="1371" applyNumberFormat="1" applyFont="1" applyFill="1" applyBorder="1" applyAlignment="1">
      <alignment horizontal="center" vertical="center" wrapText="1"/>
    </xf>
    <xf numFmtId="17" fontId="9" fillId="24" borderId="34" xfId="1371" applyNumberFormat="1" applyFont="1" applyFill="1" applyBorder="1" applyAlignment="1">
      <alignment horizontal="center" vertical="center" wrapText="1"/>
    </xf>
    <xf numFmtId="170" fontId="9" fillId="0" borderId="20" xfId="1496" applyNumberFormat="1" applyFont="1" applyFill="1" applyBorder="1" applyAlignment="1">
      <alignment horizontal="center" vertical="center" wrapText="1"/>
    </xf>
    <xf numFmtId="170" fontId="9" fillId="0" borderId="32" xfId="1496" applyNumberFormat="1" applyFont="1" applyFill="1" applyBorder="1" applyAlignment="1">
      <alignment horizontal="center" vertical="center" wrapText="1"/>
    </xf>
    <xf numFmtId="170" fontId="9" fillId="0" borderId="46" xfId="1496" applyNumberFormat="1" applyFont="1" applyFill="1" applyBorder="1" applyAlignment="1">
      <alignment horizontal="center" vertical="center" wrapText="1"/>
    </xf>
    <xf numFmtId="0" fontId="9" fillId="24" borderId="34" xfId="1371" applyFont="1" applyFill="1" applyBorder="1" applyAlignment="1">
      <alignment horizontal="center" vertical="center" wrapText="1"/>
    </xf>
    <xf numFmtId="9" fontId="9" fillId="50" borderId="20" xfId="1496" applyFont="1" applyFill="1" applyBorder="1" applyAlignment="1">
      <alignment horizontal="center" vertical="center" wrapText="1"/>
    </xf>
    <xf numFmtId="9" fontId="9" fillId="50" borderId="32" xfId="1496" applyFont="1" applyFill="1" applyBorder="1" applyAlignment="1">
      <alignment horizontal="center" vertical="center" wrapText="1"/>
    </xf>
    <xf numFmtId="9" fontId="9" fillId="50" borderId="46" xfId="1496" applyFont="1" applyFill="1" applyBorder="1" applyAlignment="1">
      <alignment horizontal="center" vertical="center" wrapText="1"/>
    </xf>
    <xf numFmtId="0" fontId="9" fillId="50" borderId="22" xfId="1371" applyFont="1" applyFill="1" applyBorder="1" applyAlignment="1">
      <alignment horizontal="center" vertical="center"/>
    </xf>
    <xf numFmtId="0" fontId="9" fillId="50" borderId="23" xfId="1371" applyFont="1" applyFill="1" applyBorder="1" applyAlignment="1">
      <alignment horizontal="center" vertical="center"/>
    </xf>
    <xf numFmtId="0" fontId="9" fillId="50" borderId="24" xfId="1371" applyFont="1" applyFill="1" applyBorder="1" applyAlignment="1">
      <alignment horizontal="center" vertical="center"/>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0" xfId="1371" applyFont="1" applyFill="1" applyBorder="1" applyAlignment="1">
      <alignment horizontal="center" vertical="center"/>
    </xf>
    <xf numFmtId="9" fontId="8" fillId="52" borderId="10" xfId="1496" applyFont="1" applyFill="1" applyBorder="1" applyAlignment="1">
      <alignment horizontal="center" vertical="center"/>
    </xf>
    <xf numFmtId="9" fontId="8" fillId="52" borderId="18" xfId="1496" applyFont="1" applyFill="1" applyBorder="1" applyAlignment="1">
      <alignment horizontal="center" vertical="center"/>
    </xf>
    <xf numFmtId="0" fontId="9" fillId="50" borderId="10" xfId="1371" applyFont="1" applyFill="1" applyBorder="1" applyAlignment="1">
      <alignment horizontal="center" vertical="center" wrapText="1"/>
    </xf>
    <xf numFmtId="0" fontId="9" fillId="50" borderId="18" xfId="1371" applyFont="1" applyFill="1" applyBorder="1" applyAlignment="1">
      <alignment horizontal="center" vertical="center" wrapText="1"/>
    </xf>
    <xf numFmtId="0" fontId="9" fillId="50" borderId="10" xfId="1371" applyFont="1" applyFill="1" applyBorder="1" applyAlignment="1">
      <alignment horizontal="center" vertical="center"/>
    </xf>
    <xf numFmtId="0" fontId="9" fillId="50" borderId="18" xfId="1371" applyFont="1" applyFill="1" applyBorder="1" applyAlignment="1">
      <alignment horizontal="center" vertical="center"/>
    </xf>
    <xf numFmtId="49" fontId="9" fillId="24" borderId="20" xfId="1371" applyNumberFormat="1" applyFont="1" applyFill="1" applyBorder="1" applyAlignment="1">
      <alignment horizontal="center" vertical="center"/>
    </xf>
    <xf numFmtId="49" fontId="9" fillId="24" borderId="32" xfId="1371" applyNumberFormat="1" applyFont="1" applyFill="1" applyBorder="1" applyAlignment="1">
      <alignment horizontal="center" vertical="center"/>
    </xf>
    <xf numFmtId="0" fontId="9" fillId="50" borderId="10" xfId="1371" applyFont="1" applyFill="1" applyBorder="1" applyAlignment="1">
      <alignment horizontal="left" vertical="center" wrapText="1"/>
    </xf>
    <xf numFmtId="0" fontId="9" fillId="50" borderId="18" xfId="1371" applyFont="1" applyFill="1" applyBorder="1" applyAlignment="1">
      <alignment horizontal="left" vertical="center" wrapText="1"/>
    </xf>
    <xf numFmtId="0" fontId="14" fillId="50" borderId="10" xfId="1371" applyFont="1" applyFill="1" applyBorder="1" applyAlignment="1">
      <alignment horizontal="center" vertical="center"/>
    </xf>
    <xf numFmtId="0" fontId="14" fillId="50" borderId="18" xfId="1371" applyFont="1" applyFill="1" applyBorder="1" applyAlignment="1">
      <alignment horizontal="center" vertical="center"/>
    </xf>
    <xf numFmtId="9" fontId="9" fillId="24" borderId="10" xfId="1496" applyFont="1" applyFill="1" applyBorder="1" applyAlignment="1">
      <alignment horizontal="center" vertical="center"/>
    </xf>
    <xf numFmtId="0" fontId="8" fillId="50" borderId="10" xfId="1496" applyNumberFormat="1" applyFont="1" applyFill="1" applyBorder="1" applyAlignment="1">
      <alignment horizontal="center" vertical="center" wrapText="1"/>
    </xf>
    <xf numFmtId="0" fontId="8" fillId="50" borderId="18" xfId="1496" applyNumberFormat="1" applyFont="1" applyFill="1" applyBorder="1" applyAlignment="1">
      <alignment horizontal="center" vertical="center" wrapText="1"/>
    </xf>
    <xf numFmtId="0" fontId="9" fillId="50" borderId="20" xfId="1371" applyFont="1" applyFill="1" applyBorder="1" applyAlignment="1">
      <alignment horizontal="center" vertical="center"/>
    </xf>
    <xf numFmtId="0" fontId="9" fillId="50" borderId="32" xfId="1371" applyFont="1" applyFill="1" applyBorder="1" applyAlignment="1">
      <alignment horizontal="center" vertical="center"/>
    </xf>
    <xf numFmtId="0" fontId="9" fillId="50" borderId="46" xfId="1371" applyFont="1" applyFill="1" applyBorder="1" applyAlignment="1">
      <alignment horizontal="center" vertical="center"/>
    </xf>
    <xf numFmtId="0" fontId="11" fillId="24" borderId="14" xfId="1371" applyFont="1" applyFill="1" applyBorder="1" applyAlignment="1" applyProtection="1">
      <alignment horizontal="center" vertical="center"/>
    </xf>
    <xf numFmtId="0" fontId="11" fillId="24" borderId="0" xfId="1371" applyFont="1" applyFill="1" applyBorder="1" applyAlignment="1" applyProtection="1">
      <alignment horizontal="center" vertical="center"/>
    </xf>
    <xf numFmtId="0" fontId="11" fillId="24" borderId="15" xfId="1371" applyFont="1" applyFill="1" applyBorder="1" applyAlignment="1" applyProtection="1">
      <alignment horizontal="center" vertical="center"/>
    </xf>
    <xf numFmtId="0" fontId="57" fillId="0" borderId="47" xfId="1371" applyFont="1" applyFill="1" applyBorder="1" applyAlignment="1">
      <alignment horizontal="center" vertical="center"/>
    </xf>
    <xf numFmtId="0" fontId="57" fillId="0" borderId="23" xfId="1371" applyFont="1" applyFill="1" applyBorder="1" applyAlignment="1">
      <alignment horizontal="center" vertical="center"/>
    </xf>
    <xf numFmtId="0" fontId="57" fillId="0" borderId="45" xfId="1371" applyFont="1" applyFill="1" applyBorder="1" applyAlignment="1">
      <alignment horizontal="center" vertical="center"/>
    </xf>
    <xf numFmtId="0" fontId="57" fillId="63" borderId="16" xfId="1371" applyFont="1" applyFill="1" applyBorder="1" applyAlignment="1">
      <alignment horizontal="center" vertical="center"/>
    </xf>
    <xf numFmtId="0" fontId="57" fillId="63" borderId="10" xfId="1371" applyFont="1" applyFill="1" applyBorder="1" applyAlignment="1">
      <alignment horizontal="center" vertical="center"/>
    </xf>
    <xf numFmtId="0" fontId="57" fillId="63" borderId="18" xfId="1371" applyFont="1" applyFill="1" applyBorder="1" applyAlignment="1">
      <alignment horizontal="center" vertical="center"/>
    </xf>
    <xf numFmtId="0" fontId="9" fillId="0" borderId="10" xfId="1371" applyFont="1" applyBorder="1" applyAlignment="1">
      <alignment horizontal="left" vertical="center" wrapText="1"/>
    </xf>
    <xf numFmtId="1" fontId="8" fillId="50" borderId="10" xfId="1273" applyNumberFormat="1" applyFont="1" applyFill="1" applyBorder="1" applyAlignment="1">
      <alignment horizontal="center" vertical="center" wrapText="1"/>
    </xf>
    <xf numFmtId="1" fontId="8" fillId="50" borderId="18" xfId="1273" applyNumberFormat="1" applyFont="1" applyFill="1" applyBorder="1" applyAlignment="1">
      <alignment horizontal="center" vertical="center" wrapText="1"/>
    </xf>
    <xf numFmtId="0" fontId="8" fillId="52" borderId="19" xfId="1371" applyFont="1" applyFill="1" applyBorder="1" applyAlignment="1">
      <alignment horizontal="center" vertical="center" wrapText="1"/>
    </xf>
    <xf numFmtId="0" fontId="8" fillId="52" borderId="20" xfId="1371" applyFont="1" applyFill="1" applyBorder="1" applyAlignment="1">
      <alignment horizontal="center" vertical="center" wrapText="1"/>
    </xf>
    <xf numFmtId="0" fontId="8" fillId="52" borderId="34" xfId="1371" applyFont="1" applyFill="1" applyBorder="1" applyAlignment="1">
      <alignment horizontal="center" vertical="center" wrapText="1"/>
    </xf>
    <xf numFmtId="0" fontId="57" fillId="0" borderId="29" xfId="0" applyFont="1" applyFill="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4" fillId="0" borderId="42" xfId="0" applyFont="1" applyBorder="1" applyAlignment="1" applyProtection="1">
      <alignment horizontal="center"/>
      <protection locked="0"/>
    </xf>
    <xf numFmtId="0" fontId="54" fillId="0" borderId="16" xfId="0" applyFont="1" applyBorder="1" applyAlignment="1" applyProtection="1">
      <alignment horizontal="center"/>
      <protection locked="0"/>
    </xf>
    <xf numFmtId="0" fontId="55" fillId="0" borderId="30"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7" fillId="50" borderId="10" xfId="0"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37" fillId="64" borderId="26" xfId="0" applyFont="1" applyFill="1" applyBorder="1" applyAlignment="1">
      <alignment horizontal="center"/>
    </xf>
    <xf numFmtId="0" fontId="37" fillId="64" borderId="27" xfId="0" applyFont="1" applyFill="1" applyBorder="1" applyAlignment="1">
      <alignment horizontal="center"/>
    </xf>
    <xf numFmtId="0" fontId="49" fillId="53" borderId="17" xfId="0" applyFont="1" applyFill="1" applyBorder="1" applyAlignment="1">
      <alignment horizontal="center" vertical="center" wrapText="1"/>
    </xf>
    <xf numFmtId="0" fontId="49" fillId="53" borderId="19"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49" fillId="52" borderId="19" xfId="0" applyFont="1" applyFill="1" applyBorder="1" applyAlignment="1">
      <alignment horizontal="center" vertical="center" wrapText="1"/>
    </xf>
    <xf numFmtId="0" fontId="49" fillId="52" borderId="22" xfId="0" applyFont="1" applyFill="1" applyBorder="1" applyAlignment="1">
      <alignment horizontal="center" vertical="center" wrapText="1"/>
    </xf>
    <xf numFmtId="0" fontId="49" fillId="52" borderId="26" xfId="0" applyFont="1" applyFill="1" applyBorder="1" applyAlignment="1">
      <alignment horizontal="center" vertical="center" wrapText="1"/>
    </xf>
    <xf numFmtId="0" fontId="72" fillId="59" borderId="20" xfId="0" applyFont="1" applyFill="1" applyBorder="1" applyAlignment="1">
      <alignment horizontal="center" vertical="center"/>
    </xf>
    <xf numFmtId="0" fontId="72" fillId="59" borderId="32" xfId="0" applyFont="1" applyFill="1" applyBorder="1" applyAlignment="1">
      <alignment horizontal="center" vertical="center"/>
    </xf>
    <xf numFmtId="0" fontId="72" fillId="59" borderId="34" xfId="0" applyFont="1" applyFill="1" applyBorder="1" applyAlignment="1">
      <alignment horizontal="center" vertical="center"/>
    </xf>
    <xf numFmtId="0" fontId="49" fillId="53" borderId="20" xfId="0" applyFont="1" applyFill="1" applyBorder="1" applyAlignment="1">
      <alignment horizontal="center" vertical="center" wrapText="1"/>
    </xf>
    <xf numFmtId="0" fontId="49" fillId="53" borderId="34" xfId="0" applyFont="1" applyFill="1" applyBorder="1" applyAlignment="1">
      <alignment horizontal="center" vertical="center" wrapText="1"/>
    </xf>
    <xf numFmtId="9" fontId="64" fillId="53" borderId="20" xfId="1495" applyFont="1" applyFill="1" applyBorder="1" applyAlignment="1">
      <alignment horizontal="center" vertical="center" wrapText="1"/>
    </xf>
    <xf numFmtId="9" fontId="64" fillId="53" borderId="34" xfId="1495" applyFont="1" applyFill="1" applyBorder="1" applyAlignment="1">
      <alignment horizontal="center" vertical="center" wrapText="1"/>
    </xf>
    <xf numFmtId="0" fontId="54" fillId="0" borderId="50" xfId="0" applyFont="1" applyBorder="1" applyAlignment="1" applyProtection="1">
      <alignment horizontal="center"/>
      <protection locked="0"/>
    </xf>
    <xf numFmtId="0" fontId="54" fillId="0" borderId="13" xfId="0" applyFont="1" applyBorder="1" applyAlignment="1" applyProtection="1">
      <alignment horizontal="center"/>
      <protection locked="0"/>
    </xf>
    <xf numFmtId="0" fontId="54" fillId="0" borderId="51" xfId="0" applyFont="1" applyBorder="1" applyAlignment="1" applyProtection="1">
      <alignment horizontal="center"/>
      <protection locked="0"/>
    </xf>
    <xf numFmtId="0" fontId="55" fillId="0" borderId="11" xfId="0" applyFont="1" applyFill="1" applyBorder="1" applyAlignment="1" applyProtection="1">
      <alignment horizontal="center" vertical="center" wrapText="1"/>
      <protection locked="0"/>
    </xf>
    <xf numFmtId="0" fontId="55" fillId="0" borderId="37" xfId="0" applyFont="1" applyFill="1" applyBorder="1" applyAlignment="1" applyProtection="1">
      <alignment horizontal="center" vertical="center" wrapText="1"/>
      <protection locked="0"/>
    </xf>
    <xf numFmtId="0" fontId="55" fillId="0" borderId="38" xfId="0" applyFont="1" applyFill="1" applyBorder="1" applyAlignment="1" applyProtection="1">
      <alignment horizontal="center" vertical="center" wrapText="1"/>
      <protection locked="0"/>
    </xf>
    <xf numFmtId="0" fontId="55" fillId="0" borderId="52" xfId="0"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0" borderId="39" xfId="0" applyFont="1" applyFill="1" applyBorder="1" applyAlignment="1" applyProtection="1">
      <alignment horizontal="center" vertical="center" wrapText="1"/>
      <protection locked="0"/>
    </xf>
    <xf numFmtId="0" fontId="55" fillId="0" borderId="41" xfId="0" applyFont="1" applyFill="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49" fillId="50" borderId="11" xfId="0" applyFont="1" applyFill="1" applyBorder="1" applyAlignment="1">
      <alignment horizontal="center"/>
    </xf>
    <xf numFmtId="0" fontId="49" fillId="50" borderId="38" xfId="0" applyFont="1" applyFill="1" applyBorder="1" applyAlignment="1">
      <alignment horizontal="center"/>
    </xf>
    <xf numFmtId="0" fontId="50" fillId="0" borderId="11" xfId="0" applyFont="1" applyBorder="1" applyAlignment="1" applyProtection="1">
      <alignment horizontal="center" vertical="center" wrapText="1"/>
    </xf>
    <xf numFmtId="0" fontId="50" fillId="0" borderId="37" xfId="0" applyFont="1" applyBorder="1" applyAlignment="1" applyProtection="1">
      <alignment horizontal="center" vertical="center" wrapText="1"/>
    </xf>
    <xf numFmtId="0" fontId="50" fillId="0" borderId="38" xfId="0" applyFont="1" applyBorder="1" applyAlignment="1" applyProtection="1">
      <alignment horizontal="center" vertical="center" wrapText="1"/>
    </xf>
    <xf numFmtId="0" fontId="57" fillId="61" borderId="70" xfId="1371" applyFont="1" applyFill="1" applyBorder="1" applyAlignment="1" applyProtection="1">
      <alignment horizontal="center" vertical="center"/>
      <protection hidden="1"/>
    </xf>
    <xf numFmtId="0" fontId="57" fillId="61" borderId="68" xfId="1371" applyFont="1" applyFill="1" applyBorder="1" applyAlignment="1" applyProtection="1">
      <alignment horizontal="center" vertical="center"/>
      <protection hidden="1"/>
    </xf>
    <xf numFmtId="0" fontId="57" fillId="61" borderId="69" xfId="1371" applyFont="1" applyFill="1" applyBorder="1" applyAlignment="1" applyProtection="1">
      <alignment horizontal="center" vertical="center"/>
      <protection hidden="1"/>
    </xf>
    <xf numFmtId="0" fontId="70" fillId="50" borderId="194" xfId="1371" applyFont="1" applyFill="1" applyBorder="1" applyAlignment="1" applyProtection="1">
      <alignment horizontal="justify" vertical="center" wrapText="1"/>
      <protection locked="0" hidden="1"/>
    </xf>
    <xf numFmtId="0" fontId="70" fillId="50" borderId="188" xfId="1371" applyFont="1" applyFill="1" applyBorder="1" applyAlignment="1" applyProtection="1">
      <alignment horizontal="justify" vertical="center" wrapText="1"/>
      <protection locked="0" hidden="1"/>
    </xf>
    <xf numFmtId="0" fontId="70" fillId="50" borderId="189" xfId="1371" applyFont="1" applyFill="1" applyBorder="1" applyAlignment="1" applyProtection="1">
      <alignment horizontal="justify" vertical="center" wrapText="1"/>
      <protection locked="0" hidden="1"/>
    </xf>
    <xf numFmtId="0" fontId="5" fillId="50" borderId="194" xfId="1371" applyFont="1" applyFill="1" applyBorder="1" applyAlignment="1" applyProtection="1">
      <alignment horizontal="justify" vertical="center" wrapText="1"/>
      <protection locked="0" hidden="1"/>
    </xf>
    <xf numFmtId="0" fontId="5" fillId="50" borderId="188" xfId="1371" applyFont="1" applyFill="1" applyBorder="1" applyAlignment="1" applyProtection="1">
      <alignment horizontal="justify" vertical="center" wrapText="1"/>
      <protection locked="0" hidden="1"/>
    </xf>
    <xf numFmtId="0" fontId="5" fillId="50" borderId="189" xfId="1371" applyFont="1" applyFill="1" applyBorder="1" applyAlignment="1" applyProtection="1">
      <alignment horizontal="justify" vertical="center" wrapText="1"/>
      <protection locked="0" hidden="1"/>
    </xf>
    <xf numFmtId="0" fontId="12" fillId="0" borderId="68" xfId="1371" applyFont="1" applyBorder="1" applyAlignment="1" applyProtection="1">
      <alignment horizontal="center" vertical="center" wrapText="1"/>
      <protection locked="0" hidden="1"/>
    </xf>
    <xf numFmtId="0" fontId="12" fillId="0" borderId="69" xfId="1371" applyFont="1" applyBorder="1" applyAlignment="1" applyProtection="1">
      <alignment horizontal="center" vertical="center" wrapText="1"/>
      <protection locked="0" hidden="1"/>
    </xf>
    <xf numFmtId="0" fontId="12" fillId="0" borderId="66" xfId="1371" applyFont="1" applyBorder="1" applyAlignment="1" applyProtection="1">
      <alignment horizontal="center" vertical="center" wrapText="1"/>
      <protection locked="0" hidden="1"/>
    </xf>
    <xf numFmtId="0" fontId="12" fillId="0" borderId="67" xfId="1371" applyFont="1" applyBorder="1" applyAlignment="1" applyProtection="1">
      <alignment horizontal="center" vertical="center" wrapText="1"/>
      <protection locked="0" hidden="1"/>
    </xf>
    <xf numFmtId="0" fontId="8" fillId="61" borderId="76" xfId="1371" applyFont="1" applyFill="1" applyBorder="1" applyAlignment="1" applyProtection="1">
      <alignment horizontal="left" vertical="center" wrapText="1"/>
      <protection hidden="1"/>
    </xf>
    <xf numFmtId="0" fontId="8" fillId="61" borderId="33" xfId="1371" applyFont="1" applyFill="1" applyBorder="1" applyAlignment="1" applyProtection="1">
      <alignment horizontal="left" vertical="center" wrapText="1"/>
      <protection hidden="1"/>
    </xf>
    <xf numFmtId="0" fontId="8" fillId="61" borderId="68" xfId="1371" applyFont="1" applyFill="1" applyBorder="1" applyAlignment="1" applyProtection="1">
      <alignment horizontal="center" vertical="center" wrapText="1"/>
      <protection locked="0" hidden="1"/>
    </xf>
    <xf numFmtId="0" fontId="8" fillId="61" borderId="69" xfId="1371" applyFont="1" applyFill="1" applyBorder="1" applyAlignment="1" applyProtection="1">
      <alignment horizontal="center" vertical="center" wrapText="1"/>
      <protection locked="0" hidden="1"/>
    </xf>
    <xf numFmtId="0" fontId="5" fillId="0" borderId="79" xfId="1371" applyFont="1" applyFill="1" applyBorder="1" applyAlignment="1" applyProtection="1">
      <alignment horizontal="center" vertical="center"/>
      <protection hidden="1"/>
    </xf>
    <xf numFmtId="0" fontId="5" fillId="0" borderId="80" xfId="1371" applyFont="1" applyFill="1" applyBorder="1" applyAlignment="1" applyProtection="1">
      <alignment horizontal="center" vertical="center"/>
      <protection hidden="1"/>
    </xf>
    <xf numFmtId="0" fontId="5" fillId="0" borderId="81" xfId="1371" applyFont="1" applyFill="1" applyBorder="1" applyAlignment="1" applyProtection="1">
      <alignment horizontal="center" vertical="center"/>
      <protection hidden="1"/>
    </xf>
    <xf numFmtId="0" fontId="5" fillId="0" borderId="72" xfId="1371" applyFont="1" applyFill="1" applyBorder="1" applyAlignment="1" applyProtection="1">
      <alignment horizontal="center" vertical="center" wrapText="1"/>
      <protection hidden="1"/>
    </xf>
    <xf numFmtId="0" fontId="5" fillId="0" borderId="73" xfId="1371" applyFont="1" applyFill="1" applyBorder="1" applyAlignment="1" applyProtection="1">
      <alignment horizontal="center" vertical="center" wrapText="1"/>
      <protection hidden="1"/>
    </xf>
    <xf numFmtId="0" fontId="5" fillId="0" borderId="75" xfId="1371" applyFont="1" applyFill="1" applyBorder="1" applyAlignment="1" applyProtection="1">
      <alignment horizontal="center" vertical="center" wrapText="1"/>
      <protection hidden="1"/>
    </xf>
    <xf numFmtId="0" fontId="51" fillId="50" borderId="72" xfId="1371" applyFont="1" applyFill="1" applyBorder="1" applyAlignment="1" applyProtection="1">
      <alignment horizontal="justify" vertical="center" wrapText="1"/>
      <protection locked="0" hidden="1"/>
    </xf>
    <xf numFmtId="0" fontId="51" fillId="50" borderId="73" xfId="1371" applyFont="1" applyFill="1" applyBorder="1" applyAlignment="1" applyProtection="1">
      <alignment horizontal="justify" vertical="center" wrapText="1"/>
      <protection locked="0" hidden="1"/>
    </xf>
    <xf numFmtId="0" fontId="51" fillId="50" borderId="75" xfId="1371" applyFont="1" applyFill="1" applyBorder="1" applyAlignment="1" applyProtection="1">
      <alignment horizontal="justify" vertical="center" wrapText="1"/>
      <protection locked="0" hidden="1"/>
    </xf>
    <xf numFmtId="0" fontId="50" fillId="0" borderId="78" xfId="1371" applyFont="1" applyBorder="1" applyAlignment="1" applyProtection="1">
      <alignment horizontal="center" vertical="center"/>
      <protection hidden="1"/>
    </xf>
    <xf numFmtId="0" fontId="50" fillId="0" borderId="80" xfId="1371" applyFont="1" applyBorder="1" applyAlignment="1" applyProtection="1">
      <alignment horizontal="center" vertical="center"/>
      <protection hidden="1"/>
    </xf>
    <xf numFmtId="0" fontId="50" fillId="0" borderId="82" xfId="1371" applyFont="1" applyBorder="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0" xfId="1371" applyFont="1" applyBorder="1" applyAlignment="1" applyProtection="1">
      <alignment horizontal="center" vertical="center"/>
      <protection hidden="1"/>
    </xf>
    <xf numFmtId="0" fontId="50" fillId="0" borderId="15" xfId="1371" applyFont="1" applyBorder="1" applyAlignment="1" applyProtection="1">
      <alignment horizontal="center" vertical="center"/>
      <protection hidden="1"/>
    </xf>
    <xf numFmtId="0" fontId="50" fillId="0" borderId="48"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0" fillId="0" borderId="49" xfId="1371" applyFont="1" applyBorder="1" applyAlignment="1" applyProtection="1">
      <alignment horizontal="center" vertical="center"/>
      <protection hidden="1"/>
    </xf>
    <xf numFmtId="2" fontId="5" fillId="50" borderId="77" xfId="1495" applyNumberFormat="1" applyFont="1" applyFill="1" applyBorder="1" applyAlignment="1" applyProtection="1">
      <alignment horizontal="center" vertical="center" wrapText="1"/>
      <protection locked="0" hidden="1"/>
    </xf>
    <xf numFmtId="2" fontId="5" fillId="50" borderId="63" xfId="1495" applyNumberFormat="1" applyFont="1" applyFill="1" applyBorder="1" applyAlignment="1" applyProtection="1">
      <alignment horizontal="center" vertical="center" wrapText="1"/>
      <protection locked="0" hidden="1"/>
    </xf>
    <xf numFmtId="2" fontId="5" fillId="50" borderId="64" xfId="1495" applyNumberFormat="1" applyFont="1" applyFill="1" applyBorder="1" applyAlignment="1" applyProtection="1">
      <alignment horizontal="center" vertical="center" wrapText="1"/>
      <protection locked="0" hidden="1"/>
    </xf>
    <xf numFmtId="168" fontId="5" fillId="50" borderId="71" xfId="1250" applyFont="1" applyFill="1" applyBorder="1" applyAlignment="1" applyProtection="1">
      <alignment horizontal="center" vertical="center" wrapText="1"/>
      <protection locked="0" hidden="1"/>
    </xf>
    <xf numFmtId="168" fontId="5" fillId="50" borderId="35" xfId="1250" applyFont="1" applyFill="1" applyBorder="1" applyAlignment="1" applyProtection="1">
      <alignment horizontal="center" vertical="center" wrapText="1"/>
      <protection locked="0" hidden="1"/>
    </xf>
    <xf numFmtId="168" fontId="5" fillId="50" borderId="19" xfId="1250" applyFont="1" applyFill="1" applyBorder="1" applyAlignment="1" applyProtection="1">
      <alignment horizontal="center" vertical="center" wrapText="1"/>
      <protection locked="0" hidden="1"/>
    </xf>
    <xf numFmtId="14" fontId="5" fillId="0" borderId="72" xfId="1371" applyNumberFormat="1" applyFont="1" applyFill="1" applyBorder="1" applyAlignment="1" applyProtection="1">
      <alignment horizontal="center" vertical="center" wrapText="1"/>
      <protection hidden="1"/>
    </xf>
    <xf numFmtId="0" fontId="5" fillId="0" borderId="74" xfId="1371" applyFont="1" applyFill="1" applyBorder="1" applyAlignment="1" applyProtection="1">
      <alignment horizontal="center" vertical="center" wrapText="1"/>
      <protection hidden="1"/>
    </xf>
    <xf numFmtId="175" fontId="5" fillId="0" borderId="72" xfId="1496" applyNumberFormat="1" applyFont="1" applyFill="1" applyBorder="1" applyAlignment="1" applyProtection="1">
      <alignment horizontal="center" vertical="center" wrapText="1"/>
      <protection hidden="1"/>
    </xf>
    <xf numFmtId="175" fontId="5" fillId="0" borderId="73" xfId="1496" applyNumberFormat="1" applyFont="1" applyFill="1" applyBorder="1" applyAlignment="1" applyProtection="1">
      <alignment horizontal="center" vertical="center" wrapText="1"/>
      <protection hidden="1"/>
    </xf>
    <xf numFmtId="175" fontId="5" fillId="0" borderId="75" xfId="1496" applyNumberFormat="1" applyFont="1" applyFill="1" applyBorder="1" applyAlignment="1" applyProtection="1">
      <alignment horizontal="center" vertical="center" wrapText="1"/>
      <protection hidden="1"/>
    </xf>
    <xf numFmtId="0" fontId="5" fillId="50" borderId="68" xfId="1371" applyFont="1" applyFill="1" applyBorder="1" applyAlignment="1" applyProtection="1">
      <alignment horizontal="center" vertical="center" wrapText="1"/>
      <protection hidden="1"/>
    </xf>
    <xf numFmtId="0" fontId="5" fillId="50" borderId="69" xfId="1371" applyFont="1" applyFill="1" applyBorder="1" applyAlignment="1" applyProtection="1">
      <alignment horizontal="center" vertical="center" wrapText="1"/>
      <protection hidden="1"/>
    </xf>
    <xf numFmtId="0" fontId="5" fillId="0" borderId="68" xfId="1371" applyFont="1" applyBorder="1" applyAlignment="1" applyProtection="1">
      <alignment horizontal="center" vertical="center"/>
      <protection hidden="1"/>
    </xf>
    <xf numFmtId="0" fontId="77" fillId="0" borderId="68" xfId="1371" applyFont="1" applyBorder="1" applyAlignment="1" applyProtection="1">
      <alignment horizontal="center" vertical="center"/>
      <protection hidden="1"/>
    </xf>
    <xf numFmtId="0" fontId="77" fillId="0" borderId="69" xfId="1371" applyFont="1" applyBorder="1" applyAlignment="1" applyProtection="1">
      <alignment horizontal="center" vertical="center"/>
      <protection hidden="1"/>
    </xf>
    <xf numFmtId="0" fontId="8" fillId="61" borderId="70" xfId="1371" applyFont="1" applyFill="1" applyBorder="1" applyAlignment="1" applyProtection="1">
      <alignment horizontal="left" vertical="center" wrapText="1"/>
      <protection hidden="1"/>
    </xf>
    <xf numFmtId="0" fontId="8" fillId="61" borderId="68" xfId="1371" applyFont="1" applyFill="1" applyBorder="1" applyAlignment="1" applyProtection="1">
      <alignment horizontal="center" vertical="center"/>
      <protection hidden="1"/>
    </xf>
    <xf numFmtId="9" fontId="8" fillId="61" borderId="68" xfId="1496" applyFont="1" applyFill="1" applyBorder="1" applyAlignment="1" applyProtection="1">
      <alignment horizontal="center" vertical="center"/>
      <protection hidden="1"/>
    </xf>
    <xf numFmtId="9" fontId="8" fillId="61" borderId="69" xfId="1496" applyFont="1" applyFill="1" applyBorder="1" applyAlignment="1" applyProtection="1">
      <alignment horizontal="center" vertical="center"/>
      <protection hidden="1"/>
    </xf>
    <xf numFmtId="0" fontId="5" fillId="0" borderId="68" xfId="1371" applyFont="1" applyBorder="1" applyAlignment="1" applyProtection="1">
      <alignment horizontal="center" vertical="center" wrapText="1"/>
      <protection hidden="1"/>
    </xf>
    <xf numFmtId="0" fontId="5" fillId="0" borderId="69" xfId="1371" applyFont="1" applyBorder="1" applyAlignment="1" applyProtection="1">
      <alignment horizontal="center" vertical="center" wrapText="1"/>
      <protection hidden="1"/>
    </xf>
    <xf numFmtId="0" fontId="5" fillId="0" borderId="72" xfId="1371" applyFont="1" applyBorder="1" applyAlignment="1" applyProtection="1">
      <alignment horizontal="center" vertical="center"/>
      <protection hidden="1"/>
    </xf>
    <xf numFmtId="0" fontId="5" fillId="0" borderId="73" xfId="1371" applyFont="1" applyBorder="1" applyAlignment="1" applyProtection="1">
      <alignment horizontal="center" vertical="center"/>
      <protection hidden="1"/>
    </xf>
    <xf numFmtId="0" fontId="5" fillId="0" borderId="74" xfId="1371" applyFont="1" applyBorder="1" applyAlignment="1" applyProtection="1">
      <alignment horizontal="center" vertical="center"/>
      <protection hidden="1"/>
    </xf>
    <xf numFmtId="0" fontId="5" fillId="50" borderId="68" xfId="1371" applyFont="1" applyFill="1" applyBorder="1" applyAlignment="1" applyProtection="1">
      <alignment horizontal="center" vertical="center"/>
      <protection hidden="1"/>
    </xf>
    <xf numFmtId="0" fontId="5" fillId="50" borderId="69" xfId="1371" applyFont="1" applyFill="1" applyBorder="1" applyAlignment="1" applyProtection="1">
      <alignment horizontal="center" vertical="center"/>
      <protection hidden="1"/>
    </xf>
    <xf numFmtId="0" fontId="5" fillId="0" borderId="72" xfId="1371" applyFont="1" applyBorder="1" applyAlignment="1" applyProtection="1">
      <alignment horizontal="justify" vertical="center" wrapText="1"/>
      <protection hidden="1"/>
    </xf>
    <xf numFmtId="0" fontId="5" fillId="0" borderId="73" xfId="1371" applyFont="1" applyBorder="1" applyAlignment="1" applyProtection="1">
      <alignment horizontal="justify" vertical="center" wrapText="1"/>
      <protection hidden="1"/>
    </xf>
    <xf numFmtId="0" fontId="5" fillId="0" borderId="74" xfId="1371" applyFont="1" applyBorder="1" applyAlignment="1" applyProtection="1">
      <alignment horizontal="justify" vertical="center" wrapText="1"/>
      <protection hidden="1"/>
    </xf>
    <xf numFmtId="0" fontId="5" fillId="0" borderId="72" xfId="1371" applyFont="1" applyBorder="1" applyAlignment="1" applyProtection="1">
      <alignment horizontal="center" vertical="center" wrapText="1"/>
      <protection hidden="1"/>
    </xf>
    <xf numFmtId="0" fontId="5" fillId="0" borderId="73" xfId="1371" applyFont="1" applyBorder="1" applyAlignment="1" applyProtection="1">
      <alignment horizontal="center" vertical="center" wrapText="1"/>
      <protection hidden="1"/>
    </xf>
    <xf numFmtId="0" fontId="5" fillId="0" borderId="75" xfId="1371" applyFont="1" applyBorder="1" applyAlignment="1" applyProtection="1">
      <alignment horizontal="center" vertical="center" wrapText="1"/>
      <protection hidden="1"/>
    </xf>
    <xf numFmtId="14" fontId="5" fillId="0" borderId="73" xfId="1371" applyNumberFormat="1" applyFont="1" applyFill="1" applyBorder="1" applyAlignment="1" applyProtection="1">
      <alignment horizontal="center" vertical="center" wrapText="1"/>
      <protection hidden="1"/>
    </xf>
    <xf numFmtId="14" fontId="5" fillId="0" borderId="74" xfId="1371" applyNumberFormat="1" applyFont="1" applyFill="1" applyBorder="1" applyAlignment="1" applyProtection="1">
      <alignment horizontal="center" vertical="center" wrapText="1"/>
      <protection hidden="1"/>
    </xf>
    <xf numFmtId="1" fontId="5" fillId="0" borderId="68" xfId="1273" applyNumberFormat="1" applyFont="1" applyFill="1" applyBorder="1" applyAlignment="1" applyProtection="1">
      <alignment horizontal="center" vertical="center" wrapText="1"/>
      <protection hidden="1"/>
    </xf>
    <xf numFmtId="1" fontId="5" fillId="0" borderId="69" xfId="1273" applyNumberFormat="1" applyFont="1" applyFill="1" applyBorder="1" applyAlignment="1" applyProtection="1">
      <alignment horizontal="center" vertical="center" wrapText="1"/>
      <protection hidden="1"/>
    </xf>
    <xf numFmtId="9" fontId="5" fillId="0" borderId="68" xfId="1496" applyFont="1" applyFill="1" applyBorder="1" applyAlignment="1" applyProtection="1">
      <alignment horizontal="center" vertical="center"/>
      <protection hidden="1"/>
    </xf>
    <xf numFmtId="0" fontId="5" fillId="0" borderId="68" xfId="1496" applyNumberFormat="1" applyFont="1" applyFill="1" applyBorder="1" applyAlignment="1" applyProtection="1">
      <alignment horizontal="center" vertical="center" wrapText="1"/>
      <protection hidden="1"/>
    </xf>
    <xf numFmtId="0" fontId="5" fillId="0" borderId="69" xfId="1496" applyNumberFormat="1" applyFont="1" applyFill="1" applyBorder="1" applyAlignment="1" applyProtection="1">
      <alignment horizontal="center" vertical="center" wrapText="1"/>
      <protection hidden="1"/>
    </xf>
    <xf numFmtId="0" fontId="5" fillId="0" borderId="68" xfId="1371" applyFont="1" applyFill="1" applyBorder="1" applyAlignment="1" applyProtection="1">
      <alignment horizontal="center" vertical="center" wrapText="1"/>
      <protection hidden="1"/>
    </xf>
    <xf numFmtId="0" fontId="5" fillId="0" borderId="69" xfId="1371" applyFont="1" applyFill="1" applyBorder="1" applyAlignment="1" applyProtection="1">
      <alignment horizontal="center" vertical="center" wrapText="1"/>
      <protection hidden="1"/>
    </xf>
    <xf numFmtId="0" fontId="5" fillId="0" borderId="68" xfId="1371" applyFont="1" applyFill="1" applyBorder="1" applyAlignment="1" applyProtection="1">
      <alignment horizontal="center" vertical="center"/>
      <protection hidden="1"/>
    </xf>
    <xf numFmtId="0" fontId="5" fillId="0" borderId="69" xfId="1371" applyFont="1" applyFill="1" applyBorder="1" applyAlignment="1" applyProtection="1">
      <alignment horizontal="center" vertical="center"/>
      <protection hidden="1"/>
    </xf>
    <xf numFmtId="49" fontId="5" fillId="0" borderId="68" xfId="1371" applyNumberFormat="1" applyFont="1" applyFill="1" applyBorder="1" applyAlignment="1" applyProtection="1">
      <alignment horizontal="center" vertical="center"/>
      <protection hidden="1"/>
    </xf>
    <xf numFmtId="0" fontId="66" fillId="24" borderId="33" xfId="1371" applyFont="1" applyFill="1" applyBorder="1" applyAlignment="1" applyProtection="1">
      <alignment horizontal="center" vertical="center"/>
      <protection hidden="1"/>
    </xf>
    <xf numFmtId="0" fontId="66" fillId="24" borderId="19" xfId="1371" applyFont="1" applyFill="1" applyBorder="1" applyAlignment="1" applyProtection="1">
      <alignment horizontal="center" vertical="center"/>
      <protection hidden="1"/>
    </xf>
    <xf numFmtId="0" fontId="66" fillId="24" borderId="64" xfId="1371" applyFont="1" applyFill="1" applyBorder="1" applyAlignment="1" applyProtection="1">
      <alignment horizontal="center" vertical="center"/>
      <protection hidden="1"/>
    </xf>
    <xf numFmtId="0" fontId="8" fillId="61" borderId="68" xfId="1371" applyFont="1" applyFill="1" applyBorder="1" applyAlignment="1" applyProtection="1">
      <alignment horizontal="center" vertical="center" wrapText="1"/>
      <protection hidden="1"/>
    </xf>
    <xf numFmtId="0" fontId="73" fillId="0" borderId="42" xfId="0" applyFont="1" applyBorder="1" applyAlignment="1" applyProtection="1">
      <alignment horizontal="center" wrapText="1"/>
      <protection locked="0" hidden="1"/>
    </xf>
    <xf numFmtId="0" fontId="73" fillId="0" borderId="70" xfId="0" applyFont="1" applyBorder="1" applyAlignment="1" applyProtection="1">
      <alignment horizontal="center" wrapText="1"/>
      <protection locked="0" hidden="1"/>
    </xf>
    <xf numFmtId="0" fontId="73" fillId="0" borderId="65" xfId="0" applyFont="1" applyBorder="1" applyAlignment="1" applyProtection="1">
      <alignment horizontal="center" wrapText="1"/>
      <protection locked="0" hidden="1"/>
    </xf>
    <xf numFmtId="0" fontId="57" fillId="0" borderId="29" xfId="0" applyFont="1" applyBorder="1" applyAlignment="1" applyProtection="1">
      <alignment horizontal="center" vertical="center" wrapText="1"/>
      <protection locked="0" hidden="1"/>
    </xf>
    <xf numFmtId="0" fontId="55" fillId="0" borderId="30" xfId="0" applyFont="1" applyBorder="1" applyAlignment="1" applyProtection="1">
      <alignment horizontal="center" vertical="center" wrapText="1"/>
      <protection locked="0" hidden="1"/>
    </xf>
    <xf numFmtId="0" fontId="55" fillId="0" borderId="69" xfId="0" applyFont="1" applyBorder="1" applyAlignment="1" applyProtection="1">
      <alignment horizontal="center" vertical="center" wrapText="1"/>
      <protection locked="0" hidden="1"/>
    </xf>
    <xf numFmtId="0" fontId="55" fillId="0" borderId="67" xfId="0" applyFont="1" applyBorder="1" applyAlignment="1" applyProtection="1">
      <alignment horizontal="center" vertical="center" wrapText="1"/>
      <protection locked="0" hidden="1"/>
    </xf>
    <xf numFmtId="0" fontId="75" fillId="0" borderId="68" xfId="0" applyFont="1" applyBorder="1" applyAlignment="1" applyProtection="1">
      <alignment horizontal="center" vertical="center" wrapText="1"/>
      <protection locked="0" hidden="1"/>
    </xf>
    <xf numFmtId="0" fontId="75" fillId="0" borderId="66" xfId="0" applyFont="1" applyBorder="1" applyAlignment="1" applyProtection="1">
      <alignment horizontal="center" vertical="center" wrapText="1"/>
      <protection locked="0" hidden="1"/>
    </xf>
    <xf numFmtId="0" fontId="9" fillId="0" borderId="195" xfId="1371" applyFont="1" applyBorder="1" applyAlignment="1" applyProtection="1">
      <alignment horizontal="center" vertical="center" wrapText="1"/>
      <protection locked="0" hidden="1"/>
    </xf>
    <xf numFmtId="0" fontId="9" fillId="0" borderId="196" xfId="1371" applyFont="1" applyBorder="1" applyAlignment="1" applyProtection="1">
      <alignment horizontal="center" vertical="center" wrapText="1"/>
      <protection locked="0" hidden="1"/>
    </xf>
    <xf numFmtId="0" fontId="9" fillId="0" borderId="110" xfId="1371" applyFont="1" applyBorder="1" applyAlignment="1" applyProtection="1">
      <alignment horizontal="center" vertical="center" wrapText="1"/>
      <protection locked="0" hidden="1"/>
    </xf>
    <xf numFmtId="0" fontId="9" fillId="0" borderId="111" xfId="1371" applyFont="1" applyBorder="1" applyAlignment="1" applyProtection="1">
      <alignment horizontal="center" vertical="center" wrapText="1"/>
      <protection locked="0" hidden="1"/>
    </xf>
    <xf numFmtId="0" fontId="9" fillId="0" borderId="112" xfId="1371" applyFont="1" applyBorder="1" applyAlignment="1" applyProtection="1">
      <alignment horizontal="center" vertical="center" wrapText="1"/>
      <protection locked="0" hidden="1"/>
    </xf>
    <xf numFmtId="0" fontId="8" fillId="61" borderId="36" xfId="1371" applyFont="1" applyFill="1" applyBorder="1" applyAlignment="1" applyProtection="1">
      <alignment horizontal="left" vertical="center" wrapText="1"/>
      <protection hidden="1"/>
    </xf>
    <xf numFmtId="0" fontId="8" fillId="61" borderId="195" xfId="1371" applyFont="1" applyFill="1" applyBorder="1" applyAlignment="1" applyProtection="1">
      <alignment horizontal="center" vertical="center" wrapText="1"/>
      <protection locked="0" hidden="1"/>
    </xf>
    <xf numFmtId="0" fontId="8" fillId="61" borderId="196" xfId="1371" applyFont="1" applyFill="1" applyBorder="1" applyAlignment="1" applyProtection="1">
      <alignment horizontal="center" vertical="center" wrapText="1"/>
      <protection locked="0" hidden="1"/>
    </xf>
    <xf numFmtId="0" fontId="57" fillId="61" borderId="195" xfId="1371" applyFont="1" applyFill="1" applyBorder="1" applyAlignment="1" applyProtection="1">
      <alignment horizontal="center" vertical="center"/>
      <protection hidden="1"/>
    </xf>
    <xf numFmtId="0" fontId="57" fillId="61" borderId="196" xfId="1371" applyFont="1" applyFill="1" applyBorder="1" applyAlignment="1" applyProtection="1">
      <alignment horizontal="center" vertical="center"/>
      <protection hidden="1"/>
    </xf>
    <xf numFmtId="0" fontId="5" fillId="50" borderId="22" xfId="1371" applyFont="1" applyFill="1" applyBorder="1" applyAlignment="1" applyProtection="1">
      <alignment horizontal="center" vertical="center"/>
      <protection hidden="1"/>
    </xf>
    <xf numFmtId="0" fontId="5" fillId="50" borderId="23" xfId="1371" applyFont="1" applyFill="1" applyBorder="1" applyAlignment="1" applyProtection="1">
      <alignment horizontal="center" vertical="center"/>
      <protection hidden="1"/>
    </xf>
    <xf numFmtId="0" fontId="5" fillId="50" borderId="24" xfId="1371" applyFont="1" applyFill="1" applyBorder="1" applyAlignment="1" applyProtection="1">
      <alignment horizontal="center" vertical="center"/>
      <protection hidden="1"/>
    </xf>
    <xf numFmtId="0" fontId="5" fillId="0" borderId="194" xfId="1371" applyFont="1" applyFill="1" applyBorder="1" applyAlignment="1" applyProtection="1">
      <alignment horizontal="center" vertical="center" wrapText="1"/>
      <protection hidden="1"/>
    </xf>
    <xf numFmtId="0" fontId="5" fillId="0" borderId="188" xfId="1371" applyFont="1" applyFill="1" applyBorder="1" applyAlignment="1" applyProtection="1">
      <alignment horizontal="center" vertical="center" wrapText="1"/>
      <protection hidden="1"/>
    </xf>
    <xf numFmtId="0" fontId="5" fillId="0" borderId="189" xfId="1371" applyFont="1" applyFill="1" applyBorder="1" applyAlignment="1" applyProtection="1">
      <alignment horizontal="center" vertical="center" wrapText="1"/>
      <protection hidden="1"/>
    </xf>
    <xf numFmtId="168" fontId="9" fillId="50" borderId="17" xfId="1250" applyFont="1" applyFill="1" applyBorder="1" applyAlignment="1" applyProtection="1">
      <alignment horizontal="center" vertical="center" wrapText="1"/>
      <protection locked="0" hidden="1"/>
    </xf>
    <xf numFmtId="168" fontId="9" fillId="50" borderId="35" xfId="1250" applyFont="1" applyFill="1" applyBorder="1" applyAlignment="1" applyProtection="1">
      <alignment horizontal="center" vertical="center" wrapText="1"/>
      <protection locked="0" hidden="1"/>
    </xf>
    <xf numFmtId="168" fontId="9" fillId="50" borderId="19" xfId="1250" applyFont="1" applyFill="1" applyBorder="1" applyAlignment="1" applyProtection="1">
      <alignment horizontal="center" vertical="center" wrapText="1"/>
      <protection locked="0" hidden="1"/>
    </xf>
    <xf numFmtId="2" fontId="9" fillId="50" borderId="197" xfId="1495" applyNumberFormat="1" applyFont="1" applyFill="1" applyBorder="1" applyAlignment="1" applyProtection="1">
      <alignment horizontal="center" vertical="center" wrapText="1"/>
      <protection locked="0" hidden="1"/>
    </xf>
    <xf numFmtId="2" fontId="9" fillId="50" borderId="63" xfId="1495" applyNumberFormat="1" applyFont="1" applyFill="1" applyBorder="1" applyAlignment="1" applyProtection="1">
      <alignment horizontal="center" vertical="center" wrapText="1"/>
      <protection locked="0" hidden="1"/>
    </xf>
    <xf numFmtId="2" fontId="9" fillId="50" borderId="64" xfId="1495" applyNumberFormat="1" applyFont="1" applyFill="1" applyBorder="1" applyAlignment="1" applyProtection="1">
      <alignment horizontal="center" vertical="center" wrapText="1"/>
      <protection locked="0" hidden="1"/>
    </xf>
    <xf numFmtId="0" fontId="51" fillId="0" borderId="194" xfId="1371" applyFont="1" applyFill="1" applyBorder="1" applyAlignment="1" applyProtection="1">
      <alignment horizontal="justify" vertical="center" wrapText="1"/>
      <protection locked="0" hidden="1"/>
    </xf>
    <xf numFmtId="0" fontId="51" fillId="0" borderId="188" xfId="1371" applyFont="1" applyFill="1" applyBorder="1" applyAlignment="1" applyProtection="1">
      <alignment horizontal="justify" vertical="center" wrapText="1"/>
      <protection locked="0" hidden="1"/>
    </xf>
    <xf numFmtId="0" fontId="51" fillId="0" borderId="189" xfId="1371" applyFont="1" applyFill="1" applyBorder="1" applyAlignment="1" applyProtection="1">
      <alignment horizontal="justify" vertical="center" wrapText="1"/>
      <protection locked="0" hidden="1"/>
    </xf>
    <xf numFmtId="0" fontId="50" fillId="0" borderId="47" xfId="1371" applyFont="1" applyBorder="1" applyAlignment="1" applyProtection="1">
      <alignment horizontal="center" vertical="center"/>
      <protection hidden="1"/>
    </xf>
    <xf numFmtId="0" fontId="50" fillId="0" borderId="23" xfId="1371" applyFont="1" applyBorder="1" applyAlignment="1" applyProtection="1">
      <alignment horizontal="center" vertical="center"/>
      <protection hidden="1"/>
    </xf>
    <xf numFmtId="0" fontId="50" fillId="0" borderId="45" xfId="1371" applyFont="1" applyBorder="1" applyAlignment="1" applyProtection="1">
      <alignment horizontal="center" vertical="center"/>
      <protection hidden="1"/>
    </xf>
    <xf numFmtId="0" fontId="70" fillId="50" borderId="194" xfId="1371" applyFont="1" applyFill="1" applyBorder="1" applyAlignment="1" applyProtection="1">
      <alignment horizontal="center" vertical="center" wrapText="1"/>
      <protection locked="0" hidden="1"/>
    </xf>
    <xf numFmtId="0" fontId="70" fillId="50" borderId="188" xfId="1371" applyFont="1" applyFill="1" applyBorder="1" applyAlignment="1" applyProtection="1">
      <alignment horizontal="center" vertical="center" wrapText="1"/>
      <protection locked="0" hidden="1"/>
    </xf>
    <xf numFmtId="0" fontId="70" fillId="50" borderId="189" xfId="1371" applyFont="1" applyFill="1" applyBorder="1" applyAlignment="1" applyProtection="1">
      <alignment horizontal="center" vertical="center" wrapText="1"/>
      <protection locked="0" hidden="1"/>
    </xf>
    <xf numFmtId="0" fontId="8" fillId="61" borderId="36" xfId="1371" applyFont="1" applyFill="1" applyBorder="1" applyAlignment="1" applyProtection="1">
      <alignment horizontal="center" vertical="center" wrapText="1"/>
      <protection hidden="1"/>
    </xf>
    <xf numFmtId="0" fontId="8" fillId="61" borderId="101" xfId="1371" applyFont="1" applyFill="1" applyBorder="1" applyAlignment="1" applyProtection="1">
      <alignment horizontal="center" vertical="center" wrapText="1"/>
      <protection hidden="1"/>
    </xf>
    <xf numFmtId="0" fontId="8" fillId="61" borderId="33" xfId="1371" applyFont="1" applyFill="1" applyBorder="1" applyAlignment="1" applyProtection="1">
      <alignment horizontal="center" vertical="center" wrapText="1"/>
      <protection hidden="1"/>
    </xf>
    <xf numFmtId="0" fontId="70" fillId="50" borderId="22" xfId="1371" applyFont="1" applyFill="1" applyBorder="1" applyAlignment="1" applyProtection="1">
      <alignment horizontal="center" vertical="center" wrapText="1"/>
      <protection locked="0" hidden="1"/>
    </xf>
    <xf numFmtId="0" fontId="70" fillId="50" borderId="23" xfId="1371" applyFont="1" applyFill="1" applyBorder="1" applyAlignment="1" applyProtection="1">
      <alignment horizontal="center" vertical="center" wrapText="1"/>
      <protection locked="0" hidden="1"/>
    </xf>
    <xf numFmtId="0" fontId="70" fillId="50" borderId="24" xfId="1371" applyFont="1" applyFill="1" applyBorder="1" applyAlignment="1" applyProtection="1">
      <alignment horizontal="center" vertical="center" wrapText="1"/>
      <protection locked="0" hidden="1"/>
    </xf>
    <xf numFmtId="0" fontId="70" fillId="50" borderId="149" xfId="1371" applyFont="1" applyFill="1" applyBorder="1" applyAlignment="1" applyProtection="1">
      <alignment horizontal="center" vertical="center" wrapText="1"/>
      <protection locked="0" hidden="1"/>
    </xf>
    <xf numFmtId="0" fontId="70" fillId="50" borderId="0" xfId="1371" applyFont="1" applyFill="1" applyBorder="1" applyAlignment="1" applyProtection="1">
      <alignment horizontal="center" vertical="center" wrapText="1"/>
      <protection locked="0" hidden="1"/>
    </xf>
    <xf numFmtId="0" fontId="70" fillId="50" borderId="25" xfId="1371" applyFont="1" applyFill="1" applyBorder="1" applyAlignment="1" applyProtection="1">
      <alignment horizontal="center" vertical="center" wrapText="1"/>
      <protection locked="0" hidden="1"/>
    </xf>
    <xf numFmtId="0" fontId="70" fillId="50" borderId="26" xfId="1371" applyFont="1" applyFill="1" applyBorder="1" applyAlignment="1" applyProtection="1">
      <alignment horizontal="center" vertical="center" wrapText="1"/>
      <protection locked="0" hidden="1"/>
    </xf>
    <xf numFmtId="0" fontId="70" fillId="50" borderId="27" xfId="1371" applyFont="1" applyFill="1" applyBorder="1" applyAlignment="1" applyProtection="1">
      <alignment horizontal="center" vertical="center" wrapText="1"/>
      <protection locked="0" hidden="1"/>
    </xf>
    <xf numFmtId="0" fontId="70" fillId="50" borderId="28" xfId="1371" applyFont="1" applyFill="1" applyBorder="1" applyAlignment="1" applyProtection="1">
      <alignment horizontal="center" vertical="center" wrapText="1"/>
      <protection locked="0" hidden="1"/>
    </xf>
    <xf numFmtId="14" fontId="5" fillId="50" borderId="194" xfId="1371" applyNumberFormat="1" applyFont="1" applyFill="1" applyBorder="1" applyAlignment="1" applyProtection="1">
      <alignment horizontal="center" vertical="center" wrapText="1"/>
      <protection hidden="1"/>
    </xf>
    <xf numFmtId="0" fontId="5" fillId="50" borderId="188" xfId="1371" applyFont="1" applyFill="1" applyBorder="1" applyAlignment="1" applyProtection="1">
      <alignment horizontal="center" vertical="center" wrapText="1"/>
      <protection hidden="1"/>
    </xf>
    <xf numFmtId="0" fontId="5" fillId="50" borderId="34" xfId="1371" applyFont="1" applyFill="1" applyBorder="1" applyAlignment="1" applyProtection="1">
      <alignment horizontal="center" vertical="center" wrapText="1"/>
      <protection hidden="1"/>
    </xf>
    <xf numFmtId="4" fontId="5" fillId="50" borderId="194" xfId="1496" applyNumberFormat="1" applyFont="1" applyFill="1" applyBorder="1" applyAlignment="1" applyProtection="1">
      <alignment horizontal="center" vertical="center" wrapText="1"/>
      <protection hidden="1"/>
    </xf>
    <xf numFmtId="4" fontId="5" fillId="50" borderId="188" xfId="1496" applyNumberFormat="1" applyFont="1" applyFill="1" applyBorder="1" applyAlignment="1" applyProtection="1">
      <alignment horizontal="center" vertical="center" wrapText="1"/>
      <protection hidden="1"/>
    </xf>
    <xf numFmtId="4" fontId="5" fillId="50" borderId="189" xfId="1496" applyNumberFormat="1" applyFont="1" applyFill="1" applyBorder="1" applyAlignment="1" applyProtection="1">
      <alignment horizontal="center" vertical="center" wrapText="1"/>
      <protection hidden="1"/>
    </xf>
    <xf numFmtId="0" fontId="5" fillId="0" borderId="195" xfId="1371" applyFont="1" applyFill="1" applyBorder="1" applyAlignment="1" applyProtection="1">
      <alignment horizontal="center" vertical="center" wrapText="1"/>
      <protection hidden="1"/>
    </xf>
    <xf numFmtId="0" fontId="5" fillId="0" borderId="196" xfId="1371" applyFont="1" applyFill="1" applyBorder="1" applyAlignment="1" applyProtection="1">
      <alignment horizontal="center" vertical="center" wrapText="1"/>
      <protection hidden="1"/>
    </xf>
    <xf numFmtId="0" fontId="5" fillId="0" borderId="195" xfId="1371" applyFont="1" applyBorder="1" applyAlignment="1" applyProtection="1">
      <alignment horizontal="center" vertical="center"/>
      <protection hidden="1"/>
    </xf>
    <xf numFmtId="0" fontId="77" fillId="0" borderId="195" xfId="1371" applyFont="1" applyBorder="1" applyAlignment="1" applyProtection="1">
      <alignment horizontal="center" vertical="center"/>
      <protection hidden="1"/>
    </xf>
    <xf numFmtId="0" fontId="77" fillId="0" borderId="196" xfId="1371" applyFont="1" applyBorder="1" applyAlignment="1" applyProtection="1">
      <alignment horizontal="center" vertical="center"/>
      <protection hidden="1"/>
    </xf>
    <xf numFmtId="0" fontId="8" fillId="61" borderId="195" xfId="1371" applyFont="1" applyFill="1" applyBorder="1" applyAlignment="1" applyProtection="1">
      <alignment horizontal="center" vertical="center"/>
      <protection hidden="1"/>
    </xf>
    <xf numFmtId="9" fontId="8" fillId="61" borderId="195" xfId="1496" applyFont="1" applyFill="1" applyBorder="1" applyAlignment="1" applyProtection="1">
      <alignment horizontal="center" vertical="center"/>
      <protection hidden="1"/>
    </xf>
    <xf numFmtId="9" fontId="8" fillId="61" borderId="196" xfId="1496" applyFont="1" applyFill="1" applyBorder="1" applyAlignment="1" applyProtection="1">
      <alignment horizontal="center" vertical="center"/>
      <protection hidden="1"/>
    </xf>
    <xf numFmtId="0" fontId="5" fillId="0" borderId="195" xfId="1371" applyFont="1" applyBorder="1" applyAlignment="1" applyProtection="1">
      <alignment horizontal="center" vertical="center" wrapText="1"/>
      <protection hidden="1"/>
    </xf>
    <xf numFmtId="0" fontId="5" fillId="0" borderId="196" xfId="1371" applyFont="1" applyBorder="1" applyAlignment="1" applyProtection="1">
      <alignment horizontal="center" vertical="center" wrapText="1"/>
      <protection hidden="1"/>
    </xf>
    <xf numFmtId="0" fontId="5" fillId="0" borderId="194" xfId="1371" applyFont="1" applyBorder="1" applyAlignment="1" applyProtection="1">
      <alignment horizontal="center" vertical="center"/>
      <protection hidden="1"/>
    </xf>
    <xf numFmtId="0" fontId="5" fillId="0" borderId="188" xfId="1371" applyFont="1" applyBorder="1" applyAlignment="1" applyProtection="1">
      <alignment horizontal="center" vertical="center"/>
      <protection hidden="1"/>
    </xf>
    <xf numFmtId="0" fontId="5" fillId="0" borderId="34" xfId="1371" applyFont="1" applyBorder="1" applyAlignment="1" applyProtection="1">
      <alignment horizontal="center" vertical="center"/>
      <protection hidden="1"/>
    </xf>
    <xf numFmtId="0" fontId="5" fillId="50" borderId="195" xfId="1371" applyFont="1" applyFill="1" applyBorder="1" applyAlignment="1" applyProtection="1">
      <alignment horizontal="center" vertical="center"/>
      <protection hidden="1"/>
    </xf>
    <xf numFmtId="0" fontId="5" fillId="50" borderId="196" xfId="1371" applyFont="1" applyFill="1" applyBorder="1" applyAlignment="1" applyProtection="1">
      <alignment horizontal="center" vertical="center"/>
      <protection hidden="1"/>
    </xf>
    <xf numFmtId="0" fontId="5" fillId="50" borderId="194" xfId="1371" applyFont="1" applyFill="1" applyBorder="1" applyAlignment="1" applyProtection="1">
      <alignment horizontal="justify" vertical="center" wrapText="1"/>
      <protection hidden="1"/>
    </xf>
    <xf numFmtId="0" fontId="5" fillId="50" borderId="188" xfId="1371" applyFont="1" applyFill="1" applyBorder="1" applyAlignment="1" applyProtection="1">
      <alignment horizontal="justify" vertical="center" wrapText="1"/>
      <protection hidden="1"/>
    </xf>
    <xf numFmtId="0" fontId="5" fillId="50" borderId="34" xfId="1371" applyFont="1" applyFill="1" applyBorder="1" applyAlignment="1" applyProtection="1">
      <alignment horizontal="justify" vertical="center" wrapText="1"/>
      <protection hidden="1"/>
    </xf>
    <xf numFmtId="0" fontId="5" fillId="50" borderId="194" xfId="1371" applyFont="1" applyFill="1" applyBorder="1" applyAlignment="1" applyProtection="1">
      <alignment horizontal="center" vertical="center" wrapText="1"/>
      <protection hidden="1"/>
    </xf>
    <xf numFmtId="0" fontId="5" fillId="50" borderId="189" xfId="1371" applyFont="1" applyFill="1" applyBorder="1" applyAlignment="1" applyProtection="1">
      <alignment horizontal="center" vertical="center" wrapText="1"/>
      <protection hidden="1"/>
    </xf>
    <xf numFmtId="14" fontId="5" fillId="50" borderId="188" xfId="1371" applyNumberFormat="1" applyFont="1" applyFill="1" applyBorder="1" applyAlignment="1" applyProtection="1">
      <alignment horizontal="center" vertical="center" wrapText="1"/>
      <protection hidden="1"/>
    </xf>
    <xf numFmtId="14" fontId="5" fillId="50" borderId="34" xfId="1371" applyNumberFormat="1" applyFont="1" applyFill="1" applyBorder="1" applyAlignment="1" applyProtection="1">
      <alignment horizontal="center" vertical="center" wrapText="1"/>
      <protection hidden="1"/>
    </xf>
    <xf numFmtId="0" fontId="5" fillId="50" borderId="195" xfId="1371" applyFont="1" applyFill="1" applyBorder="1" applyAlignment="1" applyProtection="1">
      <alignment horizontal="center" vertical="center" wrapText="1"/>
      <protection hidden="1"/>
    </xf>
    <xf numFmtId="0" fontId="5" fillId="50" borderId="196" xfId="1371" applyFont="1" applyFill="1" applyBorder="1" applyAlignment="1" applyProtection="1">
      <alignment horizontal="center" vertical="center" wrapText="1"/>
      <protection hidden="1"/>
    </xf>
    <xf numFmtId="1" fontId="5" fillId="0" borderId="195" xfId="1273" applyNumberFormat="1" applyFont="1" applyFill="1" applyBorder="1" applyAlignment="1" applyProtection="1">
      <alignment horizontal="center" vertical="center" wrapText="1"/>
      <protection hidden="1"/>
    </xf>
    <xf numFmtId="1" fontId="5" fillId="0" borderId="196" xfId="1273" applyNumberFormat="1" applyFont="1" applyFill="1" applyBorder="1" applyAlignment="1" applyProtection="1">
      <alignment horizontal="center" vertical="center" wrapText="1"/>
      <protection hidden="1"/>
    </xf>
    <xf numFmtId="9" fontId="5" fillId="0" borderId="195" xfId="1496" applyFont="1" applyFill="1" applyBorder="1" applyAlignment="1" applyProtection="1">
      <alignment horizontal="center" vertical="center"/>
      <protection hidden="1"/>
    </xf>
    <xf numFmtId="0" fontId="5" fillId="0" borderId="195" xfId="1496" applyNumberFormat="1" applyFont="1" applyFill="1" applyBorder="1" applyAlignment="1" applyProtection="1">
      <alignment horizontal="center" vertical="center" wrapText="1"/>
      <protection hidden="1"/>
    </xf>
    <xf numFmtId="0" fontId="5" fillId="0" borderId="196" xfId="1496" applyNumberFormat="1" applyFont="1" applyFill="1" applyBorder="1" applyAlignment="1" applyProtection="1">
      <alignment horizontal="center" vertical="center" wrapText="1"/>
      <protection hidden="1"/>
    </xf>
    <xf numFmtId="0" fontId="5" fillId="0" borderId="195" xfId="1371" applyFont="1" applyFill="1" applyBorder="1" applyAlignment="1" applyProtection="1">
      <alignment horizontal="center" vertical="center"/>
      <protection hidden="1"/>
    </xf>
    <xf numFmtId="0" fontId="5" fillId="0" borderId="196" xfId="1371" applyFont="1" applyFill="1" applyBorder="1" applyAlignment="1" applyProtection="1">
      <alignment horizontal="center" vertical="center"/>
      <protection hidden="1"/>
    </xf>
    <xf numFmtId="49" fontId="5" fillId="0" borderId="195" xfId="1371" applyNumberFormat="1" applyFont="1" applyFill="1" applyBorder="1" applyAlignment="1" applyProtection="1">
      <alignment horizontal="center" vertical="center"/>
      <protection hidden="1"/>
    </xf>
    <xf numFmtId="0" fontId="8" fillId="61" borderId="195" xfId="1371" applyFont="1" applyFill="1" applyBorder="1" applyAlignment="1" applyProtection="1">
      <alignment horizontal="center" vertical="center" wrapText="1"/>
      <protection hidden="1"/>
    </xf>
    <xf numFmtId="0" fontId="75" fillId="0" borderId="29" xfId="0" applyFont="1" applyBorder="1" applyAlignment="1" applyProtection="1">
      <alignment horizontal="center" vertical="center" wrapText="1"/>
      <protection locked="0" hidden="1"/>
    </xf>
    <xf numFmtId="0" fontId="55" fillId="0" borderId="196" xfId="0" applyFont="1" applyBorder="1" applyAlignment="1" applyProtection="1">
      <alignment horizontal="center" vertical="center" wrapText="1"/>
      <protection locked="0" hidden="1"/>
    </xf>
    <xf numFmtId="0" fontId="75" fillId="0" borderId="195" xfId="0" applyFont="1" applyBorder="1" applyAlignment="1" applyProtection="1">
      <alignment horizontal="center" vertical="center" wrapText="1"/>
      <protection locked="0" hidden="1"/>
    </xf>
    <xf numFmtId="0" fontId="59" fillId="50" borderId="165" xfId="1371" applyFont="1" applyFill="1" applyBorder="1" applyAlignment="1" applyProtection="1">
      <alignment horizontal="justify" vertical="center" wrapText="1"/>
      <protection locked="0"/>
    </xf>
    <xf numFmtId="0" fontId="59" fillId="50" borderId="166" xfId="1371" applyFont="1" applyFill="1" applyBorder="1" applyAlignment="1" applyProtection="1">
      <alignment horizontal="justify" vertical="center" wrapText="1"/>
      <protection locked="0"/>
    </xf>
    <xf numFmtId="0" fontId="59" fillId="50" borderId="167" xfId="1371" applyFont="1" applyFill="1" applyBorder="1" applyAlignment="1" applyProtection="1">
      <alignment horizontal="justify" vertical="center" wrapText="1"/>
      <protection locked="0"/>
    </xf>
    <xf numFmtId="0" fontId="59" fillId="0" borderId="194" xfId="1371" applyFont="1" applyBorder="1" applyAlignment="1" applyProtection="1">
      <alignment horizontal="justify" vertical="center" wrapText="1"/>
      <protection locked="0"/>
    </xf>
    <xf numFmtId="0" fontId="59" fillId="0" borderId="188" xfId="1371" applyFont="1" applyBorder="1" applyAlignment="1" applyProtection="1">
      <alignment horizontal="justify" vertical="center" wrapText="1"/>
      <protection locked="0"/>
    </xf>
    <xf numFmtId="0" fontId="59" fillId="0" borderId="34" xfId="1371" applyFont="1" applyBorder="1" applyAlignment="1" applyProtection="1">
      <alignment horizontal="justify" vertical="center" wrapText="1"/>
      <protection locked="0"/>
    </xf>
    <xf numFmtId="0" fontId="12" fillId="0" borderId="194" xfId="1371" applyFont="1" applyBorder="1" applyAlignment="1" applyProtection="1">
      <alignment horizontal="justify" vertical="center" wrapText="1"/>
      <protection locked="0"/>
    </xf>
    <xf numFmtId="0" fontId="12" fillId="0" borderId="188" xfId="1371" applyFont="1" applyBorder="1" applyAlignment="1" applyProtection="1">
      <alignment horizontal="justify" vertical="center" wrapText="1"/>
      <protection locked="0"/>
    </xf>
    <xf numFmtId="0" fontId="12" fillId="0" borderId="189" xfId="1371" applyFont="1" applyBorder="1" applyAlignment="1" applyProtection="1">
      <alignment horizontal="justify" vertical="center" wrapText="1"/>
      <protection locked="0"/>
    </xf>
    <xf numFmtId="0" fontId="12" fillId="0" borderId="195" xfId="1371" applyFont="1" applyBorder="1" applyAlignment="1" applyProtection="1">
      <alignment horizontal="center" vertical="center" wrapText="1"/>
      <protection locked="0"/>
    </xf>
    <xf numFmtId="0" fontId="12" fillId="0" borderId="196" xfId="1371" applyFont="1" applyBorder="1" applyAlignment="1" applyProtection="1">
      <alignment horizontal="center" vertical="center" wrapText="1"/>
      <protection locked="0"/>
    </xf>
    <xf numFmtId="0" fontId="12" fillId="0" borderId="194" xfId="1371" applyFont="1" applyBorder="1" applyAlignment="1" applyProtection="1">
      <alignment horizontal="center" vertical="center" wrapText="1"/>
      <protection locked="0"/>
    </xf>
    <xf numFmtId="0" fontId="12" fillId="0" borderId="188" xfId="1371" applyFont="1" applyBorder="1" applyAlignment="1" applyProtection="1">
      <alignment horizontal="center" vertical="center" wrapText="1"/>
      <protection locked="0"/>
    </xf>
    <xf numFmtId="0" fontId="12" fillId="0" borderId="189" xfId="1371" applyFont="1" applyBorder="1" applyAlignment="1" applyProtection="1">
      <alignment horizontal="center" vertical="center" wrapText="1"/>
      <protection locked="0"/>
    </xf>
    <xf numFmtId="0" fontId="12" fillId="0" borderId="204" xfId="1371" applyFont="1" applyBorder="1" applyAlignment="1" applyProtection="1">
      <alignment horizontal="center" vertical="center" wrapText="1"/>
      <protection locked="0"/>
    </xf>
    <xf numFmtId="0" fontId="5" fillId="50" borderId="79" xfId="1371" applyFont="1" applyFill="1" applyBorder="1" applyAlignment="1" applyProtection="1">
      <alignment horizontal="center" vertical="center" wrapText="1"/>
      <protection hidden="1"/>
    </xf>
    <xf numFmtId="0" fontId="5" fillId="50" borderId="80" xfId="1371" applyFont="1" applyFill="1" applyBorder="1" applyAlignment="1" applyProtection="1">
      <alignment horizontal="center" vertical="center" wrapText="1"/>
      <protection hidden="1"/>
    </xf>
    <xf numFmtId="0" fontId="5" fillId="50" borderId="81" xfId="1371" applyFont="1" applyFill="1" applyBorder="1" applyAlignment="1" applyProtection="1">
      <alignment horizontal="center" vertical="center" wrapText="1"/>
      <protection hidden="1"/>
    </xf>
    <xf numFmtId="0" fontId="50" fillId="61" borderId="70" xfId="1371" applyFont="1" applyFill="1" applyBorder="1" applyAlignment="1" applyProtection="1">
      <alignment horizontal="center" vertical="center"/>
      <protection hidden="1"/>
    </xf>
    <xf numFmtId="0" fontId="50" fillId="61" borderId="68" xfId="1371" applyFont="1" applyFill="1" applyBorder="1" applyAlignment="1" applyProtection="1">
      <alignment horizontal="center" vertical="center"/>
      <protection hidden="1"/>
    </xf>
    <xf numFmtId="0" fontId="50" fillId="61" borderId="69" xfId="1371" applyFont="1" applyFill="1" applyBorder="1" applyAlignment="1" applyProtection="1">
      <alignment horizontal="center" vertical="center"/>
      <protection hidden="1"/>
    </xf>
    <xf numFmtId="168" fontId="9" fillId="50" borderId="71" xfId="1250" applyFont="1" applyFill="1" applyBorder="1" applyAlignment="1" applyProtection="1">
      <alignment horizontal="center" vertical="center" wrapText="1"/>
      <protection locked="0" hidden="1"/>
    </xf>
    <xf numFmtId="2" fontId="9" fillId="50" borderId="77" xfId="1495" applyNumberFormat="1" applyFont="1" applyFill="1" applyBorder="1" applyAlignment="1" applyProtection="1">
      <alignment horizontal="center" vertical="center" wrapText="1"/>
      <protection locked="0" hidden="1"/>
    </xf>
    <xf numFmtId="0" fontId="9" fillId="0" borderId="68" xfId="1371" applyFont="1" applyBorder="1" applyAlignment="1" applyProtection="1">
      <alignment horizontal="center" vertical="center" wrapText="1"/>
      <protection locked="0" hidden="1"/>
    </xf>
    <xf numFmtId="0" fontId="9" fillId="0" borderId="69" xfId="1371" applyFont="1" applyBorder="1" applyAlignment="1" applyProtection="1">
      <alignment horizontal="center" vertical="center" wrapText="1"/>
      <protection locked="0" hidden="1"/>
    </xf>
    <xf numFmtId="14" fontId="5" fillId="0" borderId="72" xfId="1371" applyNumberFormat="1" applyFont="1" applyBorder="1" applyAlignment="1" applyProtection="1">
      <alignment horizontal="center" vertical="center" wrapText="1"/>
      <protection hidden="1"/>
    </xf>
    <xf numFmtId="0" fontId="5" fillId="0" borderId="74" xfId="1371" applyFont="1" applyBorder="1" applyAlignment="1" applyProtection="1">
      <alignment horizontal="center" vertical="center" wrapText="1"/>
      <protection hidden="1"/>
    </xf>
    <xf numFmtId="176" fontId="5" fillId="24" borderId="72" xfId="1250" applyNumberFormat="1" applyFont="1" applyFill="1" applyBorder="1" applyAlignment="1" applyProtection="1">
      <alignment horizontal="center" vertical="center" wrapText="1"/>
      <protection hidden="1"/>
    </xf>
    <xf numFmtId="176" fontId="5" fillId="24" borderId="73" xfId="1250" applyNumberFormat="1" applyFont="1" applyFill="1" applyBorder="1" applyAlignment="1" applyProtection="1">
      <alignment horizontal="center" vertical="center" wrapText="1"/>
      <protection hidden="1"/>
    </xf>
    <xf numFmtId="176" fontId="5" fillId="24" borderId="75" xfId="1250" applyNumberFormat="1" applyFont="1" applyFill="1" applyBorder="1" applyAlignment="1" applyProtection="1">
      <alignment horizontal="center" vertical="center" wrapText="1"/>
      <protection hidden="1"/>
    </xf>
    <xf numFmtId="0" fontId="77" fillId="0" borderId="68" xfId="1371" applyFont="1" applyBorder="1" applyAlignment="1" applyProtection="1">
      <alignment horizontal="center" vertical="center" wrapText="1"/>
      <protection hidden="1"/>
    </xf>
    <xf numFmtId="0" fontId="77" fillId="0" borderId="69" xfId="1371" applyFont="1" applyBorder="1" applyAlignment="1" applyProtection="1">
      <alignment horizontal="center" vertical="center" wrapText="1"/>
      <protection hidden="1"/>
    </xf>
    <xf numFmtId="14" fontId="5" fillId="0" borderId="73" xfId="1371" applyNumberFormat="1" applyFont="1" applyBorder="1" applyAlignment="1" applyProtection="1">
      <alignment horizontal="center" vertical="center" wrapText="1"/>
      <protection hidden="1"/>
    </xf>
    <xf numFmtId="14" fontId="5" fillId="0" borderId="74" xfId="1371" applyNumberFormat="1" applyFont="1" applyBorder="1" applyAlignment="1" applyProtection="1">
      <alignment horizontal="center" vertical="center" wrapText="1"/>
      <protection hidden="1"/>
    </xf>
    <xf numFmtId="9" fontId="5" fillId="0" borderId="68" xfId="1496" applyFont="1" applyFill="1" applyBorder="1" applyAlignment="1" applyProtection="1">
      <alignment horizontal="center" vertical="center" wrapText="1"/>
      <protection hidden="1"/>
    </xf>
    <xf numFmtId="49" fontId="5" fillId="0" borderId="68" xfId="1371" applyNumberFormat="1" applyFont="1" applyBorder="1" applyAlignment="1" applyProtection="1">
      <alignment horizontal="center" vertical="center" wrapText="1"/>
      <protection hidden="1"/>
    </xf>
    <xf numFmtId="0" fontId="5" fillId="50" borderId="68" xfId="1371" applyFont="1" applyFill="1" applyBorder="1" applyAlignment="1" applyProtection="1">
      <alignment horizontal="left" vertical="center" wrapText="1"/>
      <protection hidden="1"/>
    </xf>
    <xf numFmtId="0" fontId="5" fillId="50" borderId="69" xfId="1371" applyFont="1" applyFill="1" applyBorder="1" applyAlignment="1" applyProtection="1">
      <alignment horizontal="left" vertical="center" wrapText="1"/>
      <protection hidden="1"/>
    </xf>
    <xf numFmtId="0" fontId="57" fillId="0" borderId="68" xfId="0" applyFont="1" applyBorder="1" applyAlignment="1" applyProtection="1">
      <alignment horizontal="center" vertical="center" wrapText="1"/>
      <protection locked="0" hidden="1"/>
    </xf>
    <xf numFmtId="0" fontId="59" fillId="0" borderId="194" xfId="1371" applyFont="1" applyBorder="1" applyAlignment="1" applyProtection="1">
      <alignment horizontal="center" vertical="center" wrapText="1"/>
      <protection locked="0" hidden="1"/>
    </xf>
    <xf numFmtId="0" fontId="59" fillId="0" borderId="188" xfId="1371" applyFont="1" applyBorder="1" applyAlignment="1" applyProtection="1">
      <alignment horizontal="center" vertical="center" wrapText="1"/>
      <protection locked="0" hidden="1"/>
    </xf>
    <xf numFmtId="0" fontId="59" fillId="0" borderId="189" xfId="1371" applyFont="1" applyBorder="1" applyAlignment="1" applyProtection="1">
      <alignment horizontal="center" vertical="center" wrapText="1"/>
      <protection locked="0" hidden="1"/>
    </xf>
    <xf numFmtId="0" fontId="12" fillId="0" borderId="194" xfId="1371" applyFont="1" applyBorder="1" applyAlignment="1" applyProtection="1">
      <alignment horizontal="center" vertical="center" wrapText="1"/>
      <protection locked="0" hidden="1"/>
    </xf>
    <xf numFmtId="0" fontId="12" fillId="0" borderId="188" xfId="1371" applyFont="1" applyBorder="1" applyAlignment="1" applyProtection="1">
      <alignment horizontal="center" vertical="center" wrapText="1"/>
      <protection locked="0" hidden="1"/>
    </xf>
    <xf numFmtId="0" fontId="12" fillId="0" borderId="189" xfId="1371" applyFont="1" applyBorder="1" applyAlignment="1" applyProtection="1">
      <alignment horizontal="center" vertical="center" wrapText="1"/>
      <protection locked="0" hidden="1"/>
    </xf>
    <xf numFmtId="0" fontId="8" fillId="61" borderId="201" xfId="1371" applyFont="1" applyFill="1" applyBorder="1" applyAlignment="1" applyProtection="1">
      <alignment horizontal="center" vertical="center" wrapText="1"/>
      <protection hidden="1"/>
    </xf>
    <xf numFmtId="0" fontId="8" fillId="61" borderId="14" xfId="1371" applyFont="1" applyFill="1" applyBorder="1" applyAlignment="1" applyProtection="1">
      <alignment horizontal="center" vertical="center" wrapText="1"/>
      <protection hidden="1"/>
    </xf>
    <xf numFmtId="0" fontId="8" fillId="61" borderId="48" xfId="1371" applyFont="1" applyFill="1" applyBorder="1" applyAlignment="1" applyProtection="1">
      <alignment horizontal="center" vertical="center" wrapText="1"/>
      <protection hidden="1"/>
    </xf>
    <xf numFmtId="0" fontId="59" fillId="0" borderId="202" xfId="1371" applyFont="1" applyBorder="1" applyAlignment="1" applyProtection="1">
      <alignment horizontal="center" vertical="center" wrapText="1"/>
      <protection hidden="1"/>
    </xf>
    <xf numFmtId="0" fontId="59" fillId="0" borderId="203" xfId="1371" applyFont="1" applyBorder="1" applyAlignment="1" applyProtection="1">
      <alignment horizontal="center" vertical="center" wrapText="1"/>
      <protection hidden="1"/>
    </xf>
    <xf numFmtId="0" fontId="59" fillId="0" borderId="0" xfId="1371" applyFont="1" applyBorder="1" applyAlignment="1" applyProtection="1">
      <alignment horizontal="center" vertical="center" wrapText="1"/>
      <protection hidden="1"/>
    </xf>
    <xf numFmtId="0" fontId="59" fillId="0" borderId="25" xfId="1371" applyFont="1" applyBorder="1" applyAlignment="1" applyProtection="1">
      <alignment horizontal="center" vertical="center" wrapText="1"/>
      <protection hidden="1"/>
    </xf>
    <xf numFmtId="0" fontId="59" fillId="0" borderId="27" xfId="1371" applyFont="1" applyBorder="1" applyAlignment="1" applyProtection="1">
      <alignment horizontal="center" vertical="center" wrapText="1"/>
      <protection hidden="1"/>
    </xf>
    <xf numFmtId="0" fontId="59" fillId="0" borderId="28" xfId="1371" applyFont="1" applyBorder="1" applyAlignment="1" applyProtection="1">
      <alignment horizontal="center" vertical="center" wrapText="1"/>
      <protection hidden="1"/>
    </xf>
    <xf numFmtId="0" fontId="9" fillId="0" borderId="99" xfId="1371" applyFont="1" applyBorder="1" applyAlignment="1" applyProtection="1">
      <alignment horizontal="center" vertical="center" wrapText="1"/>
      <protection locked="0" hidden="1"/>
    </xf>
    <xf numFmtId="0" fontId="9" fillId="0" borderId="100" xfId="1371" applyFont="1" applyBorder="1" applyAlignment="1" applyProtection="1">
      <alignment horizontal="center" vertical="center" wrapText="1"/>
      <protection locked="0" hidden="1"/>
    </xf>
    <xf numFmtId="0" fontId="9" fillId="0" borderId="194" xfId="1371" applyFont="1" applyBorder="1" applyAlignment="1" applyProtection="1">
      <alignment horizontal="center" vertical="center" wrapText="1"/>
      <protection locked="0" hidden="1"/>
    </xf>
    <xf numFmtId="0" fontId="9" fillId="0" borderId="188" xfId="1371" applyFont="1" applyBorder="1" applyAlignment="1" applyProtection="1">
      <alignment horizontal="center" vertical="center" wrapText="1"/>
      <protection locked="0" hidden="1"/>
    </xf>
    <xf numFmtId="0" fontId="9" fillId="0" borderId="189" xfId="1371" applyFont="1" applyBorder="1" applyAlignment="1" applyProtection="1">
      <alignment horizontal="center" vertical="center" wrapText="1"/>
      <protection locked="0" hidden="1"/>
    </xf>
    <xf numFmtId="0" fontId="59" fillId="50" borderId="150" xfId="1371" applyFont="1" applyFill="1" applyBorder="1" applyAlignment="1" applyProtection="1">
      <alignment horizontal="justify" vertical="top" wrapText="1"/>
      <protection locked="0" hidden="1"/>
    </xf>
    <xf numFmtId="0" fontId="59" fillId="50" borderId="160" xfId="1371" applyFont="1" applyFill="1" applyBorder="1" applyAlignment="1" applyProtection="1">
      <alignment horizontal="justify" vertical="top" wrapText="1"/>
      <protection locked="0" hidden="1"/>
    </xf>
    <xf numFmtId="0" fontId="59" fillId="50" borderId="151" xfId="1371" applyFont="1" applyFill="1" applyBorder="1" applyAlignment="1" applyProtection="1">
      <alignment horizontal="justify" vertical="top" wrapText="1"/>
      <protection locked="0" hidden="1"/>
    </xf>
    <xf numFmtId="0" fontId="9" fillId="50" borderId="79" xfId="1371" applyFont="1" applyFill="1" applyBorder="1" applyAlignment="1" applyProtection="1">
      <alignment horizontal="center" vertical="center"/>
      <protection hidden="1"/>
    </xf>
    <xf numFmtId="0" fontId="9" fillId="50" borderId="80" xfId="1371" applyFont="1" applyFill="1" applyBorder="1" applyAlignment="1" applyProtection="1">
      <alignment horizontal="center" vertical="center"/>
      <protection hidden="1"/>
    </xf>
    <xf numFmtId="0" fontId="9" fillId="50" borderId="81" xfId="1371" applyFont="1" applyFill="1" applyBorder="1" applyAlignment="1" applyProtection="1">
      <alignment horizontal="center" vertical="center"/>
      <protection hidden="1"/>
    </xf>
    <xf numFmtId="0" fontId="9" fillId="0" borderId="72" xfId="1371" applyFont="1" applyBorder="1" applyAlignment="1" applyProtection="1">
      <alignment horizontal="center" vertical="center" wrapText="1"/>
      <protection hidden="1"/>
    </xf>
    <xf numFmtId="0" fontId="9" fillId="0" borderId="73" xfId="1371" applyFont="1" applyBorder="1" applyAlignment="1" applyProtection="1">
      <alignment horizontal="center" vertical="center" wrapText="1"/>
      <protection hidden="1"/>
    </xf>
    <xf numFmtId="0" fontId="9" fillId="0" borderId="75" xfId="1371" applyFont="1" applyBorder="1" applyAlignment="1" applyProtection="1">
      <alignment horizontal="center" vertical="center" wrapText="1"/>
      <protection hidden="1"/>
    </xf>
    <xf numFmtId="9" fontId="4" fillId="50" borderId="71" xfId="1495" applyFont="1" applyFill="1" applyBorder="1" applyAlignment="1" applyProtection="1">
      <alignment horizontal="center" vertical="center" wrapText="1"/>
      <protection locked="0" hidden="1"/>
    </xf>
    <xf numFmtId="9" fontId="4" fillId="50" borderId="35" xfId="1495" applyFont="1" applyFill="1" applyBorder="1" applyAlignment="1" applyProtection="1">
      <alignment horizontal="center" vertical="center" wrapText="1"/>
      <protection locked="0" hidden="1"/>
    </xf>
    <xf numFmtId="9" fontId="4" fillId="50" borderId="19" xfId="1495" applyFont="1" applyFill="1" applyBorder="1" applyAlignment="1" applyProtection="1">
      <alignment horizontal="center" vertical="center" wrapText="1"/>
      <protection locked="0" hidden="1"/>
    </xf>
    <xf numFmtId="168" fontId="4" fillId="50" borderId="77" xfId="1250" applyFont="1" applyFill="1" applyBorder="1" applyAlignment="1" applyProtection="1">
      <alignment horizontal="center" vertical="center" wrapText="1"/>
      <protection locked="0" hidden="1"/>
    </xf>
    <xf numFmtId="168" fontId="4" fillId="50" borderId="63" xfId="1250" applyFont="1" applyFill="1" applyBorder="1" applyAlignment="1" applyProtection="1">
      <alignment horizontal="center" vertical="center" wrapText="1"/>
      <protection locked="0" hidden="1"/>
    </xf>
    <xf numFmtId="168" fontId="4" fillId="50" borderId="64" xfId="1250" applyFont="1" applyFill="1" applyBorder="1" applyAlignment="1" applyProtection="1">
      <alignment horizontal="center" vertical="center" wrapText="1"/>
      <protection locked="0" hidden="1"/>
    </xf>
    <xf numFmtId="14" fontId="9" fillId="0" borderId="72" xfId="1371" applyNumberFormat="1" applyFont="1" applyBorder="1" applyAlignment="1" applyProtection="1">
      <alignment horizontal="center" vertical="center" wrapText="1"/>
      <protection hidden="1"/>
    </xf>
    <xf numFmtId="0" fontId="9" fillId="0" borderId="74" xfId="1371" applyFont="1" applyBorder="1" applyAlignment="1" applyProtection="1">
      <alignment horizontal="center" vertical="center" wrapText="1"/>
      <protection hidden="1"/>
    </xf>
    <xf numFmtId="9" fontId="9" fillId="24" borderId="72" xfId="1495" applyFont="1" applyFill="1" applyBorder="1" applyAlignment="1" applyProtection="1">
      <alignment horizontal="center" vertical="center" wrapText="1"/>
      <protection hidden="1"/>
    </xf>
    <xf numFmtId="9" fontId="9" fillId="24" borderId="73" xfId="1495" applyFont="1" applyFill="1" applyBorder="1" applyAlignment="1" applyProtection="1">
      <alignment horizontal="center" vertical="center" wrapText="1"/>
      <protection hidden="1"/>
    </xf>
    <xf numFmtId="9" fontId="9" fillId="24" borderId="75" xfId="1495" applyFont="1" applyFill="1" applyBorder="1" applyAlignment="1" applyProtection="1">
      <alignment horizontal="center" vertical="center" wrapText="1"/>
      <protection hidden="1"/>
    </xf>
    <xf numFmtId="0" fontId="9" fillId="0" borderId="68" xfId="1371" applyFont="1" applyBorder="1" applyAlignment="1" applyProtection="1">
      <alignment horizontal="center" vertical="center" wrapText="1"/>
      <protection hidden="1"/>
    </xf>
    <xf numFmtId="0" fontId="9" fillId="0" borderId="69" xfId="1371" applyFont="1" applyBorder="1" applyAlignment="1" applyProtection="1">
      <alignment horizontal="center" vertical="center" wrapText="1"/>
      <protection hidden="1"/>
    </xf>
    <xf numFmtId="0" fontId="9" fillId="0" borderId="68" xfId="1371" applyFont="1" applyBorder="1" applyAlignment="1" applyProtection="1">
      <alignment horizontal="center" vertical="center"/>
      <protection hidden="1"/>
    </xf>
    <xf numFmtId="0" fontId="14" fillId="0" borderId="68" xfId="1371" applyFont="1" applyBorder="1" applyAlignment="1" applyProtection="1">
      <alignment horizontal="center" vertical="center"/>
      <protection hidden="1"/>
    </xf>
    <xf numFmtId="0" fontId="14" fillId="0" borderId="69" xfId="1371" applyFont="1" applyBorder="1" applyAlignment="1" applyProtection="1">
      <alignment horizontal="center" vertical="center"/>
      <protection hidden="1"/>
    </xf>
    <xf numFmtId="0" fontId="9" fillId="0" borderId="72" xfId="1371" applyFont="1" applyBorder="1" applyAlignment="1" applyProtection="1">
      <alignment horizontal="center" vertical="center"/>
      <protection hidden="1"/>
    </xf>
    <xf numFmtId="0" fontId="9" fillId="0" borderId="73" xfId="1371" applyFont="1" applyBorder="1" applyAlignment="1" applyProtection="1">
      <alignment horizontal="center" vertical="center"/>
      <protection hidden="1"/>
    </xf>
    <xf numFmtId="0" fontId="9" fillId="0" borderId="74" xfId="1371" applyFont="1" applyBorder="1" applyAlignment="1" applyProtection="1">
      <alignment horizontal="center" vertical="center"/>
      <protection hidden="1"/>
    </xf>
    <xf numFmtId="0" fontId="9" fillId="50" borderId="68" xfId="1371" applyFont="1" applyFill="1" applyBorder="1" applyAlignment="1" applyProtection="1">
      <alignment horizontal="center" vertical="center"/>
      <protection hidden="1"/>
    </xf>
    <xf numFmtId="0" fontId="9" fillId="50" borderId="69" xfId="1371" applyFont="1" applyFill="1" applyBorder="1" applyAlignment="1" applyProtection="1">
      <alignment horizontal="center" vertical="center"/>
      <protection hidden="1"/>
    </xf>
    <xf numFmtId="0" fontId="9" fillId="0" borderId="72" xfId="1371" applyFont="1" applyBorder="1" applyAlignment="1" applyProtection="1">
      <alignment horizontal="justify" vertical="center" wrapText="1"/>
      <protection hidden="1"/>
    </xf>
    <xf numFmtId="0" fontId="9" fillId="0" borderId="73" xfId="1371" applyFont="1" applyBorder="1" applyAlignment="1" applyProtection="1">
      <alignment horizontal="justify" vertical="center" wrapText="1"/>
      <protection hidden="1"/>
    </xf>
    <xf numFmtId="0" fontId="9" fillId="0" borderId="74" xfId="1371" applyFont="1" applyBorder="1" applyAlignment="1" applyProtection="1">
      <alignment horizontal="justify" vertical="center" wrapText="1"/>
      <protection hidden="1"/>
    </xf>
    <xf numFmtId="14" fontId="9" fillId="0" borderId="73" xfId="1371" applyNumberFormat="1" applyFont="1" applyBorder="1" applyAlignment="1" applyProtection="1">
      <alignment horizontal="center" vertical="center" wrapText="1"/>
      <protection hidden="1"/>
    </xf>
    <xf numFmtId="14" fontId="9" fillId="0" borderId="74" xfId="1371" applyNumberFormat="1" applyFont="1" applyBorder="1" applyAlignment="1" applyProtection="1">
      <alignment horizontal="center" vertical="center" wrapText="1"/>
      <protection hidden="1"/>
    </xf>
    <xf numFmtId="0" fontId="9" fillId="50" borderId="68" xfId="1371" applyFont="1" applyFill="1" applyBorder="1" applyAlignment="1" applyProtection="1">
      <alignment horizontal="center" vertical="center" wrapText="1"/>
      <protection hidden="1"/>
    </xf>
    <xf numFmtId="0" fontId="9" fillId="50" borderId="69" xfId="1371" applyFont="1" applyFill="1" applyBorder="1" applyAlignment="1" applyProtection="1">
      <alignment horizontal="center" vertical="center" wrapText="1"/>
      <protection hidden="1"/>
    </xf>
    <xf numFmtId="1" fontId="9" fillId="0" borderId="68" xfId="1273" applyNumberFormat="1" applyFont="1" applyFill="1" applyBorder="1" applyAlignment="1" applyProtection="1">
      <alignment horizontal="center" vertical="center" wrapText="1"/>
      <protection hidden="1"/>
    </xf>
    <xf numFmtId="1" fontId="9" fillId="0" borderId="69" xfId="1273" applyNumberFormat="1" applyFont="1" applyFill="1" applyBorder="1" applyAlignment="1" applyProtection="1">
      <alignment horizontal="center" vertical="center" wrapText="1"/>
      <protection hidden="1"/>
    </xf>
    <xf numFmtId="9" fontId="9" fillId="0" borderId="68" xfId="1496" applyFont="1" applyFill="1" applyBorder="1" applyAlignment="1" applyProtection="1">
      <alignment horizontal="center" vertical="center"/>
      <protection hidden="1"/>
    </xf>
    <xf numFmtId="0" fontId="9" fillId="0" borderId="68" xfId="1496" applyNumberFormat="1" applyFont="1" applyFill="1" applyBorder="1" applyAlignment="1" applyProtection="1">
      <alignment horizontal="center" vertical="center" wrapText="1"/>
      <protection hidden="1"/>
    </xf>
    <xf numFmtId="0" fontId="9" fillId="0" borderId="69" xfId="1496" applyNumberFormat="1" applyFont="1" applyFill="1" applyBorder="1" applyAlignment="1" applyProtection="1">
      <alignment horizontal="center" vertical="center" wrapText="1"/>
      <protection hidden="1"/>
    </xf>
    <xf numFmtId="0" fontId="9" fillId="0" borderId="69" xfId="1371" applyFont="1" applyBorder="1" applyAlignment="1" applyProtection="1">
      <alignment horizontal="center" vertical="center"/>
      <protection hidden="1"/>
    </xf>
    <xf numFmtId="0" fontId="8" fillId="50" borderId="68" xfId="1371" applyFont="1" applyFill="1" applyBorder="1" applyAlignment="1" applyProtection="1">
      <alignment horizontal="center" vertical="center" wrapText="1"/>
      <protection hidden="1"/>
    </xf>
    <xf numFmtId="49" fontId="9" fillId="0" borderId="68" xfId="1371" applyNumberFormat="1" applyFont="1" applyBorder="1" applyAlignment="1" applyProtection="1">
      <alignment horizontal="center" vertical="center"/>
      <protection hidden="1"/>
    </xf>
    <xf numFmtId="0" fontId="9" fillId="0" borderId="68" xfId="1371" applyFont="1" applyBorder="1" applyAlignment="1" applyProtection="1">
      <alignment horizontal="left" vertical="center" wrapText="1"/>
      <protection hidden="1"/>
    </xf>
    <xf numFmtId="0" fontId="9" fillId="0" borderId="69" xfId="1371" applyFont="1" applyBorder="1" applyAlignment="1" applyProtection="1">
      <alignment horizontal="left" vertical="center" wrapText="1"/>
      <protection hidden="1"/>
    </xf>
    <xf numFmtId="0" fontId="59" fillId="50" borderId="198" xfId="1371" applyFont="1" applyFill="1" applyBorder="1" applyAlignment="1" applyProtection="1">
      <alignment horizontal="left" vertical="top" wrapText="1"/>
      <protection locked="0" hidden="1"/>
    </xf>
    <xf numFmtId="0" fontId="59" fillId="50" borderId="202" xfId="1371" applyFont="1" applyFill="1" applyBorder="1" applyAlignment="1" applyProtection="1">
      <alignment horizontal="left" vertical="top" wrapText="1"/>
      <protection locked="0" hidden="1"/>
    </xf>
    <xf numFmtId="0" fontId="59" fillId="50" borderId="203" xfId="1371" applyFont="1" applyFill="1" applyBorder="1" applyAlignment="1" applyProtection="1">
      <alignment horizontal="left" vertical="top" wrapText="1"/>
      <protection locked="0" hidden="1"/>
    </xf>
    <xf numFmtId="0" fontId="59" fillId="50" borderId="149" xfId="1371" applyFont="1" applyFill="1" applyBorder="1" applyAlignment="1" applyProtection="1">
      <alignment horizontal="left" vertical="top" wrapText="1"/>
      <protection locked="0" hidden="1"/>
    </xf>
    <xf numFmtId="0" fontId="59" fillId="50" borderId="0" xfId="1371" applyFont="1" applyFill="1" applyBorder="1" applyAlignment="1" applyProtection="1">
      <alignment horizontal="left" vertical="top" wrapText="1"/>
      <protection locked="0" hidden="1"/>
    </xf>
    <xf numFmtId="0" fontId="59" fillId="50" borderId="25" xfId="1371" applyFont="1" applyFill="1" applyBorder="1" applyAlignment="1" applyProtection="1">
      <alignment horizontal="left" vertical="top" wrapText="1"/>
      <protection locked="0" hidden="1"/>
    </xf>
    <xf numFmtId="0" fontId="59" fillId="50" borderId="26" xfId="1371" applyFont="1" applyFill="1" applyBorder="1" applyAlignment="1" applyProtection="1">
      <alignment horizontal="left" vertical="top" wrapText="1"/>
      <protection locked="0" hidden="1"/>
    </xf>
    <xf numFmtId="0" fontId="59" fillId="50" borderId="27" xfId="1371" applyFont="1" applyFill="1" applyBorder="1" applyAlignment="1" applyProtection="1">
      <alignment horizontal="left" vertical="top" wrapText="1"/>
      <protection locked="0" hidden="1"/>
    </xf>
    <xf numFmtId="0" fontId="59" fillId="50" borderId="28" xfId="1371" applyFont="1" applyFill="1" applyBorder="1" applyAlignment="1" applyProtection="1">
      <alignment horizontal="left" vertical="top" wrapText="1"/>
      <protection locked="0" hidden="1"/>
    </xf>
    <xf numFmtId="0" fontId="5" fillId="0" borderId="68" xfId="1371" applyFont="1" applyBorder="1" applyAlignment="1" applyProtection="1">
      <alignment horizontal="center" vertical="center" wrapText="1"/>
      <protection locked="0" hidden="1"/>
    </xf>
    <xf numFmtId="0" fontId="5" fillId="0" borderId="69" xfId="1371" applyFont="1" applyBorder="1" applyAlignment="1" applyProtection="1">
      <alignment horizontal="center" vertical="center" wrapText="1"/>
      <protection locked="0" hidden="1"/>
    </xf>
    <xf numFmtId="0" fontId="59" fillId="50" borderId="198" xfId="1371" applyFont="1" applyFill="1" applyBorder="1" applyAlignment="1" applyProtection="1">
      <alignment horizontal="left" vertical="center" wrapText="1"/>
      <protection locked="0" hidden="1"/>
    </xf>
    <xf numFmtId="0" fontId="59" fillId="50" borderId="202" xfId="1371" applyFont="1" applyFill="1" applyBorder="1" applyAlignment="1" applyProtection="1">
      <alignment horizontal="left" vertical="center" wrapText="1"/>
      <protection locked="0" hidden="1"/>
    </xf>
    <xf numFmtId="0" fontId="59" fillId="50" borderId="203" xfId="1371" applyFont="1" applyFill="1" applyBorder="1" applyAlignment="1" applyProtection="1">
      <alignment horizontal="left" vertical="center" wrapText="1"/>
      <protection locked="0" hidden="1"/>
    </xf>
    <xf numFmtId="0" fontId="59" fillId="50" borderId="149" xfId="1371" applyFont="1" applyFill="1" applyBorder="1" applyAlignment="1" applyProtection="1">
      <alignment horizontal="left" vertical="center" wrapText="1"/>
      <protection locked="0" hidden="1"/>
    </xf>
    <xf numFmtId="0" fontId="59" fillId="50" borderId="0" xfId="1371" applyFont="1" applyFill="1" applyBorder="1" applyAlignment="1" applyProtection="1">
      <alignment horizontal="left" vertical="center" wrapText="1"/>
      <protection locked="0" hidden="1"/>
    </xf>
    <xf numFmtId="0" fontId="59" fillId="50" borderId="25" xfId="1371" applyFont="1" applyFill="1" applyBorder="1" applyAlignment="1" applyProtection="1">
      <alignment horizontal="left" vertical="center" wrapText="1"/>
      <protection locked="0" hidden="1"/>
    </xf>
    <xf numFmtId="0" fontId="59" fillId="50" borderId="26" xfId="1371" applyFont="1" applyFill="1" applyBorder="1" applyAlignment="1" applyProtection="1">
      <alignment horizontal="left" vertical="center" wrapText="1"/>
      <protection locked="0" hidden="1"/>
    </xf>
    <xf numFmtId="0" fontId="59" fillId="50" borderId="27" xfId="1371" applyFont="1" applyFill="1" applyBorder="1" applyAlignment="1" applyProtection="1">
      <alignment horizontal="left" vertical="center" wrapText="1"/>
      <protection locked="0" hidden="1"/>
    </xf>
    <xf numFmtId="0" fontId="59" fillId="50" borderId="28" xfId="1371" applyFont="1" applyFill="1" applyBorder="1" applyAlignment="1" applyProtection="1">
      <alignment horizontal="left" vertical="center" wrapText="1"/>
      <protection locked="0" hidden="1"/>
    </xf>
    <xf numFmtId="0" fontId="59" fillId="0" borderId="72" xfId="1371" applyFont="1" applyFill="1" applyBorder="1" applyAlignment="1" applyProtection="1">
      <alignment horizontal="justify" vertical="center" wrapText="1"/>
      <protection locked="0" hidden="1"/>
    </xf>
    <xf numFmtId="0" fontId="59" fillId="0" borderId="73" xfId="1371" applyFont="1" applyFill="1" applyBorder="1" applyAlignment="1" applyProtection="1">
      <alignment horizontal="justify" vertical="center" wrapText="1"/>
      <protection locked="0" hidden="1"/>
    </xf>
    <xf numFmtId="0" fontId="59" fillId="0" borderId="75" xfId="1371" applyFont="1" applyFill="1" applyBorder="1" applyAlignment="1" applyProtection="1">
      <alignment horizontal="justify" vertical="center" wrapText="1"/>
      <protection locked="0" hidden="1"/>
    </xf>
    <xf numFmtId="0" fontId="70" fillId="50" borderId="195" xfId="1371" applyFont="1" applyFill="1" applyBorder="1" applyAlignment="1" applyProtection="1">
      <alignment horizontal="justify" vertical="center" wrapText="1"/>
      <protection locked="0" hidden="1"/>
    </xf>
    <xf numFmtId="0" fontId="5" fillId="50" borderId="72" xfId="1371" applyFont="1" applyFill="1" applyBorder="1" applyAlignment="1" applyProtection="1">
      <alignment horizontal="justify" vertical="center" wrapText="1"/>
      <protection locked="0" hidden="1"/>
    </xf>
    <xf numFmtId="0" fontId="5" fillId="50" borderId="73" xfId="1371" applyFont="1" applyFill="1" applyBorder="1" applyAlignment="1" applyProtection="1">
      <alignment horizontal="justify" vertical="center" wrapText="1"/>
      <protection locked="0" hidden="1"/>
    </xf>
    <xf numFmtId="0" fontId="5" fillId="50" borderId="75" xfId="1371" applyFont="1" applyFill="1" applyBorder="1" applyAlignment="1" applyProtection="1">
      <alignment horizontal="justify" vertical="center" wrapText="1"/>
      <protection locked="0" hidden="1"/>
    </xf>
    <xf numFmtId="0" fontId="8" fillId="61" borderId="199" xfId="1371" applyFont="1" applyFill="1" applyBorder="1" applyAlignment="1" applyProtection="1">
      <alignment horizontal="center" vertical="center" wrapText="1"/>
      <protection hidden="1"/>
    </xf>
    <xf numFmtId="0" fontId="8" fillId="61" borderId="35" xfId="1371" applyFont="1" applyFill="1" applyBorder="1" applyAlignment="1" applyProtection="1">
      <alignment horizontal="center" vertical="center" wrapText="1"/>
      <protection hidden="1"/>
    </xf>
    <xf numFmtId="0" fontId="5" fillId="0" borderId="72" xfId="1371" applyFont="1" applyBorder="1" applyAlignment="1" applyProtection="1">
      <alignment horizontal="left" vertical="center" wrapText="1"/>
      <protection hidden="1"/>
    </xf>
    <xf numFmtId="0" fontId="5" fillId="0" borderId="73" xfId="1371" applyFont="1" applyBorder="1" applyAlignment="1" applyProtection="1">
      <alignment horizontal="left" vertical="center" wrapText="1"/>
      <protection hidden="1"/>
    </xf>
    <xf numFmtId="0" fontId="5" fillId="0" borderId="75" xfId="1371" applyFont="1" applyBorder="1" applyAlignment="1" applyProtection="1">
      <alignment horizontal="left" vertical="center" wrapText="1"/>
      <protection hidden="1"/>
    </xf>
    <xf numFmtId="0" fontId="5" fillId="0" borderId="69" xfId="1371" applyFont="1" applyBorder="1" applyAlignment="1" applyProtection="1">
      <alignment horizontal="center" vertical="center"/>
      <protection hidden="1"/>
    </xf>
    <xf numFmtId="0" fontId="70" fillId="0" borderId="68" xfId="1371" applyFont="1" applyBorder="1" applyAlignment="1" applyProtection="1">
      <alignment horizontal="left" vertical="center" wrapText="1"/>
      <protection hidden="1"/>
    </xf>
    <xf numFmtId="0" fontId="78" fillId="0" borderId="68" xfId="1371" applyFont="1" applyBorder="1" applyAlignment="1" applyProtection="1">
      <alignment horizontal="left" vertical="center" wrapText="1"/>
      <protection hidden="1"/>
    </xf>
    <xf numFmtId="0" fontId="78" fillId="0" borderId="69" xfId="1371" applyFont="1" applyBorder="1" applyAlignment="1" applyProtection="1">
      <alignment horizontal="left" vertical="center" wrapText="1"/>
      <protection hidden="1"/>
    </xf>
    <xf numFmtId="0" fontId="54" fillId="0" borderId="195" xfId="1371" applyFont="1" applyFill="1" applyBorder="1" applyAlignment="1" applyProtection="1">
      <alignment horizontal="justify" vertical="center" wrapText="1"/>
      <protection locked="0" hidden="1"/>
    </xf>
    <xf numFmtId="0" fontId="54" fillId="0" borderId="196" xfId="1371" applyFont="1" applyFill="1" applyBorder="1" applyAlignment="1" applyProtection="1">
      <alignment horizontal="justify" vertical="center" wrapText="1"/>
      <protection locked="0" hidden="1"/>
    </xf>
    <xf numFmtId="0" fontId="5" fillId="0" borderId="22" xfId="1371" applyFont="1" applyFill="1" applyBorder="1" applyAlignment="1" applyProtection="1">
      <alignment horizontal="center" vertical="center"/>
      <protection hidden="1"/>
    </xf>
    <xf numFmtId="0" fontId="5" fillId="0" borderId="23" xfId="1371" applyFont="1" applyFill="1" applyBorder="1" applyAlignment="1" applyProtection="1">
      <alignment horizontal="center" vertical="center"/>
      <protection hidden="1"/>
    </xf>
    <xf numFmtId="0" fontId="5" fillId="0" borderId="24" xfId="1371" applyFont="1" applyFill="1" applyBorder="1" applyAlignment="1" applyProtection="1">
      <alignment horizontal="center" vertical="center"/>
      <protection hidden="1"/>
    </xf>
    <xf numFmtId="168" fontId="12" fillId="50" borderId="17" xfId="1250" applyNumberFormat="1" applyFont="1" applyFill="1" applyBorder="1" applyAlignment="1" applyProtection="1">
      <alignment horizontal="center" vertical="center" wrapText="1"/>
      <protection locked="0" hidden="1"/>
    </xf>
    <xf numFmtId="168" fontId="12" fillId="50" borderId="35" xfId="1250" applyNumberFormat="1" applyFont="1" applyFill="1" applyBorder="1" applyAlignment="1" applyProtection="1">
      <alignment horizontal="center" vertical="center" wrapText="1"/>
      <protection locked="0" hidden="1"/>
    </xf>
    <xf numFmtId="168" fontId="12" fillId="50" borderId="19" xfId="1250" applyNumberFormat="1" applyFont="1" applyFill="1" applyBorder="1" applyAlignment="1" applyProtection="1">
      <alignment horizontal="center" vertical="center" wrapText="1"/>
      <protection locked="0" hidden="1"/>
    </xf>
    <xf numFmtId="168" fontId="12" fillId="50" borderId="17" xfId="1250" applyFont="1" applyFill="1" applyBorder="1" applyAlignment="1" applyProtection="1">
      <alignment horizontal="center" vertical="center" wrapText="1"/>
      <protection locked="0" hidden="1"/>
    </xf>
    <xf numFmtId="168" fontId="12" fillId="50" borderId="35" xfId="1250" applyFont="1" applyFill="1" applyBorder="1" applyAlignment="1" applyProtection="1">
      <alignment horizontal="center" vertical="center" wrapText="1"/>
      <protection locked="0" hidden="1"/>
    </xf>
    <xf numFmtId="168" fontId="12" fillId="50" borderId="19" xfId="1250" applyFont="1" applyFill="1" applyBorder="1" applyAlignment="1" applyProtection="1">
      <alignment horizontal="center" vertical="center" wrapText="1"/>
      <protection locked="0" hidden="1"/>
    </xf>
    <xf numFmtId="168" fontId="12" fillId="50" borderId="197" xfId="1250" applyFont="1" applyFill="1" applyBorder="1" applyAlignment="1" applyProtection="1">
      <alignment horizontal="center" vertical="center" wrapText="1"/>
      <protection locked="0" hidden="1"/>
    </xf>
    <xf numFmtId="168" fontId="12" fillId="50" borderId="63" xfId="1250" applyFont="1" applyFill="1" applyBorder="1" applyAlignment="1" applyProtection="1">
      <alignment horizontal="center" vertical="center" wrapText="1"/>
      <protection locked="0" hidden="1"/>
    </xf>
    <xf numFmtId="168" fontId="12" fillId="50" borderId="64" xfId="1250" applyFont="1" applyFill="1" applyBorder="1" applyAlignment="1" applyProtection="1">
      <alignment horizontal="center" vertical="center" wrapText="1"/>
      <protection locked="0" hidden="1"/>
    </xf>
    <xf numFmtId="0" fontId="5" fillId="0" borderId="194" xfId="1371" applyFont="1" applyBorder="1" applyAlignment="1" applyProtection="1">
      <alignment horizontal="center" vertical="center" wrapText="1"/>
      <protection hidden="1"/>
    </xf>
    <xf numFmtId="0" fontId="5" fillId="0" borderId="188" xfId="1371" applyFont="1" applyBorder="1" applyAlignment="1" applyProtection="1">
      <alignment horizontal="center" vertical="center" wrapText="1"/>
      <protection hidden="1"/>
    </xf>
    <xf numFmtId="0" fontId="5" fillId="0" borderId="34" xfId="1371" applyFont="1" applyBorder="1" applyAlignment="1" applyProtection="1">
      <alignment horizontal="center" vertical="center" wrapText="1"/>
      <protection hidden="1"/>
    </xf>
    <xf numFmtId="14" fontId="5" fillId="0" borderId="194" xfId="1371" applyNumberFormat="1" applyFont="1" applyFill="1" applyBorder="1" applyAlignment="1" applyProtection="1">
      <alignment horizontal="center" vertical="center" wrapText="1"/>
      <protection hidden="1"/>
    </xf>
    <xf numFmtId="0" fontId="5" fillId="0" borderId="34" xfId="1371" applyFont="1" applyFill="1" applyBorder="1" applyAlignment="1" applyProtection="1">
      <alignment horizontal="center" vertical="center" wrapText="1"/>
      <protection hidden="1"/>
    </xf>
    <xf numFmtId="4" fontId="5" fillId="0" borderId="194" xfId="1496" applyNumberFormat="1" applyFont="1" applyFill="1" applyBorder="1" applyAlignment="1" applyProtection="1">
      <alignment horizontal="center" vertical="center" wrapText="1"/>
      <protection hidden="1"/>
    </xf>
    <xf numFmtId="4" fontId="5" fillId="0" borderId="188" xfId="1496" applyNumberFormat="1" applyFont="1" applyFill="1" applyBorder="1" applyAlignment="1" applyProtection="1">
      <alignment horizontal="center" vertical="center" wrapText="1"/>
      <protection hidden="1"/>
    </xf>
    <xf numFmtId="4" fontId="5" fillId="0" borderId="189" xfId="1496" applyNumberFormat="1" applyFont="1" applyFill="1" applyBorder="1" applyAlignment="1" applyProtection="1">
      <alignment horizontal="center" vertical="center" wrapText="1"/>
      <protection hidden="1"/>
    </xf>
    <xf numFmtId="0" fontId="5" fillId="0" borderId="194" xfId="1371" applyFont="1" applyFill="1" applyBorder="1" applyAlignment="1" applyProtection="1">
      <alignment horizontal="justify" vertical="center" wrapText="1"/>
      <protection hidden="1"/>
    </xf>
    <xf numFmtId="0" fontId="5" fillId="0" borderId="188" xfId="1371" applyFont="1" applyFill="1" applyBorder="1" applyAlignment="1" applyProtection="1">
      <alignment horizontal="justify" vertical="center" wrapText="1"/>
      <protection hidden="1"/>
    </xf>
    <xf numFmtId="0" fontId="5" fillId="0" borderId="34" xfId="1371" applyFont="1" applyFill="1" applyBorder="1" applyAlignment="1" applyProtection="1">
      <alignment horizontal="justify" vertical="center" wrapText="1"/>
      <protection hidden="1"/>
    </xf>
    <xf numFmtId="14" fontId="5" fillId="0" borderId="188" xfId="1371" applyNumberFormat="1" applyFont="1" applyFill="1" applyBorder="1" applyAlignment="1" applyProtection="1">
      <alignment horizontal="center" vertical="center" wrapText="1"/>
      <protection hidden="1"/>
    </xf>
    <xf numFmtId="14" fontId="5" fillId="0" borderId="34" xfId="1371" applyNumberFormat="1" applyFont="1" applyFill="1" applyBorder="1" applyAlignment="1" applyProtection="1">
      <alignment horizontal="center" vertical="center" wrapText="1"/>
      <protection hidden="1"/>
    </xf>
    <xf numFmtId="0" fontId="5" fillId="0" borderId="196" xfId="1371" applyFont="1" applyBorder="1" applyAlignment="1" applyProtection="1">
      <alignment horizontal="center" vertical="center"/>
      <protection hidden="1"/>
    </xf>
    <xf numFmtId="0" fontId="5" fillId="50" borderId="195" xfId="1371" applyFont="1" applyFill="1" applyBorder="1" applyAlignment="1" applyProtection="1">
      <alignment horizontal="left" vertical="center" wrapText="1"/>
      <protection hidden="1"/>
    </xf>
    <xf numFmtId="0" fontId="5" fillId="50" borderId="196" xfId="1371" applyFont="1" applyFill="1" applyBorder="1" applyAlignment="1" applyProtection="1">
      <alignment horizontal="left" vertical="center" wrapText="1"/>
      <protection hidden="1"/>
    </xf>
    <xf numFmtId="0" fontId="82" fillId="65" borderId="149" xfId="0" applyFont="1" applyFill="1" applyBorder="1" applyAlignment="1">
      <alignment horizontal="justify" vertical="center" wrapText="1"/>
    </xf>
    <xf numFmtId="0" fontId="82" fillId="65" borderId="0" xfId="0" applyFont="1" applyFill="1" applyBorder="1" applyAlignment="1">
      <alignment horizontal="justify" vertical="center" wrapText="1"/>
    </xf>
    <xf numFmtId="0" fontId="82" fillId="65" borderId="26" xfId="0" applyFont="1" applyFill="1" applyBorder="1" applyAlignment="1">
      <alignment horizontal="justify" vertical="center" wrapText="1"/>
    </xf>
    <xf numFmtId="0" fontId="82" fillId="65" borderId="27" xfId="0" applyFont="1" applyFill="1" applyBorder="1" applyAlignment="1">
      <alignment horizontal="justify" vertical="center" wrapText="1"/>
    </xf>
    <xf numFmtId="0" fontId="81" fillId="24" borderId="0" xfId="1371" applyFont="1" applyFill="1" applyAlignment="1" applyProtection="1">
      <alignment horizontal="center" vertical="center"/>
      <protection hidden="1"/>
    </xf>
    <xf numFmtId="0" fontId="82" fillId="65" borderId="22" xfId="0" applyFont="1" applyFill="1" applyBorder="1" applyAlignment="1">
      <alignment horizontal="justify" vertical="center" wrapText="1"/>
    </xf>
    <xf numFmtId="0" fontId="82" fillId="65" borderId="23" xfId="0" applyFont="1" applyFill="1" applyBorder="1" applyAlignment="1">
      <alignment horizontal="justify" vertical="center" wrapText="1"/>
    </xf>
    <xf numFmtId="0" fontId="9" fillId="0" borderId="195" xfId="1371" applyFont="1" applyBorder="1" applyAlignment="1" applyProtection="1">
      <alignment horizontal="center" vertical="center" wrapText="1"/>
      <protection locked="0"/>
    </xf>
    <xf numFmtId="0" fontId="9" fillId="0" borderId="196" xfId="1371" applyFont="1" applyBorder="1" applyAlignment="1" applyProtection="1">
      <alignment horizontal="center" vertical="center" wrapText="1"/>
      <protection locked="0"/>
    </xf>
    <xf numFmtId="0" fontId="55" fillId="0" borderId="198" xfId="1371" applyFont="1" applyFill="1" applyBorder="1" applyAlignment="1" applyProtection="1">
      <alignment horizontal="left" vertical="center" wrapText="1"/>
      <protection locked="0" hidden="1"/>
    </xf>
    <xf numFmtId="0" fontId="55" fillId="0" borderId="202" xfId="1371" applyFont="1" applyFill="1" applyBorder="1" applyAlignment="1" applyProtection="1">
      <alignment horizontal="left" vertical="center" wrapText="1"/>
      <protection locked="0" hidden="1"/>
    </xf>
    <xf numFmtId="0" fontId="55" fillId="0" borderId="203" xfId="1371" applyFont="1" applyFill="1" applyBorder="1" applyAlignment="1" applyProtection="1">
      <alignment horizontal="left" vertical="center" wrapText="1"/>
      <protection locked="0" hidden="1"/>
    </xf>
    <xf numFmtId="0" fontId="55" fillId="0" borderId="149" xfId="1371" applyFont="1" applyFill="1" applyBorder="1" applyAlignment="1" applyProtection="1">
      <alignment horizontal="left" vertical="center" wrapText="1"/>
      <protection locked="0" hidden="1"/>
    </xf>
    <xf numFmtId="0" fontId="55" fillId="0" borderId="0" xfId="1371" applyFont="1" applyFill="1" applyBorder="1" applyAlignment="1" applyProtection="1">
      <alignment horizontal="left" vertical="center" wrapText="1"/>
      <protection locked="0" hidden="1"/>
    </xf>
    <xf numFmtId="0" fontId="55" fillId="0" borderId="25" xfId="1371" applyFont="1" applyFill="1" applyBorder="1" applyAlignment="1" applyProtection="1">
      <alignment horizontal="left" vertical="center" wrapText="1"/>
      <protection locked="0" hidden="1"/>
    </xf>
    <xf numFmtId="0" fontId="55" fillId="0" borderId="26" xfId="1371" applyFont="1" applyFill="1" applyBorder="1" applyAlignment="1" applyProtection="1">
      <alignment horizontal="left" vertical="center" wrapText="1"/>
      <protection locked="0" hidden="1"/>
    </xf>
    <xf numFmtId="0" fontId="55" fillId="0" borderId="27" xfId="1371" applyFont="1" applyFill="1" applyBorder="1" applyAlignment="1" applyProtection="1">
      <alignment horizontal="left" vertical="center" wrapText="1"/>
      <protection locked="0" hidden="1"/>
    </xf>
    <xf numFmtId="0" fontId="55" fillId="0" borderId="28" xfId="1371" applyFont="1" applyFill="1" applyBorder="1" applyAlignment="1" applyProtection="1">
      <alignment horizontal="left" vertical="center" wrapText="1"/>
      <protection locked="0" hidden="1"/>
    </xf>
    <xf numFmtId="0" fontId="3" fillId="0" borderId="198" xfId="0" applyFont="1" applyBorder="1" applyAlignment="1">
      <alignment horizontal="left" vertical="center" wrapText="1"/>
    </xf>
    <xf numFmtId="0" fontId="3" fillId="0" borderId="202" xfId="0" applyFont="1" applyBorder="1" applyAlignment="1">
      <alignment horizontal="left" vertical="center" wrapText="1"/>
    </xf>
    <xf numFmtId="0" fontId="3" fillId="0" borderId="203" xfId="0" applyFont="1" applyBorder="1" applyAlignment="1">
      <alignment horizontal="left" vertical="center" wrapText="1"/>
    </xf>
    <xf numFmtId="0" fontId="3" fillId="0" borderId="149" xfId="0" applyFont="1" applyBorder="1" applyAlignment="1">
      <alignment horizontal="left" vertical="center" wrapText="1"/>
    </xf>
    <xf numFmtId="0" fontId="3" fillId="0" borderId="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7" xfId="0" applyFont="1" applyBorder="1" applyAlignment="1">
      <alignment horizontal="left" vertical="center" wrapText="1"/>
    </xf>
    <xf numFmtId="0" fontId="3" fillId="0" borderId="28" xfId="0" applyFont="1" applyBorder="1" applyAlignment="1">
      <alignment horizontal="left" vertical="center" wrapText="1"/>
    </xf>
    <xf numFmtId="0" fontId="50" fillId="0" borderId="195" xfId="1371" applyFont="1" applyBorder="1" applyAlignment="1" applyProtection="1">
      <alignment horizontal="center" vertical="center"/>
      <protection hidden="1"/>
    </xf>
    <xf numFmtId="0" fontId="54" fillId="0" borderId="194" xfId="1371" applyFont="1" applyFill="1" applyBorder="1" applyAlignment="1" applyProtection="1">
      <alignment horizontal="left" vertical="center" wrapText="1"/>
      <protection locked="0" hidden="1"/>
    </xf>
    <xf numFmtId="0" fontId="54" fillId="0" borderId="188" xfId="1371" applyFont="1" applyFill="1" applyBorder="1" applyAlignment="1" applyProtection="1">
      <alignment horizontal="left" vertical="center" wrapText="1"/>
      <protection locked="0" hidden="1"/>
    </xf>
    <xf numFmtId="0" fontId="54" fillId="0" borderId="189" xfId="1371" applyFont="1" applyFill="1" applyBorder="1" applyAlignment="1" applyProtection="1">
      <alignment horizontal="left" vertical="center" wrapText="1"/>
      <protection locked="0" hidden="1"/>
    </xf>
    <xf numFmtId="0" fontId="8" fillId="61" borderId="47" xfId="1371" applyFont="1" applyFill="1" applyBorder="1" applyAlignment="1" applyProtection="1">
      <alignment horizontal="center" vertical="center" wrapText="1"/>
      <protection hidden="1"/>
    </xf>
    <xf numFmtId="0" fontId="55" fillId="0" borderId="22" xfId="1371" applyFont="1" applyFill="1" applyBorder="1" applyAlignment="1" applyProtection="1">
      <alignment horizontal="left" vertical="top" wrapText="1"/>
      <protection locked="0" hidden="1"/>
    </xf>
    <xf numFmtId="0" fontId="55" fillId="0" borderId="23" xfId="1371" applyFont="1" applyFill="1" applyBorder="1" applyAlignment="1" applyProtection="1">
      <alignment horizontal="left" vertical="top" wrapText="1"/>
      <protection locked="0" hidden="1"/>
    </xf>
    <xf numFmtId="0" fontId="55" fillId="0" borderId="149" xfId="1371" applyFont="1" applyFill="1" applyBorder="1" applyAlignment="1" applyProtection="1">
      <alignment horizontal="left" vertical="top" wrapText="1"/>
      <protection locked="0" hidden="1"/>
    </xf>
    <xf numFmtId="0" fontId="55" fillId="0" borderId="0" xfId="1371" applyFont="1" applyFill="1" applyBorder="1" applyAlignment="1" applyProtection="1">
      <alignment horizontal="left" vertical="top" wrapText="1"/>
      <protection locked="0" hidden="1"/>
    </xf>
    <xf numFmtId="0" fontId="55" fillId="0" borderId="198" xfId="1371" applyFont="1" applyFill="1" applyBorder="1" applyAlignment="1" applyProtection="1">
      <alignment horizontal="left" vertical="top" wrapText="1"/>
      <protection locked="0" hidden="1"/>
    </xf>
    <xf numFmtId="0" fontId="55" fillId="0" borderId="202" xfId="1371" applyFont="1" applyFill="1" applyBorder="1" applyAlignment="1" applyProtection="1">
      <alignment horizontal="left" vertical="top" wrapText="1"/>
      <protection locked="0" hidden="1"/>
    </xf>
    <xf numFmtId="0" fontId="55" fillId="0" borderId="203" xfId="1371" applyFont="1" applyFill="1" applyBorder="1" applyAlignment="1" applyProtection="1">
      <alignment horizontal="left" vertical="top" wrapText="1"/>
      <protection locked="0" hidden="1"/>
    </xf>
    <xf numFmtId="0" fontId="55" fillId="0" borderId="25" xfId="1371" applyFont="1" applyFill="1" applyBorder="1" applyAlignment="1" applyProtection="1">
      <alignment horizontal="left" vertical="top" wrapText="1"/>
      <protection locked="0" hidden="1"/>
    </xf>
    <xf numFmtId="0" fontId="55" fillId="0" borderId="26" xfId="1371" applyFont="1" applyFill="1" applyBorder="1" applyAlignment="1" applyProtection="1">
      <alignment horizontal="left" vertical="top" wrapText="1"/>
      <protection locked="0" hidden="1"/>
    </xf>
    <xf numFmtId="0" fontId="55" fillId="0" borderId="27" xfId="1371" applyFont="1" applyFill="1" applyBorder="1" applyAlignment="1" applyProtection="1">
      <alignment horizontal="left" vertical="top" wrapText="1"/>
      <protection locked="0" hidden="1"/>
    </xf>
    <xf numFmtId="0" fontId="55" fillId="0" borderId="28" xfId="1371" applyFont="1" applyFill="1" applyBorder="1" applyAlignment="1" applyProtection="1">
      <alignment horizontal="left" vertical="top" wrapText="1"/>
      <protection locked="0" hidden="1"/>
    </xf>
    <xf numFmtId="0" fontId="0" fillId="0" borderId="23" xfId="0" applyBorder="1" applyAlignment="1">
      <alignment horizontal="left" vertical="top" wrapText="1"/>
    </xf>
    <xf numFmtId="0" fontId="0" fillId="0" borderId="149" xfId="0" applyBorder="1" applyAlignment="1">
      <alignment horizontal="left" vertical="top" wrapText="1"/>
    </xf>
    <xf numFmtId="0" fontId="0" fillId="0" borderId="0" xfId="0" applyBorder="1" applyAlignment="1">
      <alignment horizontal="left" vertical="top" wrapText="1"/>
    </xf>
    <xf numFmtId="0" fontId="55" fillId="0" borderId="22" xfId="1371" applyFont="1" applyFill="1" applyBorder="1" applyAlignment="1" applyProtection="1">
      <alignment horizontal="left" vertical="center" wrapText="1"/>
      <protection locked="0" hidden="1"/>
    </xf>
    <xf numFmtId="0" fontId="0" fillId="0" borderId="23" xfId="0" applyBorder="1" applyAlignment="1">
      <alignment horizontal="left" vertical="center" wrapText="1"/>
    </xf>
    <xf numFmtId="0" fontId="0" fillId="0" borderId="149" xfId="0" applyBorder="1" applyAlignment="1">
      <alignment horizontal="left" vertical="center" wrapText="1"/>
    </xf>
    <xf numFmtId="0" fontId="0" fillId="0" borderId="0"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5" fillId="0" borderId="147" xfId="1371" applyFont="1" applyBorder="1" applyAlignment="1" applyProtection="1">
      <alignment horizontal="center" vertical="center" wrapText="1"/>
      <protection locked="0" hidden="1"/>
    </xf>
    <xf numFmtId="0" fontId="5" fillId="0" borderId="121" xfId="1371" applyFont="1" applyBorder="1" applyAlignment="1" applyProtection="1">
      <alignment horizontal="center" vertical="center" wrapText="1"/>
      <protection locked="0" hidden="1"/>
    </xf>
    <xf numFmtId="0" fontId="5" fillId="0" borderId="122" xfId="1371" applyFont="1" applyBorder="1" applyAlignment="1" applyProtection="1">
      <alignment horizontal="center" vertical="center" wrapText="1"/>
      <protection locked="0" hidden="1"/>
    </xf>
    <xf numFmtId="0" fontId="5" fillId="0" borderId="110" xfId="1371" applyFont="1" applyBorder="1" applyAlignment="1" applyProtection="1">
      <alignment horizontal="center" vertical="center" wrapText="1"/>
      <protection locked="0" hidden="1"/>
    </xf>
    <xf numFmtId="0" fontId="5" fillId="0" borderId="111" xfId="1371" applyFont="1" applyBorder="1" applyAlignment="1" applyProtection="1">
      <alignment horizontal="center" vertical="center" wrapText="1"/>
      <protection locked="0" hidden="1"/>
    </xf>
    <xf numFmtId="0" fontId="5" fillId="0" borderId="112" xfId="1371" applyFont="1" applyBorder="1" applyAlignment="1" applyProtection="1">
      <alignment horizontal="center" vertical="center" wrapText="1"/>
      <protection locked="0" hidden="1"/>
    </xf>
    <xf numFmtId="0" fontId="5" fillId="50" borderId="79" xfId="1371" applyFont="1" applyFill="1" applyBorder="1" applyAlignment="1" applyProtection="1">
      <alignment horizontal="center" vertical="center"/>
      <protection hidden="1"/>
    </xf>
    <xf numFmtId="0" fontId="5" fillId="50" borderId="80" xfId="1371" applyFont="1" applyFill="1" applyBorder="1" applyAlignment="1" applyProtection="1">
      <alignment horizontal="center" vertical="center"/>
      <protection hidden="1"/>
    </xf>
    <xf numFmtId="0" fontId="5" fillId="50" borderId="81" xfId="1371" applyFont="1" applyFill="1" applyBorder="1" applyAlignment="1" applyProtection="1">
      <alignment horizontal="center" vertical="center"/>
      <protection hidden="1"/>
    </xf>
    <xf numFmtId="168" fontId="9" fillId="50" borderId="77" xfId="1250" applyFont="1" applyFill="1" applyBorder="1" applyAlignment="1" applyProtection="1">
      <alignment horizontal="center" vertical="center" wrapText="1"/>
      <protection locked="0" hidden="1"/>
    </xf>
    <xf numFmtId="168" fontId="9" fillId="50" borderId="63" xfId="1250" applyFont="1" applyFill="1" applyBorder="1" applyAlignment="1" applyProtection="1">
      <alignment horizontal="center" vertical="center" wrapText="1"/>
      <protection locked="0" hidden="1"/>
    </xf>
    <xf numFmtId="168" fontId="9" fillId="50" borderId="64" xfId="1250" applyFont="1" applyFill="1" applyBorder="1" applyAlignment="1" applyProtection="1">
      <alignment horizontal="center" vertical="center" wrapText="1"/>
      <protection locked="0" hidden="1"/>
    </xf>
    <xf numFmtId="0" fontId="54" fillId="50" borderId="72" xfId="1371" applyFont="1" applyFill="1" applyBorder="1" applyAlignment="1" applyProtection="1">
      <alignment horizontal="justify" vertical="center" wrapText="1"/>
      <protection locked="0" hidden="1"/>
    </xf>
    <xf numFmtId="0" fontId="54" fillId="50" borderId="73" xfId="1371" applyFont="1" applyFill="1" applyBorder="1" applyAlignment="1" applyProtection="1">
      <alignment horizontal="justify" vertical="center" wrapText="1"/>
      <protection locked="0" hidden="1"/>
    </xf>
    <xf numFmtId="0" fontId="54" fillId="50" borderId="75" xfId="1371" applyFont="1" applyFill="1" applyBorder="1" applyAlignment="1" applyProtection="1">
      <alignment horizontal="justify" vertical="center" wrapText="1"/>
      <protection locked="0" hidden="1"/>
    </xf>
    <xf numFmtId="0" fontId="70" fillId="50" borderId="194" xfId="1371" applyFont="1" applyFill="1" applyBorder="1" applyAlignment="1" applyProtection="1">
      <alignment horizontal="left" vertical="center" wrapText="1"/>
      <protection locked="0"/>
    </xf>
    <xf numFmtId="0" fontId="70" fillId="50" borderId="188" xfId="1371" applyFont="1" applyFill="1" applyBorder="1" applyAlignment="1" applyProtection="1">
      <alignment horizontal="left" vertical="center" wrapText="1"/>
      <protection locked="0"/>
    </xf>
    <xf numFmtId="0" fontId="70" fillId="50" borderId="189" xfId="1371" applyFont="1" applyFill="1" applyBorder="1" applyAlignment="1" applyProtection="1">
      <alignment horizontal="left" vertical="center" wrapText="1"/>
      <protection locked="0"/>
    </xf>
    <xf numFmtId="0" fontId="8" fillId="61" borderId="200" xfId="1371" applyFont="1" applyFill="1" applyBorder="1" applyAlignment="1" applyProtection="1">
      <alignment horizontal="center" vertical="center" wrapText="1"/>
      <protection hidden="1"/>
    </xf>
    <xf numFmtId="0" fontId="70" fillId="50" borderId="198" xfId="1371" applyFont="1" applyFill="1" applyBorder="1" applyAlignment="1" applyProtection="1">
      <alignment horizontal="center" vertical="center" wrapText="1"/>
      <protection locked="0"/>
    </xf>
    <xf numFmtId="0" fontId="70" fillId="50" borderId="202" xfId="1371" applyFont="1" applyFill="1" applyBorder="1" applyAlignment="1" applyProtection="1">
      <alignment horizontal="center" vertical="center" wrapText="1"/>
      <protection locked="0"/>
    </xf>
    <xf numFmtId="0" fontId="70" fillId="50" borderId="203" xfId="1371" applyFont="1" applyFill="1" applyBorder="1" applyAlignment="1" applyProtection="1">
      <alignment horizontal="center" vertical="center" wrapText="1"/>
      <protection locked="0"/>
    </xf>
    <xf numFmtId="0" fontId="70" fillId="50" borderId="149" xfId="1371" applyFont="1" applyFill="1" applyBorder="1" applyAlignment="1" applyProtection="1">
      <alignment horizontal="center" vertical="center" wrapText="1"/>
      <protection locked="0"/>
    </xf>
    <xf numFmtId="0" fontId="70" fillId="50" borderId="0" xfId="1371" applyFont="1" applyFill="1" applyBorder="1" applyAlignment="1" applyProtection="1">
      <alignment horizontal="center" vertical="center" wrapText="1"/>
      <protection locked="0"/>
    </xf>
    <xf numFmtId="0" fontId="70" fillId="50" borderId="25" xfId="1371" applyFont="1" applyFill="1" applyBorder="1" applyAlignment="1" applyProtection="1">
      <alignment horizontal="center" vertical="center" wrapText="1"/>
      <protection locked="0"/>
    </xf>
    <xf numFmtId="0" fontId="70" fillId="50" borderId="26" xfId="1371" applyFont="1" applyFill="1" applyBorder="1" applyAlignment="1" applyProtection="1">
      <alignment horizontal="center" vertical="center" wrapText="1"/>
      <protection locked="0"/>
    </xf>
    <xf numFmtId="0" fontId="70" fillId="50" borderId="27" xfId="1371" applyFont="1" applyFill="1" applyBorder="1" applyAlignment="1" applyProtection="1">
      <alignment horizontal="center" vertical="center" wrapText="1"/>
      <protection locked="0"/>
    </xf>
    <xf numFmtId="0" fontId="70" fillId="50" borderId="28" xfId="1371" applyFont="1" applyFill="1" applyBorder="1" applyAlignment="1" applyProtection="1">
      <alignment horizontal="center" vertical="center" wrapText="1"/>
      <protection locked="0"/>
    </xf>
    <xf numFmtId="14" fontId="5" fillId="50" borderId="72" xfId="1371" applyNumberFormat="1" applyFont="1" applyFill="1" applyBorder="1" applyAlignment="1" applyProtection="1">
      <alignment horizontal="center" vertical="center" wrapText="1"/>
      <protection hidden="1"/>
    </xf>
    <xf numFmtId="0" fontId="5" fillId="50" borderId="73" xfId="1371" applyFont="1" applyFill="1" applyBorder="1" applyAlignment="1" applyProtection="1">
      <alignment horizontal="center" vertical="center" wrapText="1"/>
      <protection hidden="1"/>
    </xf>
    <xf numFmtId="0" fontId="5" fillId="50" borderId="74" xfId="1371" applyFont="1" applyFill="1" applyBorder="1" applyAlignment="1" applyProtection="1">
      <alignment horizontal="center" vertical="center" wrapText="1"/>
      <protection hidden="1"/>
    </xf>
    <xf numFmtId="14" fontId="5" fillId="50" borderId="73" xfId="1371" applyNumberFormat="1" applyFont="1" applyFill="1" applyBorder="1" applyAlignment="1" applyProtection="1">
      <alignment horizontal="center" vertical="center" wrapText="1"/>
      <protection hidden="1"/>
    </xf>
    <xf numFmtId="14" fontId="5" fillId="50" borderId="74" xfId="1371" applyNumberFormat="1" applyFont="1" applyFill="1" applyBorder="1" applyAlignment="1" applyProtection="1">
      <alignment horizontal="center" vertical="center" wrapText="1"/>
      <protection hidden="1"/>
    </xf>
    <xf numFmtId="0" fontId="8" fillId="50" borderId="20" xfId="1496" applyNumberFormat="1" applyFont="1" applyFill="1" applyBorder="1" applyAlignment="1">
      <alignment horizontal="center" vertical="center" wrapText="1"/>
    </xf>
    <xf numFmtId="0" fontId="8" fillId="50" borderId="46" xfId="1496" applyNumberFormat="1" applyFont="1" applyFill="1" applyBorder="1" applyAlignment="1">
      <alignment horizontal="center" vertical="center" wrapText="1"/>
    </xf>
    <xf numFmtId="0" fontId="9" fillId="50" borderId="34" xfId="1371" applyFont="1" applyFill="1" applyBorder="1" applyAlignment="1">
      <alignment horizontal="center" vertical="center" wrapText="1"/>
    </xf>
    <xf numFmtId="0" fontId="9" fillId="24" borderId="20" xfId="1371" applyFont="1" applyFill="1" applyBorder="1" applyAlignment="1">
      <alignment horizontal="left" vertical="center" wrapText="1"/>
    </xf>
    <xf numFmtId="0" fontId="9" fillId="24" borderId="32" xfId="1371" applyFont="1" applyFill="1" applyBorder="1" applyAlignment="1">
      <alignment horizontal="left" vertical="center" wrapText="1"/>
    </xf>
    <xf numFmtId="0" fontId="9" fillId="24" borderId="46" xfId="1371" applyFont="1" applyFill="1" applyBorder="1" applyAlignment="1">
      <alignment horizontal="left" vertical="center" wrapText="1"/>
    </xf>
    <xf numFmtId="0" fontId="9" fillId="0" borderId="20" xfId="1371" applyFont="1" applyFill="1" applyBorder="1" applyAlignment="1">
      <alignment horizontal="center" vertical="center" wrapText="1"/>
    </xf>
    <xf numFmtId="0" fontId="9" fillId="0" borderId="32" xfId="1371" applyFont="1" applyFill="1" applyBorder="1" applyAlignment="1">
      <alignment horizontal="center" vertical="center" wrapText="1"/>
    </xf>
    <xf numFmtId="0" fontId="9" fillId="0" borderId="46" xfId="1371" applyFont="1" applyFill="1" applyBorder="1" applyAlignment="1">
      <alignment horizontal="center" vertical="center" wrapText="1"/>
    </xf>
    <xf numFmtId="0" fontId="14" fillId="24" borderId="20" xfId="1371" applyFont="1" applyFill="1" applyBorder="1" applyAlignment="1">
      <alignment horizontal="center" vertical="center"/>
    </xf>
    <xf numFmtId="0" fontId="14" fillId="24" borderId="32" xfId="1371" applyFont="1" applyFill="1" applyBorder="1" applyAlignment="1">
      <alignment horizontal="center" vertical="center"/>
    </xf>
    <xf numFmtId="0" fontId="14" fillId="24" borderId="46" xfId="1371" applyFont="1" applyFill="1" applyBorder="1" applyAlignment="1">
      <alignment horizontal="center" vertical="center"/>
    </xf>
    <xf numFmtId="0" fontId="9" fillId="0" borderId="34" xfId="1371" applyFont="1" applyFill="1" applyBorder="1" applyAlignment="1">
      <alignment horizontal="center" vertical="center" wrapText="1"/>
    </xf>
    <xf numFmtId="0" fontId="9" fillId="50" borderId="34" xfId="1371" applyFont="1" applyFill="1" applyBorder="1" applyAlignment="1">
      <alignment horizontal="center" vertical="center"/>
    </xf>
    <xf numFmtId="0" fontId="9" fillId="0" borderId="20" xfId="1371" applyFont="1" applyFill="1" applyBorder="1" applyAlignment="1">
      <alignment horizontal="justify" vertical="center" wrapText="1"/>
    </xf>
    <xf numFmtId="0" fontId="9" fillId="0" borderId="32" xfId="1371" applyFont="1" applyFill="1" applyBorder="1" applyAlignment="1">
      <alignment horizontal="justify" vertical="center" wrapText="1"/>
    </xf>
    <xf numFmtId="0" fontId="9" fillId="0" borderId="34" xfId="1371" applyFont="1" applyFill="1" applyBorder="1" applyAlignment="1">
      <alignment horizontal="justify" vertical="center" wrapText="1"/>
    </xf>
    <xf numFmtId="1" fontId="9" fillId="50" borderId="20" xfId="1495" applyNumberFormat="1" applyFont="1" applyFill="1" applyBorder="1" applyAlignment="1">
      <alignment horizontal="center" vertical="center" wrapText="1"/>
    </xf>
    <xf numFmtId="1" fontId="9" fillId="50" borderId="32" xfId="1495" applyNumberFormat="1" applyFont="1" applyFill="1" applyBorder="1" applyAlignment="1">
      <alignment horizontal="center" vertical="center" wrapText="1"/>
    </xf>
    <xf numFmtId="1" fontId="9" fillId="50" borderId="46" xfId="1495" applyNumberFormat="1" applyFont="1" applyFill="1" applyBorder="1" applyAlignment="1">
      <alignment horizontal="center" vertical="center" wrapText="1"/>
    </xf>
    <xf numFmtId="0" fontId="51" fillId="50" borderId="20" xfId="0" applyFont="1" applyFill="1" applyBorder="1" applyAlignment="1">
      <alignment horizontal="justify" vertical="center" wrapText="1"/>
    </xf>
    <xf numFmtId="0" fontId="51" fillId="50" borderId="32" xfId="0" applyFont="1" applyFill="1" applyBorder="1" applyAlignment="1">
      <alignment horizontal="justify" vertical="center" wrapText="1"/>
    </xf>
    <xf numFmtId="0" fontId="51" fillId="50" borderId="34" xfId="0" applyFont="1" applyFill="1" applyBorder="1" applyAlignment="1">
      <alignment horizontal="justify" vertical="center" wrapText="1"/>
    </xf>
    <xf numFmtId="0" fontId="54" fillId="50" borderId="20" xfId="0" applyFont="1" applyFill="1" applyBorder="1" applyAlignment="1">
      <alignment horizontal="justify" vertical="center" wrapText="1"/>
    </xf>
    <xf numFmtId="0" fontId="54" fillId="50" borderId="32" xfId="0" applyFont="1" applyFill="1" applyBorder="1" applyAlignment="1">
      <alignment horizontal="justify" vertical="center" wrapText="1"/>
    </xf>
    <xf numFmtId="0" fontId="54" fillId="50" borderId="46" xfId="0" applyFont="1" applyFill="1" applyBorder="1" applyAlignment="1">
      <alignment horizontal="justify" vertical="center" wrapText="1"/>
    </xf>
    <xf numFmtId="0" fontId="9" fillId="50" borderId="20" xfId="1371" applyFont="1" applyFill="1" applyBorder="1" applyAlignment="1" applyProtection="1">
      <alignment horizontal="center" vertical="center" wrapText="1"/>
      <protection locked="0"/>
    </xf>
    <xf numFmtId="0" fontId="9" fillId="50" borderId="34" xfId="1371" applyFont="1" applyFill="1" applyBorder="1" applyAlignment="1" applyProtection="1">
      <alignment horizontal="center" vertical="center" wrapText="1"/>
      <protection locked="0"/>
    </xf>
    <xf numFmtId="0" fontId="49" fillId="56" borderId="20" xfId="0" applyFont="1" applyFill="1" applyBorder="1" applyAlignment="1">
      <alignment horizontal="center" vertical="center" wrapText="1"/>
    </xf>
    <xf numFmtId="0" fontId="49" fillId="56" borderId="34" xfId="0"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64" fillId="56" borderId="34" xfId="1495" applyFont="1" applyFill="1" applyBorder="1" applyAlignment="1">
      <alignment horizontal="center" vertical="center" wrapText="1"/>
    </xf>
    <xf numFmtId="0" fontId="0" fillId="56" borderId="17" xfId="0" applyFont="1" applyFill="1" applyBorder="1" applyAlignment="1">
      <alignment horizontal="center" vertical="center" wrapText="1"/>
    </xf>
    <xf numFmtId="0" fontId="0" fillId="56" borderId="19" xfId="0" applyFont="1" applyFill="1" applyBorder="1" applyAlignment="1">
      <alignment horizontal="center" vertical="center" wrapText="1"/>
    </xf>
    <xf numFmtId="0" fontId="37" fillId="64" borderId="26" xfId="0" applyFont="1" applyFill="1" applyBorder="1" applyAlignment="1">
      <alignment horizontal="center" vertical="center"/>
    </xf>
    <xf numFmtId="0" fontId="37" fillId="64" borderId="27" xfId="0" applyFont="1" applyFill="1" applyBorder="1" applyAlignment="1">
      <alignment horizontal="center" vertical="center"/>
    </xf>
    <xf numFmtId="0" fontId="70" fillId="50" borderId="72" xfId="1371" applyFont="1" applyFill="1" applyBorder="1" applyAlignment="1" applyProtection="1">
      <alignment horizontal="justify" vertical="center" wrapText="1"/>
      <protection locked="0" hidden="1"/>
    </xf>
    <xf numFmtId="0" fontId="70" fillId="50" borderId="73" xfId="1371" applyFont="1" applyFill="1" applyBorder="1" applyAlignment="1" applyProtection="1">
      <alignment horizontal="justify" vertical="center" wrapText="1"/>
      <protection locked="0" hidden="1"/>
    </xf>
    <xf numFmtId="0" fontId="70" fillId="50" borderId="75" xfId="1371" applyFont="1" applyFill="1" applyBorder="1" applyAlignment="1" applyProtection="1">
      <alignment horizontal="justify" vertical="center" wrapText="1"/>
      <protection locked="0" hidden="1"/>
    </xf>
  </cellXfs>
  <cellStyles count="32119">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xfId="32118" builtinId="4"/>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0</c:v>
                </c:pt>
                <c:pt idx="1">
                  <c:v>0</c:v>
                </c:pt>
                <c:pt idx="2">
                  <c:v>2.5679999999999998E-2</c:v>
                </c:pt>
                <c:pt idx="3">
                  <c:v>2.5679999999999998E-2</c:v>
                </c:pt>
                <c:pt idx="4">
                  <c:v>9.6160000000000009E-2</c:v>
                </c:pt>
                <c:pt idx="5">
                  <c:v>8.5760000000000003E-2</c:v>
                </c:pt>
                <c:pt idx="6">
                  <c:v>1.9760000000000003E-2</c:v>
                </c:pt>
                <c:pt idx="7">
                  <c:v>1.9760000000000003E-2</c:v>
                </c:pt>
                <c:pt idx="8">
                  <c:v>1.9760000000000003E-2</c:v>
                </c:pt>
                <c:pt idx="9">
                  <c:v>1.9760000000000003E-2</c:v>
                </c:pt>
                <c:pt idx="10">
                  <c:v>1.9760000000000003E-2</c:v>
                </c:pt>
                <c:pt idx="11">
                  <c:v>6.7920000000000008E-2</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0</c:v>
                </c:pt>
                <c:pt idx="1">
                  <c:v>0</c:v>
                </c:pt>
                <c:pt idx="2">
                  <c:v>2.5679999999999998E-2</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c:v>
                </c:pt>
                <c:pt idx="1">
                  <c:v>0</c:v>
                </c:pt>
                <c:pt idx="2">
                  <c:v>6.4199999999999993E-2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_(* #,##0.000_);_(* \(#,##0.000\);_(* "-"??_);_(@_)</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_(* #,##0.000_);_(* \(#,##0.000\);_(* "-"??_);_(@_)</c:formatCode>
                <c:ptCount val="12"/>
                <c:pt idx="0">
                  <c:v>2.4989999999999998E-2</c:v>
                </c:pt>
                <c:pt idx="1">
                  <c:v>2.4989999999999998E-2</c:v>
                </c:pt>
                <c:pt idx="2">
                  <c:v>2.4989999999999998E-2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c:formatCode>
                <c:ptCount val="12"/>
                <c:pt idx="0">
                  <c:v>8.3299999999999999E-2</c:v>
                </c:pt>
                <c:pt idx="1">
                  <c:v>0.1666</c:v>
                </c:pt>
                <c:pt idx="2">
                  <c:v>0.24990000000000001</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2.7029999999999998E-2</c:v>
                </c:pt>
                <c:pt idx="1">
                  <c:v>1.9199999999999998E-2</c:v>
                </c:pt>
                <c:pt idx="2">
                  <c:v>1.6980000000000002E-2</c:v>
                </c:pt>
                <c:pt idx="3">
                  <c:v>3.1829999999999997E-2</c:v>
                </c:pt>
                <c:pt idx="4">
                  <c:v>1.6980000000000002E-2</c:v>
                </c:pt>
                <c:pt idx="5">
                  <c:v>1.728E-2</c:v>
                </c:pt>
                <c:pt idx="6">
                  <c:v>3.3270000000000001E-2</c:v>
                </c:pt>
                <c:pt idx="7">
                  <c:v>2.6279999999999998E-2</c:v>
                </c:pt>
                <c:pt idx="8">
                  <c:v>2.2079999999999999E-2</c:v>
                </c:pt>
                <c:pt idx="9">
                  <c:v>5.1869999999999999E-2</c:v>
                </c:pt>
                <c:pt idx="10">
                  <c:v>2.3699999999999999E-2</c:v>
                </c:pt>
                <c:pt idx="11">
                  <c:v>1.6049999999999998E-2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2.7029999999999998E-2</c:v>
                </c:pt>
                <c:pt idx="1">
                  <c:v>1.9199999999999998E-2</c:v>
                </c:pt>
                <c:pt idx="2">
                  <c:v>1.6980000000000002E-2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c:formatCode>
                <c:ptCount val="12"/>
                <c:pt idx="0">
                  <c:v>9.01E-2</c:v>
                </c:pt>
                <c:pt idx="1">
                  <c:v>0.15410000000000001</c:v>
                </c:pt>
                <c:pt idx="2">
                  <c:v>0.21070000000000003</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0.09</c:v>
                </c:pt>
                <c:pt idx="1">
                  <c:v>9.9900000000000006E-3</c:v>
                </c:pt>
                <c:pt idx="2">
                  <c:v>9.9900000000000006E-3</c:v>
                </c:pt>
                <c:pt idx="3">
                  <c:v>9.9900000000000006E-3</c:v>
                </c:pt>
                <c:pt idx="4">
                  <c:v>0.06</c:v>
                </c:pt>
                <c:pt idx="5">
                  <c:v>1.4280000000000001E-2</c:v>
                </c:pt>
                <c:pt idx="6">
                  <c:v>1.4280000000000001E-2</c:v>
                </c:pt>
                <c:pt idx="7">
                  <c:v>1.4280000000000001E-2</c:v>
                </c:pt>
                <c:pt idx="8">
                  <c:v>3.4290000000000001E-2</c:v>
                </c:pt>
                <c:pt idx="9">
                  <c:v>1.4280000000000001E-2</c:v>
                </c:pt>
                <c:pt idx="10">
                  <c:v>1.4280000000000001E-2</c:v>
                </c:pt>
                <c:pt idx="11">
                  <c:v>1.4280000000000001E-2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0.09</c:v>
                </c:pt>
                <c:pt idx="1">
                  <c:v>0.01</c:v>
                </c:pt>
                <c:pt idx="2">
                  <c:v>0.01</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c:formatCode>
                <c:ptCount val="12"/>
                <c:pt idx="0">
                  <c:v>0.3</c:v>
                </c:pt>
                <c:pt idx="1">
                  <c:v>0.33333333333333331</c:v>
                </c:pt>
                <c:pt idx="2">
                  <c:v>0.36666666666666664</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_(* #,##0.000_);_(* \(#,##0.000\);_(* "-"??_);_(@_)</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_(* #,##0.000_);_(* \(#,##0.000\);_(* "-"??_);_(@_)</c:formatCode>
                <c:ptCount val="12"/>
                <c:pt idx="0">
                  <c:v>2.4989999999999998E-2</c:v>
                </c:pt>
                <c:pt idx="1">
                  <c:v>2.4989999999999998E-2</c:v>
                </c:pt>
                <c:pt idx="2">
                  <c:v>2.4989999999999998E-2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c:formatCode>
                <c:ptCount val="12"/>
                <c:pt idx="0">
                  <c:v>8.3299999999999999E-2</c:v>
                </c:pt>
                <c:pt idx="1">
                  <c:v>0.1666</c:v>
                </c:pt>
                <c:pt idx="2">
                  <c:v>0.24990000000000001</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_(* #,##0.000_);_(* \(#,##0.000\);_(* "-"??_);_(@_)</c:formatCode>
                <c:ptCount val="12"/>
                <c:pt idx="0">
                  <c:v>2.6849999999999999E-2</c:v>
                </c:pt>
                <c:pt idx="1">
                  <c:v>2.52E-2</c:v>
                </c:pt>
                <c:pt idx="2">
                  <c:v>2.631E-2</c:v>
                </c:pt>
                <c:pt idx="3">
                  <c:v>2.3099999999999999E-2</c:v>
                </c:pt>
                <c:pt idx="4">
                  <c:v>2.3039999999999998E-2</c:v>
                </c:pt>
                <c:pt idx="5">
                  <c:v>2.8439999999999997E-2</c:v>
                </c:pt>
                <c:pt idx="6">
                  <c:v>2.3099999999999999E-2</c:v>
                </c:pt>
                <c:pt idx="7">
                  <c:v>2.3610000000000003E-2</c:v>
                </c:pt>
                <c:pt idx="8">
                  <c:v>2.4119999999999999E-2</c:v>
                </c:pt>
                <c:pt idx="9">
                  <c:v>2.3099999999999999E-2</c:v>
                </c:pt>
                <c:pt idx="10">
                  <c:v>2.7359999999999999E-2</c:v>
                </c:pt>
                <c:pt idx="11">
                  <c:v>2.571E-2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_(* #,##0.000_);_(* \(#,##0.000\);_(* "-"??_);_(@_)</c:formatCode>
                <c:ptCount val="12"/>
                <c:pt idx="0">
                  <c:v>2.1610226242294951E-2</c:v>
                </c:pt>
                <c:pt idx="1">
                  <c:v>2.3771049758502E-2</c:v>
                </c:pt>
                <c:pt idx="2">
                  <c:v>2.5245110555902561E-2</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c:formatCode>
                <c:ptCount val="12"/>
                <c:pt idx="0">
                  <c:v>7.2034087474316513E-2</c:v>
                </c:pt>
                <c:pt idx="1">
                  <c:v>0.15127092000265652</c:v>
                </c:pt>
                <c:pt idx="2">
                  <c:v>0.23542128852233174</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_(* #,##0.000_);_(* \(#,##0.000\);_(* "-"??_);_(@_)</c:formatCode>
                <c:ptCount val="12"/>
                <c:pt idx="0">
                  <c:v>1.4070000000000001E-2</c:v>
                </c:pt>
                <c:pt idx="1">
                  <c:v>1.746E-2</c:v>
                </c:pt>
                <c:pt idx="2">
                  <c:v>3.5459999999999998E-2</c:v>
                </c:pt>
                <c:pt idx="3">
                  <c:v>2.4299999999999999E-2</c:v>
                </c:pt>
                <c:pt idx="4">
                  <c:v>2.019E-2</c:v>
                </c:pt>
                <c:pt idx="5">
                  <c:v>3.0299999999999997E-2</c:v>
                </c:pt>
                <c:pt idx="6">
                  <c:v>2.1239999999999998E-2</c:v>
                </c:pt>
                <c:pt idx="7">
                  <c:v>2.1239999999999998E-2</c:v>
                </c:pt>
                <c:pt idx="8">
                  <c:v>3.5490000000000001E-2</c:v>
                </c:pt>
                <c:pt idx="9">
                  <c:v>2.4989999999999998E-2</c:v>
                </c:pt>
                <c:pt idx="10">
                  <c:v>2.1090000000000001E-2</c:v>
                </c:pt>
                <c:pt idx="11">
                  <c:v>3.4118999999999997E-2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_(* #,##0.000_);_(* \(#,##0.000\);_(* "-"??_);_(@_)</c:formatCode>
                <c:ptCount val="12"/>
                <c:pt idx="0">
                  <c:v>1.4070000000000001E-2</c:v>
                </c:pt>
                <c:pt idx="1">
                  <c:v>2.8634399999999997E-2</c:v>
                </c:pt>
                <c:pt idx="2">
                  <c:v>2.7586732525230934E-2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c:formatCode>
                <c:ptCount val="12"/>
                <c:pt idx="0">
                  <c:v>4.6900000000000004E-2</c:v>
                </c:pt>
                <c:pt idx="1">
                  <c:v>0.142348</c:v>
                </c:pt>
                <c:pt idx="2">
                  <c:v>0.23430377508410311</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45</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40343</xdr:colOff>
      <xdr:row>39</xdr:row>
      <xdr:rowOff>6722</xdr:rowOff>
    </xdr:from>
    <xdr:to>
      <xdr:col>8</xdr:col>
      <xdr:colOff>1030942</xdr:colOff>
      <xdr:row>43</xdr:row>
      <xdr:rowOff>434789</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28575</xdr:colOff>
          <xdr:row>1</xdr:row>
          <xdr:rowOff>28575</xdr:rowOff>
        </xdr:from>
        <xdr:to>
          <xdr:col>8</xdr:col>
          <xdr:colOff>1714500</xdr:colOff>
          <xdr:row>2</xdr:row>
          <xdr:rowOff>66675</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642258</xdr:rowOff>
    </xdr:from>
    <xdr:to>
      <xdr:col>8</xdr:col>
      <xdr:colOff>1709057</xdr:colOff>
      <xdr:row>43</xdr:row>
      <xdr:rowOff>391887</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39</xdr:row>
      <xdr:rowOff>-1</xdr:rowOff>
    </xdr:from>
    <xdr:to>
      <xdr:col>9</xdr:col>
      <xdr:colOff>0</xdr:colOff>
      <xdr:row>43</xdr:row>
      <xdr:rowOff>414617</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85546875" defaultRowHeight="15" x14ac:dyDescent="0.25"/>
  <cols>
    <col min="1" max="1" width="15.85546875" style="74" customWidth="1"/>
    <col min="2" max="2" width="23.140625" style="74" customWidth="1"/>
    <col min="3" max="3" width="16.140625" style="74" customWidth="1"/>
    <col min="4" max="4" width="16.42578125" style="82" customWidth="1"/>
    <col min="5" max="5" width="17.42578125" style="74" customWidth="1"/>
    <col min="6" max="6" width="23.42578125" style="74" customWidth="1"/>
    <col min="7" max="7" width="17.140625" style="74" customWidth="1"/>
    <col min="8" max="8" width="16.42578125" style="74" customWidth="1"/>
    <col min="9" max="9" width="18.140625" style="74" customWidth="1"/>
    <col min="10" max="10" width="13.85546875" style="74" customWidth="1"/>
    <col min="11" max="11" width="13.85546875" style="94" customWidth="1"/>
    <col min="12" max="14" width="13.85546875" style="74" customWidth="1"/>
    <col min="15" max="17" width="13.7109375" style="74" customWidth="1"/>
    <col min="18" max="18" width="11.7109375" style="74" customWidth="1"/>
    <col min="19" max="19" width="9.85546875" style="74" customWidth="1"/>
    <col min="20" max="20" width="10.28515625" style="74" customWidth="1"/>
    <col min="21" max="21" width="14.140625" style="74" customWidth="1"/>
    <col min="22" max="22" width="11.7109375" style="74" customWidth="1"/>
    <col min="23" max="23" width="12.42578125" style="74" customWidth="1"/>
    <col min="24" max="26" width="14.7109375" style="74" customWidth="1"/>
    <col min="27" max="27" width="16.42578125" style="116" customWidth="1"/>
    <col min="28" max="28" width="14.85546875" style="74" customWidth="1"/>
    <col min="29" max="29" width="14.42578125" style="74" customWidth="1"/>
    <col min="30" max="30" width="89.85546875" style="74" customWidth="1"/>
    <col min="31" max="31" width="79.42578125" style="74" customWidth="1"/>
    <col min="32" max="32" width="87.42578125" style="74" customWidth="1"/>
    <col min="33" max="16384" width="10.85546875" style="74"/>
  </cols>
  <sheetData>
    <row r="2" spans="1:67" s="118" customFormat="1" ht="45.75" customHeight="1" x14ac:dyDescent="0.25">
      <c r="A2" s="410"/>
      <c r="B2" s="410"/>
      <c r="C2" s="395" t="s">
        <v>24</v>
      </c>
      <c r="D2" s="395"/>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402"/>
    </row>
    <row r="3" spans="1:67" s="118" customFormat="1" ht="45.75" customHeight="1" x14ac:dyDescent="0.25">
      <c r="A3" s="410"/>
      <c r="B3" s="410"/>
      <c r="C3" s="395" t="s">
        <v>25</v>
      </c>
      <c r="D3" s="395"/>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403"/>
    </row>
    <row r="4" spans="1:67" s="118" customFormat="1" ht="45.75" customHeight="1" x14ac:dyDescent="0.25">
      <c r="A4" s="410"/>
      <c r="B4" s="410"/>
      <c r="C4" s="395" t="s">
        <v>198</v>
      </c>
      <c r="D4" s="395"/>
      <c r="E4" s="395"/>
      <c r="F4" s="395"/>
      <c r="G4" s="395"/>
      <c r="H4" s="395"/>
      <c r="I4" s="395"/>
      <c r="J4" s="395"/>
      <c r="K4" s="395"/>
      <c r="L4" s="395"/>
      <c r="M4" s="395"/>
      <c r="N4" s="395"/>
      <c r="O4" s="395"/>
      <c r="P4" s="395"/>
      <c r="Q4" s="395"/>
      <c r="R4" s="395"/>
      <c r="S4" s="395"/>
      <c r="T4" s="395"/>
      <c r="U4" s="395"/>
      <c r="V4" s="395"/>
      <c r="W4" s="395"/>
      <c r="X4" s="395"/>
      <c r="Y4" s="395"/>
      <c r="Z4" s="395"/>
      <c r="AA4" s="395"/>
      <c r="AB4" s="395"/>
      <c r="AC4" s="395"/>
      <c r="AD4" s="395"/>
      <c r="AE4" s="395"/>
      <c r="AF4" s="403"/>
    </row>
    <row r="5" spans="1:67" s="118" customFormat="1" ht="45.75" customHeight="1" x14ac:dyDescent="0.25">
      <c r="A5" s="410"/>
      <c r="B5" s="410"/>
      <c r="C5" s="413" t="s">
        <v>29</v>
      </c>
      <c r="D5" s="413"/>
      <c r="E5" s="413"/>
      <c r="F5" s="413"/>
      <c r="G5" s="413"/>
      <c r="H5" s="413"/>
      <c r="I5" s="413"/>
      <c r="J5" s="413"/>
      <c r="K5" s="413"/>
      <c r="L5" s="413"/>
      <c r="M5" s="413"/>
      <c r="N5" s="413"/>
      <c r="O5" s="413"/>
      <c r="P5" s="413"/>
      <c r="Q5" s="413"/>
      <c r="R5" s="400" t="s">
        <v>189</v>
      </c>
      <c r="S5" s="400"/>
      <c r="T5" s="400"/>
      <c r="U5" s="400"/>
      <c r="V5" s="400"/>
      <c r="W5" s="400"/>
      <c r="X5" s="400"/>
      <c r="Y5" s="400"/>
      <c r="Z5" s="400"/>
      <c r="AA5" s="400"/>
      <c r="AB5" s="400"/>
      <c r="AC5" s="400"/>
      <c r="AD5" s="400"/>
      <c r="AE5" s="400"/>
      <c r="AF5" s="404"/>
    </row>
    <row r="6" spans="1:67" s="119" customFormat="1" ht="30.75" customHeight="1" x14ac:dyDescent="0.25">
      <c r="D6" s="120"/>
      <c r="K6" s="121"/>
      <c r="AA6" s="122"/>
    </row>
    <row r="7" spans="1:67" s="119" customFormat="1" ht="42" customHeight="1" x14ac:dyDescent="0.25">
      <c r="B7" s="123" t="s">
        <v>32</v>
      </c>
      <c r="C7" s="409" t="e">
        <f>+#REF!</f>
        <v>#REF!</v>
      </c>
      <c r="D7" s="409"/>
      <c r="E7" s="409"/>
      <c r="F7" s="409"/>
      <c r="G7" s="409"/>
      <c r="K7" s="121"/>
      <c r="AA7" s="122"/>
    </row>
    <row r="8" spans="1:67" s="119" customFormat="1" ht="42" customHeight="1" x14ac:dyDescent="0.25">
      <c r="B8" s="123" t="s">
        <v>1</v>
      </c>
      <c r="C8" s="409" t="e">
        <f>+#REF!</f>
        <v>#REF!</v>
      </c>
      <c r="D8" s="409"/>
      <c r="E8" s="409"/>
      <c r="F8" s="409"/>
      <c r="G8" s="409"/>
      <c r="K8" s="121"/>
      <c r="AA8" s="122"/>
    </row>
    <row r="9" spans="1:67" s="119" customFormat="1" ht="42" customHeight="1" x14ac:dyDescent="0.25">
      <c r="B9" s="124" t="s">
        <v>30</v>
      </c>
      <c r="C9" s="409" t="e">
        <f>+#REF!</f>
        <v>#REF!</v>
      </c>
      <c r="D9" s="409"/>
      <c r="E9" s="409"/>
      <c r="F9" s="409"/>
      <c r="G9" s="409"/>
      <c r="K9" s="121"/>
      <c r="Q9" s="125"/>
      <c r="R9" s="126"/>
      <c r="AA9" s="122"/>
    </row>
    <row r="10" spans="1:67" s="85" customFormat="1" ht="24.75" customHeight="1" x14ac:dyDescent="0.2">
      <c r="A10" s="83"/>
      <c r="B10" s="83"/>
      <c r="C10" s="83"/>
      <c r="D10" s="83"/>
      <c r="E10" s="84"/>
      <c r="F10" s="84"/>
      <c r="G10" s="84"/>
      <c r="H10" s="84"/>
      <c r="I10" s="84"/>
      <c r="J10" s="84"/>
      <c r="K10" s="99"/>
      <c r="L10" s="84"/>
      <c r="M10" s="84"/>
      <c r="N10" s="84"/>
      <c r="O10" s="84"/>
      <c r="P10" s="84"/>
      <c r="Q10" s="84"/>
      <c r="R10" s="84"/>
      <c r="S10" s="84"/>
      <c r="T10" s="84"/>
      <c r="U10" s="84"/>
      <c r="V10" s="84"/>
      <c r="W10" s="84"/>
      <c r="X10" s="84"/>
      <c r="Y10" s="84"/>
      <c r="Z10" s="84"/>
      <c r="AA10" s="117"/>
      <c r="AB10" s="84"/>
      <c r="AC10" s="84"/>
    </row>
    <row r="11" spans="1:67" s="86" customFormat="1" ht="35.25" customHeight="1" x14ac:dyDescent="0.2">
      <c r="A11" s="384" t="s">
        <v>365</v>
      </c>
      <c r="B11" s="385"/>
      <c r="C11" s="385"/>
      <c r="D11" s="385"/>
      <c r="E11" s="385"/>
      <c r="F11" s="385"/>
      <c r="G11" s="385"/>
      <c r="H11" s="386"/>
      <c r="I11" s="406" t="s">
        <v>36</v>
      </c>
      <c r="J11" s="407"/>
      <c r="K11" s="407"/>
      <c r="L11" s="407"/>
      <c r="M11" s="407"/>
      <c r="N11" s="408"/>
      <c r="O11" s="401" t="s">
        <v>38</v>
      </c>
      <c r="P11" s="401"/>
      <c r="Q11" s="401"/>
      <c r="R11" s="401"/>
      <c r="S11" s="401"/>
      <c r="T11" s="401"/>
      <c r="U11" s="401"/>
      <c r="V11" s="401"/>
      <c r="W11" s="401"/>
      <c r="X11" s="401"/>
      <c r="Y11" s="401"/>
      <c r="Z11" s="401"/>
      <c r="AA11" s="401"/>
      <c r="AB11" s="401"/>
      <c r="AC11" s="401"/>
      <c r="AD11" s="384" t="s">
        <v>18</v>
      </c>
      <c r="AE11" s="385"/>
      <c r="AF11" s="386"/>
    </row>
    <row r="12" spans="1:67" s="86" customFormat="1" ht="56.25" customHeight="1" x14ac:dyDescent="0.2">
      <c r="A12" s="79" t="s">
        <v>35</v>
      </c>
      <c r="B12" s="79" t="s">
        <v>27</v>
      </c>
      <c r="C12" s="79" t="s">
        <v>34</v>
      </c>
      <c r="D12" s="79" t="s">
        <v>33</v>
      </c>
      <c r="E12" s="79" t="s">
        <v>26</v>
      </c>
      <c r="F12" s="79" t="s">
        <v>3</v>
      </c>
      <c r="G12" s="79" t="s">
        <v>2</v>
      </c>
      <c r="H12" s="79" t="s">
        <v>150</v>
      </c>
      <c r="I12" s="81" t="s">
        <v>31</v>
      </c>
      <c r="J12" s="81">
        <v>2016</v>
      </c>
      <c r="K12" s="81">
        <v>2017</v>
      </c>
      <c r="L12" s="81">
        <v>2018</v>
      </c>
      <c r="M12" s="81">
        <v>2019</v>
      </c>
      <c r="N12" s="81">
        <v>2020</v>
      </c>
      <c r="O12" s="89" t="s">
        <v>23</v>
      </c>
      <c r="P12" s="89" t="s">
        <v>19</v>
      </c>
      <c r="Q12" s="89" t="s">
        <v>20</v>
      </c>
      <c r="R12" s="89" t="s">
        <v>21</v>
      </c>
      <c r="S12" s="89" t="s">
        <v>22</v>
      </c>
      <c r="T12" s="89" t="s">
        <v>10</v>
      </c>
      <c r="U12" s="89" t="s">
        <v>11</v>
      </c>
      <c r="V12" s="89" t="s">
        <v>12</v>
      </c>
      <c r="W12" s="89" t="s">
        <v>13</v>
      </c>
      <c r="X12" s="89" t="s">
        <v>14</v>
      </c>
      <c r="Y12" s="89" t="s">
        <v>15</v>
      </c>
      <c r="Z12" s="89" t="s">
        <v>16</v>
      </c>
      <c r="AA12" s="89" t="s">
        <v>37</v>
      </c>
      <c r="AB12" s="90" t="s">
        <v>5</v>
      </c>
      <c r="AC12" s="89" t="s">
        <v>6</v>
      </c>
      <c r="AD12" s="80" t="s">
        <v>7</v>
      </c>
      <c r="AE12" s="80" t="s">
        <v>9</v>
      </c>
      <c r="AF12" s="80" t="s">
        <v>8</v>
      </c>
    </row>
    <row r="13" spans="1:67" s="88" customFormat="1" ht="84.75" customHeight="1" x14ac:dyDescent="0.25">
      <c r="A13" s="350" t="s">
        <v>154</v>
      </c>
      <c r="B13" s="350" t="s">
        <v>358</v>
      </c>
      <c r="C13" s="350">
        <v>224</v>
      </c>
      <c r="D13" s="350" t="s">
        <v>187</v>
      </c>
      <c r="E13" s="350">
        <v>171</v>
      </c>
      <c r="F13" s="354" t="s">
        <v>175</v>
      </c>
      <c r="G13" s="350" t="s">
        <v>152</v>
      </c>
      <c r="H13" s="350" t="s">
        <v>70</v>
      </c>
      <c r="I13" s="405" t="e">
        <f>SUM(J13:N14)</f>
        <v>#REF!</v>
      </c>
      <c r="J13" s="387" t="e">
        <f>+#REF!</f>
        <v>#REF!</v>
      </c>
      <c r="K13" s="389" t="e">
        <f>+#REF!</f>
        <v>#REF!</v>
      </c>
      <c r="L13" s="411" t="e">
        <f>+#REF!</f>
        <v>#REF!</v>
      </c>
      <c r="M13" s="387" t="e">
        <f>+#REF!</f>
        <v>#REF!</v>
      </c>
      <c r="N13" s="387" t="e">
        <f>+#REF!</f>
        <v>#REF!</v>
      </c>
      <c r="O13" s="382" t="e">
        <f>+#REF!</f>
        <v>#REF!</v>
      </c>
      <c r="P13" s="382">
        <v>6.45</v>
      </c>
      <c r="Q13" s="382">
        <v>31.03</v>
      </c>
      <c r="R13" s="382"/>
      <c r="S13" s="382" t="e">
        <f>+#REF!</f>
        <v>#REF!</v>
      </c>
      <c r="T13" s="382" t="e">
        <f>+#REF!</f>
        <v>#REF!</v>
      </c>
      <c r="U13" s="382" t="e">
        <f>+#REF!</f>
        <v>#REF!</v>
      </c>
      <c r="V13" s="382" t="e">
        <f>+#REF!</f>
        <v>#REF!</v>
      </c>
      <c r="W13" s="382" t="e">
        <f>+#REF!</f>
        <v>#REF!</v>
      </c>
      <c r="X13" s="382" t="e">
        <f>+#REF!</f>
        <v>#REF!</v>
      </c>
      <c r="Y13" s="382" t="e">
        <f>+#REF!</f>
        <v>#REF!</v>
      </c>
      <c r="Z13" s="382" t="e">
        <f>+#REF!</f>
        <v>#REF!</v>
      </c>
      <c r="AA13" s="393" t="e">
        <f>SUM(O13:Z14)</f>
        <v>#REF!</v>
      </c>
      <c r="AB13" s="357" t="e">
        <f>+AA13/K13</f>
        <v>#REF!</v>
      </c>
      <c r="AC13" s="357" t="e">
        <f>+(J13+AA13)/I13</f>
        <v>#REF!</v>
      </c>
      <c r="AD13" s="391" t="s">
        <v>219</v>
      </c>
      <c r="AE13" s="344" t="s">
        <v>223</v>
      </c>
      <c r="AF13" s="391" t="s">
        <v>220</v>
      </c>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row>
    <row r="14" spans="1:67" ht="195.75" customHeight="1" x14ac:dyDescent="0.25">
      <c r="A14" s="350"/>
      <c r="B14" s="350"/>
      <c r="C14" s="350"/>
      <c r="D14" s="350"/>
      <c r="E14" s="350"/>
      <c r="F14" s="354"/>
      <c r="G14" s="350"/>
      <c r="H14" s="350"/>
      <c r="I14" s="405"/>
      <c r="J14" s="388"/>
      <c r="K14" s="390"/>
      <c r="L14" s="412"/>
      <c r="M14" s="388"/>
      <c r="N14" s="388"/>
      <c r="O14" s="383"/>
      <c r="P14" s="383"/>
      <c r="Q14" s="383"/>
      <c r="R14" s="383"/>
      <c r="S14" s="383"/>
      <c r="T14" s="383"/>
      <c r="U14" s="383"/>
      <c r="V14" s="383"/>
      <c r="W14" s="383"/>
      <c r="X14" s="383"/>
      <c r="Y14" s="383"/>
      <c r="Z14" s="383"/>
      <c r="AA14" s="394"/>
      <c r="AB14" s="357"/>
      <c r="AC14" s="357"/>
      <c r="AD14" s="392"/>
      <c r="AE14" s="345"/>
      <c r="AF14" s="392"/>
    </row>
    <row r="15" spans="1:67" ht="89.25" customHeight="1" x14ac:dyDescent="0.25">
      <c r="A15" s="350" t="s">
        <v>154</v>
      </c>
      <c r="B15" s="350" t="s">
        <v>359</v>
      </c>
      <c r="C15" s="350">
        <v>223</v>
      </c>
      <c r="D15" s="350" t="s">
        <v>188</v>
      </c>
      <c r="E15" s="350">
        <v>170</v>
      </c>
      <c r="F15" s="354" t="s">
        <v>174</v>
      </c>
      <c r="G15" s="350" t="s">
        <v>152</v>
      </c>
      <c r="H15" s="350" t="s">
        <v>70</v>
      </c>
      <c r="I15" s="405" t="e">
        <f>SUM(J15:N16)</f>
        <v>#REF!</v>
      </c>
      <c r="J15" s="380" t="e">
        <f>+#REF!</f>
        <v>#REF!</v>
      </c>
      <c r="K15" s="396" t="e">
        <f>+#REF!</f>
        <v>#REF!</v>
      </c>
      <c r="L15" s="398" t="e">
        <f>+#REF!</f>
        <v>#REF!</v>
      </c>
      <c r="M15" s="380" t="e">
        <f>+#REF!</f>
        <v>#REF!</v>
      </c>
      <c r="N15" s="380" t="e">
        <f>+#REF!</f>
        <v>#REF!</v>
      </c>
      <c r="O15" s="382">
        <v>53</v>
      </c>
      <c r="P15" s="382">
        <v>712</v>
      </c>
      <c r="Q15" s="382">
        <v>881</v>
      </c>
      <c r="R15" s="382"/>
      <c r="S15" s="382" t="e">
        <f>+#REF!</f>
        <v>#REF!</v>
      </c>
      <c r="T15" s="382" t="e">
        <f>+#REF!</f>
        <v>#REF!</v>
      </c>
      <c r="U15" s="382" t="e">
        <f>+#REF!</f>
        <v>#REF!</v>
      </c>
      <c r="V15" s="382" t="e">
        <f>+#REF!</f>
        <v>#REF!</v>
      </c>
      <c r="W15" s="382" t="e">
        <f>+#REF!</f>
        <v>#REF!</v>
      </c>
      <c r="X15" s="382" t="e">
        <f>+#REF!</f>
        <v>#REF!</v>
      </c>
      <c r="Y15" s="382" t="e">
        <f>+#REF!</f>
        <v>#REF!</v>
      </c>
      <c r="Z15" s="382" t="e">
        <f>+#REF!</f>
        <v>#REF!</v>
      </c>
      <c r="AA15" s="393" t="e">
        <f>SUM(O15:Z16)</f>
        <v>#REF!</v>
      </c>
      <c r="AB15" s="357" t="e">
        <f>+AA15/K15</f>
        <v>#REF!</v>
      </c>
      <c r="AC15" s="357" t="e">
        <f>+(J15+AA15)/I15</f>
        <v>#REF!</v>
      </c>
      <c r="AD15" s="391" t="s">
        <v>221</v>
      </c>
      <c r="AE15" s="344" t="s">
        <v>223</v>
      </c>
      <c r="AF15" s="391" t="s">
        <v>222</v>
      </c>
    </row>
    <row r="16" spans="1:67" ht="140.25" customHeight="1" x14ac:dyDescent="0.25">
      <c r="A16" s="350"/>
      <c r="B16" s="350"/>
      <c r="C16" s="350"/>
      <c r="D16" s="350"/>
      <c r="E16" s="350"/>
      <c r="F16" s="354"/>
      <c r="G16" s="350"/>
      <c r="H16" s="350"/>
      <c r="I16" s="405"/>
      <c r="J16" s="381"/>
      <c r="K16" s="397"/>
      <c r="L16" s="399"/>
      <c r="M16" s="381"/>
      <c r="N16" s="381"/>
      <c r="O16" s="383"/>
      <c r="P16" s="383"/>
      <c r="Q16" s="383"/>
      <c r="R16" s="383"/>
      <c r="S16" s="383"/>
      <c r="T16" s="383"/>
      <c r="U16" s="383"/>
      <c r="V16" s="383"/>
      <c r="W16" s="383"/>
      <c r="X16" s="383"/>
      <c r="Y16" s="383"/>
      <c r="Z16" s="383"/>
      <c r="AA16" s="394"/>
      <c r="AB16" s="357"/>
      <c r="AC16" s="357"/>
      <c r="AD16" s="392"/>
      <c r="AE16" s="345"/>
      <c r="AF16" s="392"/>
    </row>
    <row r="17" spans="1:32" ht="62.25" customHeight="1" x14ac:dyDescent="0.25">
      <c r="A17" s="350" t="s">
        <v>154</v>
      </c>
      <c r="B17" s="351" t="s">
        <v>360</v>
      </c>
      <c r="C17" s="350">
        <v>231</v>
      </c>
      <c r="D17" s="350" t="s">
        <v>176</v>
      </c>
      <c r="E17" s="350">
        <v>178</v>
      </c>
      <c r="F17" s="354" t="s">
        <v>177</v>
      </c>
      <c r="G17" s="350" t="s">
        <v>151</v>
      </c>
      <c r="H17" s="350" t="s">
        <v>70</v>
      </c>
      <c r="I17" s="358">
        <f>SUM(J17:N18)</f>
        <v>1</v>
      </c>
      <c r="J17" s="355">
        <v>0.05</v>
      </c>
      <c r="K17" s="352">
        <v>0.28999999999999998</v>
      </c>
      <c r="L17" s="368">
        <v>0.25</v>
      </c>
      <c r="M17" s="352">
        <v>0.4</v>
      </c>
      <c r="N17" s="352">
        <v>0.01</v>
      </c>
      <c r="O17" s="360">
        <v>0.19</v>
      </c>
      <c r="P17" s="361"/>
      <c r="Q17" s="361"/>
      <c r="R17" s="364">
        <v>0</v>
      </c>
      <c r="S17" s="365"/>
      <c r="T17" s="365"/>
      <c r="U17" s="374">
        <v>0</v>
      </c>
      <c r="V17" s="375"/>
      <c r="W17" s="375"/>
      <c r="X17" s="374">
        <v>0</v>
      </c>
      <c r="Y17" s="375"/>
      <c r="Z17" s="375"/>
      <c r="AA17" s="378">
        <f>+R17+O17+U17+X17</f>
        <v>0.19</v>
      </c>
      <c r="AB17" s="357">
        <f>+AA17/K17</f>
        <v>0.65517241379310354</v>
      </c>
      <c r="AC17" s="357">
        <f>+(J17+AA17)/I17</f>
        <v>0.24</v>
      </c>
      <c r="AD17" s="370" t="s">
        <v>224</v>
      </c>
      <c r="AE17" s="344" t="s">
        <v>223</v>
      </c>
      <c r="AF17" s="370" t="s">
        <v>225</v>
      </c>
    </row>
    <row r="18" spans="1:32" ht="200.25" customHeight="1" x14ac:dyDescent="0.25">
      <c r="A18" s="350"/>
      <c r="B18" s="351"/>
      <c r="C18" s="350"/>
      <c r="D18" s="350"/>
      <c r="E18" s="350"/>
      <c r="F18" s="354"/>
      <c r="G18" s="350"/>
      <c r="H18" s="350"/>
      <c r="I18" s="359"/>
      <c r="J18" s="356"/>
      <c r="K18" s="353"/>
      <c r="L18" s="369"/>
      <c r="M18" s="353"/>
      <c r="N18" s="353"/>
      <c r="O18" s="362"/>
      <c r="P18" s="363"/>
      <c r="Q18" s="363"/>
      <c r="R18" s="366"/>
      <c r="S18" s="367"/>
      <c r="T18" s="367"/>
      <c r="U18" s="376"/>
      <c r="V18" s="377"/>
      <c r="W18" s="377"/>
      <c r="X18" s="376"/>
      <c r="Y18" s="377"/>
      <c r="Z18" s="377"/>
      <c r="AA18" s="379"/>
      <c r="AB18" s="357"/>
      <c r="AC18" s="357"/>
      <c r="AD18" s="371"/>
      <c r="AE18" s="345"/>
      <c r="AF18" s="371"/>
    </row>
    <row r="19" spans="1:32" ht="62.25" customHeight="1" x14ac:dyDescent="0.25">
      <c r="A19" s="350" t="s">
        <v>154</v>
      </c>
      <c r="B19" s="351" t="s">
        <v>361</v>
      </c>
      <c r="C19" s="350">
        <v>232</v>
      </c>
      <c r="D19" s="350" t="s">
        <v>178</v>
      </c>
      <c r="E19" s="350">
        <v>179</v>
      </c>
      <c r="F19" s="354" t="s">
        <v>179</v>
      </c>
      <c r="G19" s="350" t="s">
        <v>151</v>
      </c>
      <c r="H19" s="350" t="s">
        <v>70</v>
      </c>
      <c r="I19" s="358">
        <f>SUM(J19:N20)</f>
        <v>1</v>
      </c>
      <c r="J19" s="355">
        <v>0.01</v>
      </c>
      <c r="K19" s="352">
        <v>0.15</v>
      </c>
      <c r="L19" s="368">
        <v>0.42</v>
      </c>
      <c r="M19" s="352">
        <v>0.42</v>
      </c>
      <c r="N19" s="352">
        <v>0</v>
      </c>
      <c r="O19" s="346">
        <v>0.35</v>
      </c>
      <c r="P19" s="347"/>
      <c r="Q19" s="347"/>
      <c r="R19" s="360">
        <v>0</v>
      </c>
      <c r="S19" s="361"/>
      <c r="T19" s="361"/>
      <c r="U19" s="346">
        <v>0</v>
      </c>
      <c r="V19" s="347"/>
      <c r="W19" s="347"/>
      <c r="X19" s="346">
        <v>0</v>
      </c>
      <c r="Y19" s="347"/>
      <c r="Z19" s="347"/>
      <c r="AA19" s="372">
        <f>+R19+O19+U19+X19</f>
        <v>0.35</v>
      </c>
      <c r="AB19" s="357">
        <f>+AA19/K19</f>
        <v>2.3333333333333335</v>
      </c>
      <c r="AC19" s="357">
        <f>+(J19+AA19)/I19</f>
        <v>0.36</v>
      </c>
      <c r="AD19" s="370" t="s">
        <v>227</v>
      </c>
      <c r="AE19" s="344" t="s">
        <v>223</v>
      </c>
      <c r="AF19" s="370" t="s">
        <v>225</v>
      </c>
    </row>
    <row r="20" spans="1:32" ht="298.5" customHeight="1" x14ac:dyDescent="0.25">
      <c r="A20" s="350"/>
      <c r="B20" s="351"/>
      <c r="C20" s="350"/>
      <c r="D20" s="350"/>
      <c r="E20" s="350"/>
      <c r="F20" s="354"/>
      <c r="G20" s="350"/>
      <c r="H20" s="350"/>
      <c r="I20" s="359"/>
      <c r="J20" s="356"/>
      <c r="K20" s="353"/>
      <c r="L20" s="369"/>
      <c r="M20" s="353"/>
      <c r="N20" s="353"/>
      <c r="O20" s="348"/>
      <c r="P20" s="349"/>
      <c r="Q20" s="349"/>
      <c r="R20" s="362"/>
      <c r="S20" s="363"/>
      <c r="T20" s="363"/>
      <c r="U20" s="348"/>
      <c r="V20" s="349"/>
      <c r="W20" s="349"/>
      <c r="X20" s="348"/>
      <c r="Y20" s="349"/>
      <c r="Z20" s="349"/>
      <c r="AA20" s="373"/>
      <c r="AB20" s="357"/>
      <c r="AC20" s="357"/>
      <c r="AD20" s="371"/>
      <c r="AE20" s="345"/>
      <c r="AF20" s="371"/>
    </row>
    <row r="21" spans="1:32" ht="62.25" customHeight="1" x14ac:dyDescent="0.25">
      <c r="A21" s="350" t="s">
        <v>154</v>
      </c>
      <c r="B21" s="351" t="s">
        <v>362</v>
      </c>
      <c r="C21" s="350">
        <v>233</v>
      </c>
      <c r="D21" s="350" t="s">
        <v>180</v>
      </c>
      <c r="E21" s="350">
        <v>180</v>
      </c>
      <c r="F21" s="354" t="s">
        <v>181</v>
      </c>
      <c r="G21" s="350" t="s">
        <v>151</v>
      </c>
      <c r="H21" s="350" t="s">
        <v>70</v>
      </c>
      <c r="I21" s="358">
        <f>SUM(J21:N22)</f>
        <v>1</v>
      </c>
      <c r="J21" s="355">
        <v>0.01</v>
      </c>
      <c r="K21" s="352">
        <v>0.1</v>
      </c>
      <c r="L21" s="368">
        <v>0.3</v>
      </c>
      <c r="M21" s="352">
        <v>0.55000000000000004</v>
      </c>
      <c r="N21" s="352">
        <v>0.04</v>
      </c>
      <c r="O21" s="346">
        <v>4.4999999999999998E-2</v>
      </c>
      <c r="P21" s="347"/>
      <c r="Q21" s="347"/>
      <c r="R21" s="346">
        <v>0</v>
      </c>
      <c r="S21" s="347"/>
      <c r="T21" s="347"/>
      <c r="U21" s="346">
        <v>0</v>
      </c>
      <c r="V21" s="347"/>
      <c r="W21" s="347"/>
      <c r="X21" s="346">
        <v>0</v>
      </c>
      <c r="Y21" s="347"/>
      <c r="Z21" s="347"/>
      <c r="AA21" s="372">
        <f>+R21+O21+U21+X21</f>
        <v>4.4999999999999998E-2</v>
      </c>
      <c r="AB21" s="357">
        <f>+AA21/K21</f>
        <v>0.44999999999999996</v>
      </c>
      <c r="AC21" s="357">
        <f>+(J21+AA21)/I21</f>
        <v>5.5E-2</v>
      </c>
      <c r="AD21" s="370" t="s">
        <v>228</v>
      </c>
      <c r="AE21" s="344" t="s">
        <v>223</v>
      </c>
      <c r="AF21" s="370" t="s">
        <v>225</v>
      </c>
    </row>
    <row r="22" spans="1:32" ht="124.5" customHeight="1" x14ac:dyDescent="0.25">
      <c r="A22" s="350"/>
      <c r="B22" s="351"/>
      <c r="C22" s="350"/>
      <c r="D22" s="350"/>
      <c r="E22" s="350"/>
      <c r="F22" s="354"/>
      <c r="G22" s="350"/>
      <c r="H22" s="350"/>
      <c r="I22" s="359"/>
      <c r="J22" s="356"/>
      <c r="K22" s="353"/>
      <c r="L22" s="369"/>
      <c r="M22" s="353"/>
      <c r="N22" s="353"/>
      <c r="O22" s="348"/>
      <c r="P22" s="349"/>
      <c r="Q22" s="349"/>
      <c r="R22" s="348"/>
      <c r="S22" s="349"/>
      <c r="T22" s="349"/>
      <c r="U22" s="348"/>
      <c r="V22" s="349"/>
      <c r="W22" s="349"/>
      <c r="X22" s="348"/>
      <c r="Y22" s="349"/>
      <c r="Z22" s="349"/>
      <c r="AA22" s="373"/>
      <c r="AB22" s="357"/>
      <c r="AC22" s="357"/>
      <c r="AD22" s="371"/>
      <c r="AE22" s="345"/>
      <c r="AF22" s="371"/>
    </row>
  </sheetData>
  <mergeCells count="150">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N15:N16"/>
    <mergeCell ref="O15:O16"/>
    <mergeCell ref="P15:P16"/>
    <mergeCell ref="Q15:Q16"/>
    <mergeCell ref="R15:R16"/>
    <mergeCell ref="S15:S16"/>
    <mergeCell ref="E15:E16"/>
    <mergeCell ref="C17:C18"/>
    <mergeCell ref="D17:D18"/>
    <mergeCell ref="AF17:AF18"/>
    <mergeCell ref="AB17:AB18"/>
    <mergeCell ref="AC17:AC18"/>
    <mergeCell ref="AD17:AD18"/>
    <mergeCell ref="X17:Z18"/>
    <mergeCell ref="AA17:AA18"/>
    <mergeCell ref="AE17:AE18"/>
    <mergeCell ref="U17:W18"/>
    <mergeCell ref="AF21:AF22"/>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M21:M22"/>
    <mergeCell ref="N21:N22"/>
    <mergeCell ref="O17:Q18"/>
    <mergeCell ref="R17:T18"/>
    <mergeCell ref="L21:L22"/>
    <mergeCell ref="I19:I20"/>
    <mergeCell ref="J19:J20"/>
    <mergeCell ref="K19:K20"/>
    <mergeCell ref="R19:T20"/>
    <mergeCell ref="J17:J18"/>
    <mergeCell ref="K17:K18"/>
    <mergeCell ref="L17:L18"/>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5"/>
  <sheetViews>
    <sheetView topLeftCell="A33" zoomScale="80" zoomScaleNormal="80" zoomScaleSheetLayoutView="50" zoomScalePageLayoutView="85" workbookViewId="0">
      <selection activeCell="J22" sqref="J22"/>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14.7109375" style="173" customWidth="1"/>
    <col min="5" max="5" width="16.42578125" style="173" customWidth="1"/>
    <col min="6" max="6" width="25" style="173" customWidth="1"/>
    <col min="7" max="7" width="22" style="208" customWidth="1"/>
    <col min="8" max="9" width="17.7109375" style="173" customWidth="1"/>
    <col min="10" max="11" width="22.42578125" style="173" customWidth="1"/>
    <col min="12" max="24" width="10.85546875" style="171"/>
    <col min="25" max="16384" width="10.85546875" style="173"/>
  </cols>
  <sheetData>
    <row r="1" spans="2:14" ht="37.5" customHeight="1" x14ac:dyDescent="0.2">
      <c r="B1" s="635"/>
      <c r="C1" s="638" t="s">
        <v>25</v>
      </c>
      <c r="D1" s="638"/>
      <c r="E1" s="638"/>
      <c r="F1" s="638"/>
      <c r="G1" s="638"/>
      <c r="H1" s="638"/>
      <c r="I1" s="639"/>
      <c r="J1" s="170"/>
      <c r="K1" s="170"/>
      <c r="M1" s="172" t="s">
        <v>47</v>
      </c>
    </row>
    <row r="2" spans="2:14" ht="37.5" customHeight="1" x14ac:dyDescent="0.2">
      <c r="B2" s="636"/>
      <c r="C2" s="642" t="s">
        <v>239</v>
      </c>
      <c r="D2" s="642"/>
      <c r="E2" s="642"/>
      <c r="F2" s="642"/>
      <c r="G2" s="642"/>
      <c r="H2" s="642"/>
      <c r="I2" s="640"/>
      <c r="J2" s="170"/>
      <c r="K2" s="170"/>
      <c r="M2" s="172" t="s">
        <v>48</v>
      </c>
    </row>
    <row r="3" spans="2:14" ht="37.5" customHeight="1" thickBot="1" x14ac:dyDescent="0.25">
      <c r="B3" s="637"/>
      <c r="C3" s="643" t="s">
        <v>240</v>
      </c>
      <c r="D3" s="643"/>
      <c r="E3" s="643"/>
      <c r="F3" s="643" t="s">
        <v>241</v>
      </c>
      <c r="G3" s="643"/>
      <c r="H3" s="643"/>
      <c r="I3" s="641"/>
      <c r="J3" s="170"/>
      <c r="K3" s="170"/>
      <c r="M3" s="172" t="s">
        <v>50</v>
      </c>
    </row>
    <row r="4" spans="2:14" ht="23.25" customHeight="1" x14ac:dyDescent="0.2">
      <c r="B4" s="631" t="s">
        <v>351</v>
      </c>
      <c r="C4" s="632"/>
      <c r="D4" s="632"/>
      <c r="E4" s="632"/>
      <c r="F4" s="632"/>
      <c r="G4" s="632"/>
      <c r="H4" s="632"/>
      <c r="I4" s="633"/>
      <c r="J4" s="174"/>
      <c r="K4" s="174"/>
    </row>
    <row r="5" spans="2:14" ht="24" customHeight="1" x14ac:dyDescent="0.2">
      <c r="B5" s="551" t="s">
        <v>234</v>
      </c>
      <c r="C5" s="552"/>
      <c r="D5" s="552"/>
      <c r="E5" s="552"/>
      <c r="F5" s="552"/>
      <c r="G5" s="552"/>
      <c r="H5" s="552"/>
      <c r="I5" s="553"/>
      <c r="J5" s="175"/>
      <c r="K5" s="175"/>
      <c r="N5" s="176" t="s">
        <v>57</v>
      </c>
    </row>
    <row r="6" spans="2:14" ht="46.35" customHeight="1" x14ac:dyDescent="0.2">
      <c r="B6" s="222" t="s">
        <v>242</v>
      </c>
      <c r="C6" s="220">
        <v>7</v>
      </c>
      <c r="D6" s="634" t="s">
        <v>243</v>
      </c>
      <c r="E6" s="634"/>
      <c r="F6" s="606" t="s">
        <v>300</v>
      </c>
      <c r="G6" s="606"/>
      <c r="H6" s="606"/>
      <c r="I6" s="607"/>
      <c r="J6" s="177"/>
      <c r="K6" s="177"/>
      <c r="M6" s="172" t="s">
        <v>60</v>
      </c>
      <c r="N6" s="176" t="s">
        <v>61</v>
      </c>
    </row>
    <row r="7" spans="2:14" ht="30.75" customHeight="1" x14ac:dyDescent="0.2">
      <c r="B7" s="222" t="s">
        <v>244</v>
      </c>
      <c r="C7" s="220" t="s">
        <v>81</v>
      </c>
      <c r="D7" s="634" t="s">
        <v>245</v>
      </c>
      <c r="E7" s="634"/>
      <c r="F7" s="606" t="s">
        <v>301</v>
      </c>
      <c r="G7" s="606"/>
      <c r="H7" s="178" t="s">
        <v>246</v>
      </c>
      <c r="I7" s="221" t="s">
        <v>81</v>
      </c>
      <c r="J7" s="179"/>
      <c r="K7" s="179"/>
      <c r="M7" s="172" t="s">
        <v>65</v>
      </c>
      <c r="N7" s="176" t="s">
        <v>66</v>
      </c>
    </row>
    <row r="8" spans="2:14" ht="30.75" customHeight="1" x14ac:dyDescent="0.2">
      <c r="B8" s="222" t="s">
        <v>247</v>
      </c>
      <c r="C8" s="606" t="s">
        <v>289</v>
      </c>
      <c r="D8" s="606"/>
      <c r="E8" s="606"/>
      <c r="F8" s="606"/>
      <c r="G8" s="178" t="s">
        <v>248</v>
      </c>
      <c r="H8" s="621">
        <v>7550</v>
      </c>
      <c r="I8" s="622"/>
      <c r="J8" s="180"/>
      <c r="K8" s="180"/>
      <c r="M8" s="172" t="s">
        <v>69</v>
      </c>
      <c r="N8" s="176" t="s">
        <v>70</v>
      </c>
    </row>
    <row r="9" spans="2:14" ht="30.75" customHeight="1" x14ac:dyDescent="0.2">
      <c r="B9" s="222" t="s">
        <v>48</v>
      </c>
      <c r="C9" s="623" t="s">
        <v>60</v>
      </c>
      <c r="D9" s="623"/>
      <c r="E9" s="623"/>
      <c r="F9" s="623"/>
      <c r="G9" s="178" t="s">
        <v>249</v>
      </c>
      <c r="H9" s="624" t="s">
        <v>298</v>
      </c>
      <c r="I9" s="625"/>
      <c r="J9" s="181"/>
      <c r="K9" s="181"/>
      <c r="M9" s="182" t="s">
        <v>73</v>
      </c>
    </row>
    <row r="10" spans="2:14" ht="59.1" customHeight="1" x14ac:dyDescent="0.2">
      <c r="B10" s="222" t="s">
        <v>250</v>
      </c>
      <c r="C10" s="606" t="s">
        <v>346</v>
      </c>
      <c r="D10" s="606"/>
      <c r="E10" s="606"/>
      <c r="F10" s="606"/>
      <c r="G10" s="606"/>
      <c r="H10" s="606"/>
      <c r="I10" s="607"/>
      <c r="J10" s="183"/>
      <c r="K10" s="183"/>
      <c r="M10" s="182"/>
    </row>
    <row r="11" spans="2:14" ht="30.75" customHeight="1" x14ac:dyDescent="0.2">
      <c r="B11" s="222" t="s">
        <v>251</v>
      </c>
      <c r="C11" s="599" t="s">
        <v>355</v>
      </c>
      <c r="D11" s="599"/>
      <c r="E11" s="599"/>
      <c r="F11" s="599"/>
      <c r="G11" s="599"/>
      <c r="H11" s="599"/>
      <c r="I11" s="867"/>
      <c r="J11" s="179"/>
      <c r="K11" s="179"/>
      <c r="M11" s="182"/>
      <c r="N11" s="176" t="s">
        <v>76</v>
      </c>
    </row>
    <row r="12" spans="2:14" ht="30.75" customHeight="1" x14ac:dyDescent="0.2">
      <c r="B12" s="222" t="s">
        <v>254</v>
      </c>
      <c r="C12" s="597" t="s">
        <v>299</v>
      </c>
      <c r="D12" s="597"/>
      <c r="E12" s="597"/>
      <c r="F12" s="597"/>
      <c r="G12" s="178" t="s">
        <v>252</v>
      </c>
      <c r="H12" s="611" t="s">
        <v>91</v>
      </c>
      <c r="I12" s="612"/>
      <c r="J12" s="179"/>
      <c r="K12" s="179"/>
      <c r="M12" s="182" t="s">
        <v>80</v>
      </c>
      <c r="N12" s="176" t="s">
        <v>81</v>
      </c>
    </row>
    <row r="13" spans="2:14" ht="30.75" customHeight="1" x14ac:dyDescent="0.2">
      <c r="B13" s="222" t="s">
        <v>255</v>
      </c>
      <c r="C13" s="630" t="s">
        <v>398</v>
      </c>
      <c r="D13" s="630"/>
      <c r="E13" s="630"/>
      <c r="F13" s="630"/>
      <c r="G13" s="178" t="s">
        <v>253</v>
      </c>
      <c r="H13" s="599" t="s">
        <v>57</v>
      </c>
      <c r="I13" s="867"/>
      <c r="J13" s="179"/>
      <c r="K13" s="179"/>
      <c r="M13" s="182" t="s">
        <v>84</v>
      </c>
    </row>
    <row r="14" spans="2:14" ht="30" customHeight="1" x14ac:dyDescent="0.2">
      <c r="B14" s="222" t="s">
        <v>256</v>
      </c>
      <c r="C14" s="597" t="s">
        <v>312</v>
      </c>
      <c r="D14" s="597"/>
      <c r="E14" s="597"/>
      <c r="F14" s="597"/>
      <c r="G14" s="597"/>
      <c r="H14" s="597"/>
      <c r="I14" s="598"/>
      <c r="J14" s="183"/>
      <c r="K14" s="183"/>
      <c r="M14" s="182" t="s">
        <v>86</v>
      </c>
      <c r="N14" s="176"/>
    </row>
    <row r="15" spans="2:14" ht="30.75" customHeight="1" x14ac:dyDescent="0.2">
      <c r="B15" s="222" t="s">
        <v>257</v>
      </c>
      <c r="C15" s="597" t="s">
        <v>310</v>
      </c>
      <c r="D15" s="597"/>
      <c r="E15" s="597"/>
      <c r="F15" s="597"/>
      <c r="G15" s="597"/>
      <c r="H15" s="597"/>
      <c r="I15" s="598"/>
      <c r="J15" s="184"/>
      <c r="K15" s="184"/>
      <c r="M15" s="182" t="s">
        <v>88</v>
      </c>
      <c r="N15" s="176"/>
    </row>
    <row r="16" spans="2:14" ht="42.6" customHeight="1" x14ac:dyDescent="0.2">
      <c r="B16" s="222" t="s">
        <v>258</v>
      </c>
      <c r="C16" s="606" t="s">
        <v>313</v>
      </c>
      <c r="D16" s="606"/>
      <c r="E16" s="606"/>
      <c r="F16" s="606"/>
      <c r="G16" s="606"/>
      <c r="H16" s="606"/>
      <c r="I16" s="607"/>
      <c r="J16" s="185"/>
      <c r="K16" s="185"/>
      <c r="M16" s="182"/>
      <c r="N16" s="176"/>
    </row>
    <row r="17" spans="2:14" ht="30.75" customHeight="1" x14ac:dyDescent="0.2">
      <c r="B17" s="222" t="s">
        <v>259</v>
      </c>
      <c r="C17" s="599" t="s">
        <v>152</v>
      </c>
      <c r="D17" s="600"/>
      <c r="E17" s="600"/>
      <c r="F17" s="600"/>
      <c r="G17" s="600"/>
      <c r="H17" s="600"/>
      <c r="I17" s="601"/>
      <c r="J17" s="186"/>
      <c r="K17" s="186"/>
      <c r="M17" s="182" t="s">
        <v>91</v>
      </c>
      <c r="N17" s="176"/>
    </row>
    <row r="18" spans="2:14" ht="18" customHeight="1" x14ac:dyDescent="0.2">
      <c r="B18" s="602" t="s">
        <v>265</v>
      </c>
      <c r="C18" s="603" t="s">
        <v>237</v>
      </c>
      <c r="D18" s="603"/>
      <c r="E18" s="603"/>
      <c r="F18" s="604" t="s">
        <v>238</v>
      </c>
      <c r="G18" s="604"/>
      <c r="H18" s="604"/>
      <c r="I18" s="605"/>
      <c r="J18" s="187"/>
      <c r="K18" s="187"/>
      <c r="M18" s="182" t="s">
        <v>79</v>
      </c>
      <c r="N18" s="176"/>
    </row>
    <row r="19" spans="2:14" ht="39.75" customHeight="1" x14ac:dyDescent="0.2">
      <c r="B19" s="602"/>
      <c r="C19" s="616" t="s">
        <v>296</v>
      </c>
      <c r="D19" s="617"/>
      <c r="E19" s="755"/>
      <c r="F19" s="606" t="str">
        <f>C19</f>
        <v>Actividades que se ejecutaron para la implementacion de los procesos transversales</v>
      </c>
      <c r="G19" s="606"/>
      <c r="H19" s="606"/>
      <c r="I19" s="607"/>
      <c r="J19" s="185"/>
      <c r="K19" s="185"/>
      <c r="M19" s="182" t="s">
        <v>95</v>
      </c>
      <c r="N19" s="176"/>
    </row>
    <row r="20" spans="2:14" ht="39.75" customHeight="1" x14ac:dyDescent="0.2">
      <c r="B20" s="222" t="s">
        <v>266</v>
      </c>
      <c r="C20" s="616" t="s">
        <v>297</v>
      </c>
      <c r="D20" s="617"/>
      <c r="E20" s="755"/>
      <c r="F20" s="606" t="str">
        <f>C20</f>
        <v>Cantidad de actividades que se ejecutaron para la implementacion de los procesos transversales</v>
      </c>
      <c r="G20" s="606"/>
      <c r="H20" s="606"/>
      <c r="I20" s="607"/>
      <c r="J20" s="179"/>
      <c r="K20" s="179"/>
      <c r="M20" s="182"/>
      <c r="N20" s="176"/>
    </row>
    <row r="21" spans="2:14" ht="27" customHeight="1" x14ac:dyDescent="0.2">
      <c r="B21" s="222" t="s">
        <v>267</v>
      </c>
      <c r="C21" s="616" t="s">
        <v>152</v>
      </c>
      <c r="D21" s="617"/>
      <c r="E21" s="755"/>
      <c r="F21" s="616" t="s">
        <v>152</v>
      </c>
      <c r="G21" s="617"/>
      <c r="H21" s="617"/>
      <c r="I21" s="618"/>
      <c r="J21" s="184"/>
      <c r="K21" s="184"/>
      <c r="M21" s="188"/>
      <c r="N21" s="176"/>
    </row>
    <row r="22" spans="2:14" ht="23.25" customHeight="1" x14ac:dyDescent="0.2">
      <c r="B22" s="222" t="s">
        <v>268</v>
      </c>
      <c r="C22" s="981">
        <v>44562</v>
      </c>
      <c r="D22" s="984"/>
      <c r="E22" s="985"/>
      <c r="F22" s="178" t="s">
        <v>271</v>
      </c>
      <c r="G22" s="223">
        <v>0.1</v>
      </c>
      <c r="H22" s="178" t="s">
        <v>275</v>
      </c>
      <c r="I22" s="257">
        <v>0.1</v>
      </c>
      <c r="K22" s="189"/>
      <c r="M22" s="188"/>
    </row>
    <row r="23" spans="2:14" ht="27" customHeight="1" x14ac:dyDescent="0.2">
      <c r="B23" s="222" t="s">
        <v>269</v>
      </c>
      <c r="C23" s="981">
        <v>44926</v>
      </c>
      <c r="D23" s="982"/>
      <c r="E23" s="983"/>
      <c r="F23" s="178" t="s">
        <v>272</v>
      </c>
      <c r="G23" s="594">
        <v>0.3</v>
      </c>
      <c r="H23" s="595"/>
      <c r="I23" s="596"/>
      <c r="J23" s="190"/>
      <c r="K23" s="190"/>
      <c r="M23" s="188"/>
    </row>
    <row r="24" spans="2:14" ht="30.75" customHeight="1" x14ac:dyDescent="0.2">
      <c r="B24" s="228" t="s">
        <v>270</v>
      </c>
      <c r="C24" s="959" t="s">
        <v>321</v>
      </c>
      <c r="D24" s="960"/>
      <c r="E24" s="961"/>
      <c r="F24" s="225" t="s">
        <v>274</v>
      </c>
      <c r="G24" s="571" t="s">
        <v>223</v>
      </c>
      <c r="H24" s="572"/>
      <c r="I24" s="573"/>
      <c r="K24" s="187"/>
      <c r="M24" s="188"/>
    </row>
    <row r="25" spans="2:14" ht="22.5" customHeight="1" x14ac:dyDescent="0.2">
      <c r="B25" s="551" t="s">
        <v>235</v>
      </c>
      <c r="C25" s="552"/>
      <c r="D25" s="552"/>
      <c r="E25" s="552"/>
      <c r="F25" s="552"/>
      <c r="G25" s="552"/>
      <c r="H25" s="552"/>
      <c r="I25" s="553"/>
      <c r="J25" s="175"/>
      <c r="K25" s="175"/>
      <c r="M25" s="188"/>
    </row>
    <row r="26" spans="2:14" ht="43.5" customHeight="1" x14ac:dyDescent="0.2">
      <c r="B26" s="191" t="s">
        <v>105</v>
      </c>
      <c r="C26" s="219" t="s">
        <v>261</v>
      </c>
      <c r="D26" s="219" t="s">
        <v>260</v>
      </c>
      <c r="E26" s="192" t="s">
        <v>264</v>
      </c>
      <c r="F26" s="219" t="s">
        <v>263</v>
      </c>
      <c r="G26" s="219" t="s">
        <v>262</v>
      </c>
      <c r="H26" s="192" t="s">
        <v>276</v>
      </c>
      <c r="I26" s="193" t="s">
        <v>273</v>
      </c>
      <c r="J26" s="185"/>
      <c r="K26" s="185"/>
      <c r="M26" s="188"/>
    </row>
    <row r="27" spans="2:14" ht="15.6" customHeight="1" x14ac:dyDescent="0.2">
      <c r="B27" s="191" t="s">
        <v>323</v>
      </c>
      <c r="C27" s="272">
        <v>1.4070000000000001E-2</v>
      </c>
      <c r="D27" s="272">
        <v>1.4070000000000001E-2</v>
      </c>
      <c r="E27" s="315">
        <f>IF(OR(C27=0,C27=""),0,D27/C27)</f>
        <v>1</v>
      </c>
      <c r="F27" s="750">
        <f>SUM(C27:C38)</f>
        <v>0.29994900000000002</v>
      </c>
      <c r="G27" s="750">
        <f>SUM(D27:D38)</f>
        <v>7.0291132525230934E-2</v>
      </c>
      <c r="H27" s="332">
        <f>+(D27*100%)/$G$23</f>
        <v>4.6900000000000004E-2</v>
      </c>
      <c r="I27" s="962">
        <f>G27+I22</f>
        <v>0.17029113252523093</v>
      </c>
      <c r="J27" s="185"/>
      <c r="K27" s="185"/>
      <c r="M27" s="188"/>
    </row>
    <row r="28" spans="2:14" ht="15.6" customHeight="1" x14ac:dyDescent="0.2">
      <c r="B28" s="191" t="s">
        <v>114</v>
      </c>
      <c r="C28" s="272">
        <v>1.746E-2</v>
      </c>
      <c r="D28" s="272">
        <f>+C28*164%</f>
        <v>2.8634399999999997E-2</v>
      </c>
      <c r="E28" s="315">
        <f t="shared" ref="E28:E38" si="0">IF(OR(C28=0,C28=""),0,D28/C28)</f>
        <v>1.64</v>
      </c>
      <c r="F28" s="661"/>
      <c r="G28" s="661"/>
      <c r="H28" s="332">
        <f>+IF(D28="","",((D28*100%)/$G$23)+H27)</f>
        <v>0.142348</v>
      </c>
      <c r="I28" s="963"/>
      <c r="J28" s="185"/>
      <c r="K28" s="185"/>
      <c r="M28" s="188"/>
    </row>
    <row r="29" spans="2:14" ht="15.6" customHeight="1" x14ac:dyDescent="0.2">
      <c r="B29" s="191" t="s">
        <v>115</v>
      </c>
      <c r="C29" s="272">
        <v>3.5459999999999998E-2</v>
      </c>
      <c r="D29" s="272">
        <f>0.777967640305441*C29</f>
        <v>2.7586732525230934E-2</v>
      </c>
      <c r="E29" s="315">
        <f t="shared" si="0"/>
        <v>0.77796764030544097</v>
      </c>
      <c r="F29" s="661"/>
      <c r="G29" s="661"/>
      <c r="H29" s="332">
        <f>+IF(D29="","",((D29*100%)/$G$23)+H28)</f>
        <v>0.23430377508410311</v>
      </c>
      <c r="I29" s="963"/>
      <c r="J29" s="185"/>
      <c r="K29" s="185"/>
      <c r="M29" s="188"/>
    </row>
    <row r="30" spans="2:14" ht="15.6" customHeight="1" x14ac:dyDescent="0.2">
      <c r="B30" s="191" t="s">
        <v>116</v>
      </c>
      <c r="C30" s="272">
        <v>2.4299999999999999E-2</v>
      </c>
      <c r="D30" s="272"/>
      <c r="E30" s="315">
        <f t="shared" si="0"/>
        <v>0</v>
      </c>
      <c r="F30" s="661"/>
      <c r="G30" s="661"/>
      <c r="H30" s="332" t="str">
        <f t="shared" ref="H30:H38" si="1">+IF(D30="","",((D30*100%)/$G$23)+H29)</f>
        <v/>
      </c>
      <c r="I30" s="963"/>
      <c r="J30" s="185"/>
      <c r="K30" s="185"/>
      <c r="M30" s="188"/>
    </row>
    <row r="31" spans="2:14" ht="15.6" customHeight="1" x14ac:dyDescent="0.2">
      <c r="B31" s="191" t="s">
        <v>117</v>
      </c>
      <c r="C31" s="272">
        <v>2.019E-2</v>
      </c>
      <c r="D31" s="272"/>
      <c r="E31" s="315">
        <f t="shared" si="0"/>
        <v>0</v>
      </c>
      <c r="F31" s="661"/>
      <c r="G31" s="661"/>
      <c r="H31" s="332" t="str">
        <f t="shared" si="1"/>
        <v/>
      </c>
      <c r="I31" s="963"/>
      <c r="J31" s="185"/>
      <c r="K31" s="185"/>
      <c r="M31" s="188"/>
    </row>
    <row r="32" spans="2:14" ht="15.6" customHeight="1" x14ac:dyDescent="0.2">
      <c r="B32" s="191" t="s">
        <v>118</v>
      </c>
      <c r="C32" s="272">
        <v>3.0299999999999997E-2</v>
      </c>
      <c r="D32" s="272"/>
      <c r="E32" s="315">
        <f t="shared" si="0"/>
        <v>0</v>
      </c>
      <c r="F32" s="661"/>
      <c r="G32" s="661"/>
      <c r="H32" s="332" t="str">
        <f t="shared" si="1"/>
        <v/>
      </c>
      <c r="I32" s="963"/>
      <c r="J32" s="277"/>
      <c r="K32" s="185"/>
      <c r="M32" s="188"/>
    </row>
    <row r="33" spans="2:11" ht="19.5" customHeight="1" x14ac:dyDescent="0.2">
      <c r="B33" s="191" t="s">
        <v>119</v>
      </c>
      <c r="C33" s="272">
        <v>2.1239999999999998E-2</v>
      </c>
      <c r="D33" s="272"/>
      <c r="E33" s="315">
        <f t="shared" si="0"/>
        <v>0</v>
      </c>
      <c r="F33" s="661"/>
      <c r="G33" s="661"/>
      <c r="H33" s="332" t="str">
        <f t="shared" si="1"/>
        <v/>
      </c>
      <c r="I33" s="963"/>
      <c r="J33" s="195"/>
      <c r="K33" s="195"/>
    </row>
    <row r="34" spans="2:11" ht="19.5" customHeight="1" x14ac:dyDescent="0.2">
      <c r="B34" s="191" t="s">
        <v>120</v>
      </c>
      <c r="C34" s="272">
        <v>2.1239999999999998E-2</v>
      </c>
      <c r="D34" s="272"/>
      <c r="E34" s="315">
        <f t="shared" si="0"/>
        <v>0</v>
      </c>
      <c r="F34" s="661"/>
      <c r="G34" s="661"/>
      <c r="H34" s="332" t="str">
        <f t="shared" si="1"/>
        <v/>
      </c>
      <c r="I34" s="963"/>
      <c r="J34" s="195"/>
      <c r="K34" s="195"/>
    </row>
    <row r="35" spans="2:11" ht="19.5" customHeight="1" x14ac:dyDescent="0.2">
      <c r="B35" s="191" t="s">
        <v>121</v>
      </c>
      <c r="C35" s="272">
        <v>3.5490000000000001E-2</v>
      </c>
      <c r="D35" s="272"/>
      <c r="E35" s="315">
        <f t="shared" si="0"/>
        <v>0</v>
      </c>
      <c r="F35" s="661"/>
      <c r="G35" s="661"/>
      <c r="H35" s="332" t="str">
        <f t="shared" si="1"/>
        <v/>
      </c>
      <c r="I35" s="963"/>
      <c r="J35" s="195"/>
      <c r="K35" s="195"/>
    </row>
    <row r="36" spans="2:11" ht="19.5" customHeight="1" x14ac:dyDescent="0.2">
      <c r="B36" s="191" t="s">
        <v>122</v>
      </c>
      <c r="C36" s="272">
        <v>2.4989999999999998E-2</v>
      </c>
      <c r="D36" s="272"/>
      <c r="E36" s="315">
        <f t="shared" si="0"/>
        <v>0</v>
      </c>
      <c r="F36" s="661"/>
      <c r="G36" s="661"/>
      <c r="H36" s="332" t="str">
        <f t="shared" si="1"/>
        <v/>
      </c>
      <c r="I36" s="963"/>
      <c r="J36" s="195"/>
      <c r="K36" s="195"/>
    </row>
    <row r="37" spans="2:11" ht="19.5" customHeight="1" x14ac:dyDescent="0.2">
      <c r="B37" s="191" t="s">
        <v>123</v>
      </c>
      <c r="C37" s="272">
        <v>2.1090000000000001E-2</v>
      </c>
      <c r="D37" s="272"/>
      <c r="E37" s="315">
        <f t="shared" si="0"/>
        <v>0</v>
      </c>
      <c r="F37" s="661"/>
      <c r="G37" s="661"/>
      <c r="H37" s="332" t="str">
        <f t="shared" si="1"/>
        <v/>
      </c>
      <c r="I37" s="963"/>
      <c r="J37" s="195"/>
      <c r="K37" s="195"/>
    </row>
    <row r="38" spans="2:11" ht="19.5" customHeight="1" x14ac:dyDescent="0.2">
      <c r="B38" s="191" t="s">
        <v>124</v>
      </c>
      <c r="C38" s="272">
        <v>3.4118999999999997E-2</v>
      </c>
      <c r="D38" s="272"/>
      <c r="E38" s="315">
        <f t="shared" si="0"/>
        <v>0</v>
      </c>
      <c r="F38" s="662"/>
      <c r="G38" s="662"/>
      <c r="H38" s="332" t="str">
        <f t="shared" si="1"/>
        <v/>
      </c>
      <c r="I38" s="964"/>
      <c r="J38" s="195"/>
      <c r="K38" s="195"/>
    </row>
    <row r="39" spans="2:11" ht="52.5" customHeight="1" x14ac:dyDescent="0.2">
      <c r="B39" s="226" t="s">
        <v>277</v>
      </c>
      <c r="C39" s="965"/>
      <c r="D39" s="966"/>
      <c r="E39" s="966"/>
      <c r="F39" s="966"/>
      <c r="G39" s="966"/>
      <c r="H39" s="966"/>
      <c r="I39" s="967"/>
      <c r="J39" s="196"/>
      <c r="K39" s="196"/>
    </row>
    <row r="40" spans="2:11" ht="34.5" customHeight="1" x14ac:dyDescent="0.2">
      <c r="B40" s="577"/>
      <c r="C40" s="578"/>
      <c r="D40" s="578"/>
      <c r="E40" s="578"/>
      <c r="F40" s="578"/>
      <c r="G40" s="578"/>
      <c r="H40" s="578"/>
      <c r="I40" s="579"/>
      <c r="J40" s="175"/>
      <c r="K40" s="175"/>
    </row>
    <row r="41" spans="2:11" ht="34.5" customHeight="1" x14ac:dyDescent="0.2">
      <c r="B41" s="580"/>
      <c r="C41" s="581"/>
      <c r="D41" s="581"/>
      <c r="E41" s="581"/>
      <c r="F41" s="581"/>
      <c r="G41" s="581"/>
      <c r="H41" s="581"/>
      <c r="I41" s="582"/>
      <c r="J41" s="196"/>
      <c r="K41" s="196"/>
    </row>
    <row r="42" spans="2:11" ht="34.5" customHeight="1" x14ac:dyDescent="0.2">
      <c r="B42" s="580"/>
      <c r="C42" s="581"/>
      <c r="D42" s="581"/>
      <c r="E42" s="581"/>
      <c r="F42" s="581"/>
      <c r="G42" s="581"/>
      <c r="H42" s="581"/>
      <c r="I42" s="582"/>
      <c r="J42" s="196"/>
      <c r="K42" s="196"/>
    </row>
    <row r="43" spans="2:11" ht="34.5" customHeight="1" x14ac:dyDescent="0.2">
      <c r="B43" s="580"/>
      <c r="C43" s="581"/>
      <c r="D43" s="581"/>
      <c r="E43" s="581"/>
      <c r="F43" s="581"/>
      <c r="G43" s="581"/>
      <c r="H43" s="581"/>
      <c r="I43" s="582"/>
      <c r="J43" s="196"/>
      <c r="K43" s="196"/>
    </row>
    <row r="44" spans="2:11" ht="34.5" customHeight="1" x14ac:dyDescent="0.2">
      <c r="B44" s="583"/>
      <c r="C44" s="584"/>
      <c r="D44" s="584"/>
      <c r="E44" s="584"/>
      <c r="F44" s="584"/>
      <c r="G44" s="584"/>
      <c r="H44" s="584"/>
      <c r="I44" s="585"/>
      <c r="J44" s="174"/>
      <c r="K44" s="174"/>
    </row>
    <row r="45" spans="2:11" ht="34.5" customHeight="1" x14ac:dyDescent="0.2">
      <c r="B45" s="328"/>
      <c r="C45" s="329"/>
      <c r="D45" s="329"/>
      <c r="E45" s="329"/>
      <c r="F45" s="329"/>
      <c r="G45" s="330"/>
      <c r="H45" s="330"/>
      <c r="I45" s="330"/>
      <c r="J45" s="174"/>
      <c r="K45" s="174"/>
    </row>
    <row r="46" spans="2:11" ht="44.25" customHeight="1" x14ac:dyDescent="0.2">
      <c r="B46" s="971" t="s">
        <v>278</v>
      </c>
      <c r="C46" s="972" t="s">
        <v>464</v>
      </c>
      <c r="D46" s="973"/>
      <c r="E46" s="973"/>
      <c r="F46" s="974"/>
      <c r="G46" s="310"/>
      <c r="H46" s="331" t="s">
        <v>440</v>
      </c>
      <c r="I46" s="331" t="s">
        <v>441</v>
      </c>
      <c r="J46" s="197"/>
      <c r="K46" s="197"/>
    </row>
    <row r="47" spans="2:11" ht="44.25" customHeight="1" x14ac:dyDescent="0.2">
      <c r="B47" s="676"/>
      <c r="C47" s="975"/>
      <c r="D47" s="976"/>
      <c r="E47" s="976"/>
      <c r="F47" s="977"/>
      <c r="G47" s="341" t="s">
        <v>418</v>
      </c>
      <c r="H47" s="342">
        <v>155</v>
      </c>
      <c r="I47" s="342">
        <f>193+188+155</f>
        <v>536</v>
      </c>
      <c r="J47" s="197"/>
      <c r="K47" s="197"/>
    </row>
    <row r="48" spans="2:11" ht="44.25" customHeight="1" x14ac:dyDescent="0.2">
      <c r="B48" s="676"/>
      <c r="C48" s="975"/>
      <c r="D48" s="976"/>
      <c r="E48" s="976"/>
      <c r="F48" s="977"/>
      <c r="G48" s="341" t="s">
        <v>416</v>
      </c>
      <c r="H48" s="342">
        <v>1</v>
      </c>
      <c r="I48" s="342">
        <f>0+1+1</f>
        <v>2</v>
      </c>
      <c r="J48" s="197"/>
      <c r="K48" s="197"/>
    </row>
    <row r="49" spans="2:11" ht="44.25" customHeight="1" x14ac:dyDescent="0.2">
      <c r="B49" s="676"/>
      <c r="C49" s="978"/>
      <c r="D49" s="979"/>
      <c r="E49" s="979"/>
      <c r="F49" s="980"/>
      <c r="G49" s="341" t="s">
        <v>419</v>
      </c>
      <c r="H49" s="342">
        <v>42</v>
      </c>
      <c r="I49" s="342">
        <f>35+47+42</f>
        <v>124</v>
      </c>
      <c r="J49" s="197"/>
      <c r="K49" s="197"/>
    </row>
    <row r="50" spans="2:11" ht="132.75" customHeight="1" x14ac:dyDescent="0.2">
      <c r="B50" s="222" t="s">
        <v>279</v>
      </c>
      <c r="C50" s="968" t="s">
        <v>465</v>
      </c>
      <c r="D50" s="969"/>
      <c r="E50" s="969"/>
      <c r="F50" s="969"/>
      <c r="G50" s="969"/>
      <c r="H50" s="969"/>
      <c r="I50" s="970"/>
      <c r="J50" s="197"/>
      <c r="K50" s="197"/>
    </row>
    <row r="51" spans="2:11" ht="63" customHeight="1" x14ac:dyDescent="0.2">
      <c r="B51" s="227" t="s">
        <v>280</v>
      </c>
      <c r="C51" s="968" t="s">
        <v>466</v>
      </c>
      <c r="D51" s="969"/>
      <c r="E51" s="969"/>
      <c r="F51" s="969"/>
      <c r="G51" s="969"/>
      <c r="H51" s="969"/>
      <c r="I51" s="970"/>
      <c r="J51" s="197"/>
      <c r="K51" s="197"/>
    </row>
    <row r="52" spans="2:11" ht="22.5" customHeight="1" x14ac:dyDescent="0.2">
      <c r="B52" s="551" t="s">
        <v>236</v>
      </c>
      <c r="C52" s="552"/>
      <c r="D52" s="552"/>
      <c r="E52" s="552"/>
      <c r="F52" s="552"/>
      <c r="G52" s="552"/>
      <c r="H52" s="552"/>
      <c r="I52" s="553"/>
      <c r="J52" s="197"/>
      <c r="K52" s="197"/>
    </row>
    <row r="53" spans="2:11" ht="22.5" customHeight="1" x14ac:dyDescent="0.2">
      <c r="B53" s="564" t="s">
        <v>281</v>
      </c>
      <c r="C53" s="216" t="s">
        <v>282</v>
      </c>
      <c r="D53" s="566" t="s">
        <v>283</v>
      </c>
      <c r="E53" s="566"/>
      <c r="F53" s="566"/>
      <c r="G53" s="566" t="s">
        <v>284</v>
      </c>
      <c r="H53" s="566"/>
      <c r="I53" s="567"/>
      <c r="J53" s="198"/>
      <c r="K53" s="198"/>
    </row>
    <row r="54" spans="2:11" ht="30.75" customHeight="1" x14ac:dyDescent="0.2">
      <c r="B54" s="565"/>
      <c r="C54" s="258"/>
      <c r="D54" s="844"/>
      <c r="E54" s="844"/>
      <c r="F54" s="844"/>
      <c r="G54" s="844"/>
      <c r="H54" s="844"/>
      <c r="I54" s="845"/>
      <c r="J54" s="198"/>
      <c r="K54" s="198"/>
    </row>
    <row r="55" spans="2:11" ht="32.25" customHeight="1" x14ac:dyDescent="0.2">
      <c r="B55" s="230" t="s">
        <v>285</v>
      </c>
      <c r="C55" s="844"/>
      <c r="D55" s="844"/>
      <c r="E55" s="844"/>
      <c r="F55" s="844"/>
      <c r="G55" s="844"/>
      <c r="H55" s="844"/>
      <c r="I55" s="845"/>
      <c r="J55" s="200"/>
      <c r="K55" s="200"/>
    </row>
    <row r="56" spans="2:11" ht="28.5" customHeight="1" x14ac:dyDescent="0.2">
      <c r="B56" s="231" t="s">
        <v>286</v>
      </c>
      <c r="C56" s="844"/>
      <c r="D56" s="844"/>
      <c r="E56" s="844"/>
      <c r="F56" s="844"/>
      <c r="G56" s="844"/>
      <c r="H56" s="844"/>
      <c r="I56" s="845"/>
      <c r="J56" s="200"/>
      <c r="K56" s="200"/>
    </row>
    <row r="57" spans="2:11" ht="30" customHeight="1" x14ac:dyDescent="0.2">
      <c r="B57" s="227" t="s">
        <v>287</v>
      </c>
      <c r="C57" s="953" t="s">
        <v>350</v>
      </c>
      <c r="D57" s="954"/>
      <c r="E57" s="954"/>
      <c r="F57" s="954"/>
      <c r="G57" s="954"/>
      <c r="H57" s="954"/>
      <c r="I57" s="955"/>
      <c r="J57" s="201"/>
      <c r="K57" s="201"/>
    </row>
    <row r="58" spans="2:11" ht="31.5" customHeight="1" thickBot="1" x14ac:dyDescent="0.25">
      <c r="B58" s="210" t="s">
        <v>288</v>
      </c>
      <c r="C58" s="956" t="s">
        <v>324</v>
      </c>
      <c r="D58" s="957"/>
      <c r="E58" s="957"/>
      <c r="F58" s="957"/>
      <c r="G58" s="957"/>
      <c r="H58" s="957"/>
      <c r="I58" s="958"/>
      <c r="J58" s="202"/>
      <c r="K58" s="202"/>
    </row>
    <row r="59" spans="2:11" ht="13.35" customHeight="1" x14ac:dyDescent="0.2">
      <c r="B59" s="203"/>
      <c r="C59" s="204"/>
      <c r="D59" s="204"/>
      <c r="E59" s="205"/>
      <c r="F59" s="205"/>
      <c r="G59" s="211"/>
      <c r="H59" s="207"/>
      <c r="I59" s="204"/>
      <c r="J59" s="202"/>
      <c r="K59" s="202"/>
    </row>
    <row r="60" spans="2:11" ht="13.35" customHeight="1" x14ac:dyDescent="0.2">
      <c r="B60" s="203"/>
      <c r="C60" s="204"/>
      <c r="D60" s="204"/>
      <c r="E60" s="205"/>
      <c r="F60" s="205"/>
      <c r="G60" s="211"/>
      <c r="H60" s="207"/>
      <c r="I60" s="204"/>
      <c r="J60" s="202"/>
      <c r="K60" s="202"/>
    </row>
    <row r="61" spans="2:11" ht="13.35" customHeight="1" x14ac:dyDescent="0.2">
      <c r="B61" s="203"/>
      <c r="C61" s="204"/>
      <c r="D61" s="204"/>
      <c r="E61" s="205"/>
      <c r="F61" s="205"/>
      <c r="G61" s="211"/>
      <c r="H61" s="207"/>
      <c r="I61" s="204"/>
      <c r="J61" s="202"/>
      <c r="K61" s="202"/>
    </row>
    <row r="62" spans="2:11" ht="13.35" customHeight="1" x14ac:dyDescent="0.2">
      <c r="B62" s="203"/>
      <c r="C62" s="204"/>
      <c r="D62" s="204"/>
      <c r="E62" s="205"/>
      <c r="F62" s="205"/>
      <c r="G62" s="211"/>
      <c r="H62" s="207"/>
      <c r="I62" s="204"/>
      <c r="J62" s="202"/>
      <c r="K62" s="202"/>
    </row>
    <row r="63" spans="2:11" ht="13.35" customHeight="1" x14ac:dyDescent="0.2">
      <c r="B63" s="203"/>
      <c r="C63" s="204"/>
      <c r="D63" s="204"/>
      <c r="E63" s="205"/>
      <c r="F63" s="205"/>
      <c r="G63" s="211"/>
      <c r="H63" s="207"/>
      <c r="I63" s="204"/>
      <c r="J63" s="202"/>
      <c r="K63" s="202"/>
    </row>
    <row r="64" spans="2:11" ht="25.5" customHeight="1" x14ac:dyDescent="0.2">
      <c r="B64" s="203"/>
      <c r="C64" s="204"/>
      <c r="D64" s="204"/>
      <c r="E64" s="205"/>
      <c r="F64" s="205"/>
      <c r="G64" s="211"/>
      <c r="H64" s="207"/>
      <c r="I64" s="204"/>
      <c r="J64" s="202"/>
      <c r="K64" s="202"/>
    </row>
    <row r="65" ht="14.1" customHeight="1" x14ac:dyDescent="0.2"/>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2:I52"/>
    <mergeCell ref="C24:E24"/>
    <mergeCell ref="G24:I24"/>
    <mergeCell ref="B25:I25"/>
    <mergeCell ref="F27:F38"/>
    <mergeCell ref="G27:G38"/>
    <mergeCell ref="I27:I38"/>
    <mergeCell ref="C39:I39"/>
    <mergeCell ref="B40:I44"/>
    <mergeCell ref="C51:I51"/>
    <mergeCell ref="C50:I50"/>
    <mergeCell ref="B46:B49"/>
    <mergeCell ref="C46:F49"/>
    <mergeCell ref="C56:I56"/>
    <mergeCell ref="C57:I57"/>
    <mergeCell ref="C58:I58"/>
    <mergeCell ref="B53:B54"/>
    <mergeCell ref="D53:F53"/>
    <mergeCell ref="G53:I53"/>
    <mergeCell ref="D54:F54"/>
    <mergeCell ref="G54:I54"/>
    <mergeCell ref="C55:I55"/>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510"/>
      <c r="C2" s="508" t="s">
        <v>24</v>
      </c>
      <c r="D2" s="508"/>
      <c r="E2" s="508"/>
      <c r="F2" s="508"/>
      <c r="G2" s="508"/>
      <c r="H2" s="508"/>
      <c r="I2" s="512"/>
      <c r="J2" s="13"/>
      <c r="K2" s="13"/>
      <c r="M2" s="14" t="s">
        <v>47</v>
      </c>
    </row>
    <row r="3" spans="2:14" ht="25.5" customHeight="1" x14ac:dyDescent="0.2">
      <c r="B3" s="511"/>
      <c r="C3" s="509" t="s">
        <v>25</v>
      </c>
      <c r="D3" s="509"/>
      <c r="E3" s="509"/>
      <c r="F3" s="509"/>
      <c r="G3" s="509"/>
      <c r="H3" s="509"/>
      <c r="I3" s="513"/>
      <c r="J3" s="13"/>
      <c r="K3" s="13"/>
      <c r="M3" s="14" t="s">
        <v>48</v>
      </c>
    </row>
    <row r="4" spans="2:14" ht="25.5" customHeight="1" x14ac:dyDescent="0.2">
      <c r="B4" s="511"/>
      <c r="C4" s="509" t="s">
        <v>49</v>
      </c>
      <c r="D4" s="509"/>
      <c r="E4" s="509"/>
      <c r="F4" s="509"/>
      <c r="G4" s="509"/>
      <c r="H4" s="509"/>
      <c r="I4" s="513"/>
      <c r="J4" s="13"/>
      <c r="K4" s="13"/>
      <c r="M4" s="14" t="s">
        <v>50</v>
      </c>
    </row>
    <row r="5" spans="2:14" ht="25.5" customHeight="1" x14ac:dyDescent="0.2">
      <c r="B5" s="511"/>
      <c r="C5" s="509" t="s">
        <v>51</v>
      </c>
      <c r="D5" s="509"/>
      <c r="E5" s="509"/>
      <c r="F5" s="509"/>
      <c r="G5" s="514" t="s">
        <v>52</v>
      </c>
      <c r="H5" s="514"/>
      <c r="I5" s="513"/>
      <c r="J5" s="13"/>
      <c r="K5" s="13"/>
      <c r="M5" s="14" t="s">
        <v>53</v>
      </c>
    </row>
    <row r="6" spans="2:14" ht="23.25" customHeight="1" x14ac:dyDescent="0.2">
      <c r="B6" s="493" t="s">
        <v>54</v>
      </c>
      <c r="C6" s="494"/>
      <c r="D6" s="494"/>
      <c r="E6" s="494"/>
      <c r="F6" s="494"/>
      <c r="G6" s="494"/>
      <c r="H6" s="494"/>
      <c r="I6" s="495"/>
      <c r="J6" s="15"/>
      <c r="K6" s="15"/>
    </row>
    <row r="7" spans="2:14" ht="24" customHeight="1" x14ac:dyDescent="0.2">
      <c r="B7" s="496" t="s">
        <v>55</v>
      </c>
      <c r="C7" s="497"/>
      <c r="D7" s="497"/>
      <c r="E7" s="497"/>
      <c r="F7" s="497"/>
      <c r="G7" s="497"/>
      <c r="H7" s="497"/>
      <c r="I7" s="498"/>
      <c r="J7" s="16"/>
      <c r="K7" s="16"/>
    </row>
    <row r="8" spans="2:14" ht="24" customHeight="1" x14ac:dyDescent="0.2">
      <c r="B8" s="499" t="s">
        <v>56</v>
      </c>
      <c r="C8" s="500"/>
      <c r="D8" s="500"/>
      <c r="E8" s="500"/>
      <c r="F8" s="500"/>
      <c r="G8" s="500"/>
      <c r="H8" s="500"/>
      <c r="I8" s="501"/>
      <c r="J8" s="58"/>
      <c r="K8" s="58"/>
      <c r="N8" s="6" t="s">
        <v>57</v>
      </c>
    </row>
    <row r="9" spans="2:14" ht="30.75" customHeight="1" x14ac:dyDescent="0.2">
      <c r="B9" s="98" t="s">
        <v>58</v>
      </c>
      <c r="C9" s="59">
        <v>14</v>
      </c>
      <c r="D9" s="505" t="s">
        <v>59</v>
      </c>
      <c r="E9" s="505"/>
      <c r="F9" s="456" t="s">
        <v>207</v>
      </c>
      <c r="G9" s="457"/>
      <c r="H9" s="457"/>
      <c r="I9" s="458"/>
      <c r="J9" s="17"/>
      <c r="K9" s="17"/>
      <c r="M9" s="14" t="s">
        <v>60</v>
      </c>
      <c r="N9" s="6" t="s">
        <v>61</v>
      </c>
    </row>
    <row r="10" spans="2:14" ht="30.75" customHeight="1" x14ac:dyDescent="0.2">
      <c r="B10" s="20" t="s">
        <v>62</v>
      </c>
      <c r="C10" s="60" t="s">
        <v>81</v>
      </c>
      <c r="D10" s="506" t="s">
        <v>63</v>
      </c>
      <c r="E10" s="507"/>
      <c r="F10" s="490" t="s">
        <v>155</v>
      </c>
      <c r="G10" s="491"/>
      <c r="H10" s="18" t="s">
        <v>64</v>
      </c>
      <c r="I10" s="76" t="s">
        <v>81</v>
      </c>
      <c r="J10" s="19"/>
      <c r="K10" s="19"/>
      <c r="M10" s="14" t="s">
        <v>65</v>
      </c>
      <c r="N10" s="6" t="s">
        <v>66</v>
      </c>
    </row>
    <row r="11" spans="2:14" ht="30.75" customHeight="1" x14ac:dyDescent="0.2">
      <c r="B11" s="20" t="s">
        <v>67</v>
      </c>
      <c r="C11" s="502" t="s">
        <v>156</v>
      </c>
      <c r="D11" s="502"/>
      <c r="E11" s="502"/>
      <c r="F11" s="502"/>
      <c r="G11" s="18" t="s">
        <v>68</v>
      </c>
      <c r="H11" s="503">
        <v>1032</v>
      </c>
      <c r="I11" s="504"/>
      <c r="J11" s="21"/>
      <c r="K11" s="21"/>
      <c r="M11" s="14" t="s">
        <v>69</v>
      </c>
      <c r="N11" s="6" t="s">
        <v>70</v>
      </c>
    </row>
    <row r="12" spans="2:14" ht="30.75" customHeight="1" x14ac:dyDescent="0.2">
      <c r="B12" s="20" t="s">
        <v>71</v>
      </c>
      <c r="C12" s="487" t="s">
        <v>65</v>
      </c>
      <c r="D12" s="487"/>
      <c r="E12" s="487"/>
      <c r="F12" s="487"/>
      <c r="G12" s="18" t="s">
        <v>72</v>
      </c>
      <c r="H12" s="986" t="s">
        <v>165</v>
      </c>
      <c r="I12" s="987"/>
      <c r="J12" s="22"/>
      <c r="K12" s="22"/>
      <c r="M12" s="23" t="s">
        <v>73</v>
      </c>
    </row>
    <row r="13" spans="2:14" ht="30.75" customHeight="1" x14ac:dyDescent="0.2">
      <c r="B13" s="20" t="s">
        <v>74</v>
      </c>
      <c r="C13" s="483" t="s">
        <v>45</v>
      </c>
      <c r="D13" s="483"/>
      <c r="E13" s="483"/>
      <c r="F13" s="483"/>
      <c r="G13" s="483"/>
      <c r="H13" s="483"/>
      <c r="I13" s="484"/>
      <c r="J13" s="24"/>
      <c r="K13" s="24"/>
      <c r="M13" s="23"/>
    </row>
    <row r="14" spans="2:14" ht="30.75" customHeight="1" x14ac:dyDescent="0.2">
      <c r="B14" s="20" t="s">
        <v>75</v>
      </c>
      <c r="C14" s="490" t="s">
        <v>153</v>
      </c>
      <c r="D14" s="491"/>
      <c r="E14" s="491"/>
      <c r="F14" s="491"/>
      <c r="G14" s="491"/>
      <c r="H14" s="491"/>
      <c r="I14" s="492"/>
      <c r="J14" s="19"/>
      <c r="K14" s="19"/>
      <c r="M14" s="23"/>
      <c r="N14" s="6" t="s">
        <v>76</v>
      </c>
    </row>
    <row r="15" spans="2:14" ht="30.75" customHeight="1" x14ac:dyDescent="0.2">
      <c r="B15" s="20" t="s">
        <v>77</v>
      </c>
      <c r="C15" s="456" t="s">
        <v>166</v>
      </c>
      <c r="D15" s="457"/>
      <c r="E15" s="457"/>
      <c r="F15" s="988"/>
      <c r="G15" s="18" t="s">
        <v>78</v>
      </c>
      <c r="H15" s="479" t="s">
        <v>91</v>
      </c>
      <c r="I15" s="480"/>
      <c r="J15" s="19"/>
      <c r="K15" s="19"/>
      <c r="M15" s="23" t="s">
        <v>80</v>
      </c>
      <c r="N15" s="6" t="s">
        <v>81</v>
      </c>
    </row>
    <row r="16" spans="2:14" ht="30.75" customHeight="1" x14ac:dyDescent="0.2">
      <c r="B16" s="20" t="s">
        <v>82</v>
      </c>
      <c r="C16" s="481" t="s">
        <v>215</v>
      </c>
      <c r="D16" s="482"/>
      <c r="E16" s="482"/>
      <c r="F16" s="482"/>
      <c r="G16" s="18" t="s">
        <v>83</v>
      </c>
      <c r="H16" s="479" t="s">
        <v>70</v>
      </c>
      <c r="I16" s="480"/>
      <c r="J16" s="19"/>
      <c r="K16" s="19"/>
      <c r="M16" s="23" t="s">
        <v>84</v>
      </c>
    </row>
    <row r="17" spans="2:14" ht="36" customHeight="1" x14ac:dyDescent="0.2">
      <c r="B17" s="20" t="s">
        <v>85</v>
      </c>
      <c r="C17" s="989" t="s">
        <v>167</v>
      </c>
      <c r="D17" s="990"/>
      <c r="E17" s="990"/>
      <c r="F17" s="990"/>
      <c r="G17" s="990"/>
      <c r="H17" s="990"/>
      <c r="I17" s="991"/>
      <c r="J17" s="24"/>
      <c r="K17" s="24"/>
      <c r="M17" s="23" t="s">
        <v>86</v>
      </c>
      <c r="N17" s="6" t="s">
        <v>39</v>
      </c>
    </row>
    <row r="18" spans="2:14" ht="30.75" customHeight="1" x14ac:dyDescent="0.2">
      <c r="B18" s="20" t="s">
        <v>87</v>
      </c>
      <c r="C18" s="456" t="s">
        <v>168</v>
      </c>
      <c r="D18" s="457"/>
      <c r="E18" s="457"/>
      <c r="F18" s="457"/>
      <c r="G18" s="457"/>
      <c r="H18" s="457"/>
      <c r="I18" s="458"/>
      <c r="J18" s="25"/>
      <c r="K18" s="25"/>
      <c r="M18" s="23" t="s">
        <v>88</v>
      </c>
      <c r="N18" s="6" t="s">
        <v>40</v>
      </c>
    </row>
    <row r="19" spans="2:14" ht="30.75" customHeight="1" x14ac:dyDescent="0.2">
      <c r="B19" s="20" t="s">
        <v>89</v>
      </c>
      <c r="C19" s="992" t="s">
        <v>200</v>
      </c>
      <c r="D19" s="993"/>
      <c r="E19" s="993"/>
      <c r="F19" s="993"/>
      <c r="G19" s="993"/>
      <c r="H19" s="993"/>
      <c r="I19" s="994"/>
      <c r="J19" s="26"/>
      <c r="K19" s="26"/>
      <c r="M19" s="23"/>
      <c r="N19" s="6" t="s">
        <v>41</v>
      </c>
    </row>
    <row r="20" spans="2:14" ht="30.75" customHeight="1" x14ac:dyDescent="0.2">
      <c r="B20" s="20" t="s">
        <v>90</v>
      </c>
      <c r="C20" s="995" t="s">
        <v>152</v>
      </c>
      <c r="D20" s="996"/>
      <c r="E20" s="996"/>
      <c r="F20" s="996"/>
      <c r="G20" s="996"/>
      <c r="H20" s="996"/>
      <c r="I20" s="997"/>
      <c r="J20" s="27"/>
      <c r="K20" s="27"/>
      <c r="M20" s="23" t="s">
        <v>91</v>
      </c>
      <c r="N20" s="6" t="s">
        <v>42</v>
      </c>
    </row>
    <row r="21" spans="2:14" ht="27.75" customHeight="1" x14ac:dyDescent="0.2">
      <c r="B21" s="472" t="s">
        <v>92</v>
      </c>
      <c r="C21" s="474" t="s">
        <v>93</v>
      </c>
      <c r="D21" s="474"/>
      <c r="E21" s="474"/>
      <c r="F21" s="475" t="s">
        <v>94</v>
      </c>
      <c r="G21" s="475"/>
      <c r="H21" s="475"/>
      <c r="I21" s="476"/>
      <c r="J21" s="28"/>
      <c r="K21" s="28"/>
      <c r="M21" s="23" t="s">
        <v>79</v>
      </c>
      <c r="N21" s="6" t="s">
        <v>43</v>
      </c>
    </row>
    <row r="22" spans="2:14" ht="27" customHeight="1" x14ac:dyDescent="0.2">
      <c r="B22" s="473"/>
      <c r="C22" s="992" t="s">
        <v>169</v>
      </c>
      <c r="D22" s="993"/>
      <c r="E22" s="998"/>
      <c r="F22" s="992" t="s">
        <v>171</v>
      </c>
      <c r="G22" s="993"/>
      <c r="H22" s="993"/>
      <c r="I22" s="994"/>
      <c r="J22" s="26"/>
      <c r="K22" s="26"/>
      <c r="M22" s="23" t="s">
        <v>95</v>
      </c>
      <c r="N22" s="6" t="s">
        <v>44</v>
      </c>
    </row>
    <row r="23" spans="2:14" ht="39.75" customHeight="1" x14ac:dyDescent="0.2">
      <c r="B23" s="20" t="s">
        <v>96</v>
      </c>
      <c r="C23" s="490" t="s">
        <v>152</v>
      </c>
      <c r="D23" s="491"/>
      <c r="E23" s="999"/>
      <c r="F23" s="490" t="s">
        <v>152</v>
      </c>
      <c r="G23" s="491"/>
      <c r="H23" s="491"/>
      <c r="I23" s="492"/>
      <c r="J23" s="19"/>
      <c r="K23" s="19"/>
      <c r="M23" s="23"/>
      <c r="N23" s="6" t="s">
        <v>45</v>
      </c>
    </row>
    <row r="24" spans="2:14" ht="44.25" customHeight="1" x14ac:dyDescent="0.2">
      <c r="B24" s="20" t="s">
        <v>97</v>
      </c>
      <c r="C24" s="1000" t="s">
        <v>170</v>
      </c>
      <c r="D24" s="1001"/>
      <c r="E24" s="1002"/>
      <c r="F24" s="992" t="s">
        <v>172</v>
      </c>
      <c r="G24" s="993"/>
      <c r="H24" s="993"/>
      <c r="I24" s="994"/>
      <c r="J24" s="25"/>
      <c r="K24" s="25"/>
      <c r="M24" s="29"/>
      <c r="N24" s="6" t="s">
        <v>46</v>
      </c>
    </row>
    <row r="25" spans="2:14" ht="29.25" customHeight="1" x14ac:dyDescent="0.2">
      <c r="B25" s="20" t="s">
        <v>98</v>
      </c>
      <c r="C25" s="459" t="s">
        <v>215</v>
      </c>
      <c r="D25" s="460"/>
      <c r="E25" s="461"/>
      <c r="F25" s="18" t="s">
        <v>99</v>
      </c>
      <c r="G25" s="1003">
        <v>74</v>
      </c>
      <c r="H25" s="1004"/>
      <c r="I25" s="1005"/>
      <c r="J25" s="30"/>
      <c r="K25" s="30"/>
      <c r="M25" s="29"/>
    </row>
    <row r="26" spans="2:14" ht="27" customHeight="1" x14ac:dyDescent="0.2">
      <c r="B26" s="20" t="s">
        <v>100</v>
      </c>
      <c r="C26" s="456" t="s">
        <v>216</v>
      </c>
      <c r="D26" s="457"/>
      <c r="E26" s="988"/>
      <c r="F26" s="18" t="s">
        <v>101</v>
      </c>
      <c r="G26" s="1003">
        <v>0</v>
      </c>
      <c r="H26" s="1004"/>
      <c r="I26" s="1005"/>
      <c r="J26" s="31"/>
      <c r="K26" s="31"/>
      <c r="M26" s="29"/>
    </row>
    <row r="27" spans="2:14" ht="47.25" customHeight="1" x14ac:dyDescent="0.2">
      <c r="B27" s="97" t="s">
        <v>102</v>
      </c>
      <c r="C27" s="490" t="s">
        <v>86</v>
      </c>
      <c r="D27" s="491"/>
      <c r="E27" s="999"/>
      <c r="F27" s="32" t="s">
        <v>103</v>
      </c>
      <c r="G27" s="466" t="s">
        <v>182</v>
      </c>
      <c r="H27" s="467"/>
      <c r="I27" s="468"/>
      <c r="J27" s="28"/>
      <c r="K27" s="28"/>
      <c r="M27" s="29"/>
    </row>
    <row r="28" spans="2:14" ht="30" customHeight="1" x14ac:dyDescent="0.2">
      <c r="B28" s="436" t="s">
        <v>104</v>
      </c>
      <c r="C28" s="437"/>
      <c r="D28" s="437"/>
      <c r="E28" s="437"/>
      <c r="F28" s="437"/>
      <c r="G28" s="437"/>
      <c r="H28" s="437"/>
      <c r="I28" s="438"/>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141">
        <v>0</v>
      </c>
      <c r="D30" s="142">
        <f>+C30</f>
        <v>0</v>
      </c>
      <c r="E30" s="143">
        <v>0</v>
      </c>
      <c r="F30" s="144">
        <f>+E30</f>
        <v>0</v>
      </c>
      <c r="G30" s="145" t="e">
        <f>+C30/E30</f>
        <v>#DIV/0!</v>
      </c>
      <c r="H30" s="146" t="e">
        <f>+D30/F30</f>
        <v>#DIV/0!</v>
      </c>
      <c r="I30" s="147" t="e">
        <f>+D30/$G$26</f>
        <v>#DIV/0!</v>
      </c>
      <c r="J30" s="69">
        <v>0.99</v>
      </c>
      <c r="K30" s="38"/>
      <c r="M30" s="29"/>
    </row>
    <row r="31" spans="2:14" ht="19.5" customHeight="1" x14ac:dyDescent="0.2">
      <c r="B31" s="37" t="s">
        <v>114</v>
      </c>
      <c r="C31" s="141">
        <v>0</v>
      </c>
      <c r="D31" s="142">
        <f>+D30+C31</f>
        <v>0</v>
      </c>
      <c r="E31" s="143">
        <v>0</v>
      </c>
      <c r="F31" s="144">
        <f>+F30+E31</f>
        <v>0</v>
      </c>
      <c r="G31" s="145" t="e">
        <f t="shared" ref="G31:G41" si="0">+C31/E31</f>
        <v>#DIV/0!</v>
      </c>
      <c r="H31" s="146" t="e">
        <f t="shared" ref="H31:H41" si="1">+D31/F31</f>
        <v>#DIV/0!</v>
      </c>
      <c r="I31" s="147" t="e">
        <f t="shared" ref="I31:I40" si="2">+D31/$G$26</f>
        <v>#DIV/0!</v>
      </c>
      <c r="J31" s="69">
        <v>0.99</v>
      </c>
      <c r="K31" s="38"/>
      <c r="M31" s="29"/>
    </row>
    <row r="32" spans="2:14" ht="19.5" customHeight="1" x14ac:dyDescent="0.2">
      <c r="B32" s="37" t="s">
        <v>115</v>
      </c>
      <c r="C32" s="141">
        <v>0</v>
      </c>
      <c r="D32" s="142">
        <f t="shared" ref="D32:D41" si="3">+D31+C32</f>
        <v>0</v>
      </c>
      <c r="E32" s="143">
        <v>0</v>
      </c>
      <c r="F32" s="144">
        <f t="shared" ref="F32:F41" si="4">+F31+E32</f>
        <v>0</v>
      </c>
      <c r="G32" s="145" t="e">
        <f t="shared" si="0"/>
        <v>#DIV/0!</v>
      </c>
      <c r="H32" s="146" t="e">
        <f t="shared" si="1"/>
        <v>#DIV/0!</v>
      </c>
      <c r="I32" s="147" t="e">
        <f t="shared" si="2"/>
        <v>#DIV/0!</v>
      </c>
      <c r="J32" s="69">
        <v>0.99</v>
      </c>
      <c r="K32" s="38"/>
      <c r="M32" s="29"/>
    </row>
    <row r="33" spans="2:11" ht="19.5" customHeight="1" x14ac:dyDescent="0.2">
      <c r="B33" s="37" t="s">
        <v>116</v>
      </c>
      <c r="C33" s="141">
        <v>0</v>
      </c>
      <c r="D33" s="142">
        <f t="shared" si="3"/>
        <v>0</v>
      </c>
      <c r="E33" s="143">
        <v>0</v>
      </c>
      <c r="F33" s="144">
        <f t="shared" si="4"/>
        <v>0</v>
      </c>
      <c r="G33" s="145" t="e">
        <f t="shared" si="0"/>
        <v>#DIV/0!</v>
      </c>
      <c r="H33" s="146" t="e">
        <f t="shared" si="1"/>
        <v>#DIV/0!</v>
      </c>
      <c r="I33" s="147" t="e">
        <f t="shared" si="2"/>
        <v>#DIV/0!</v>
      </c>
      <c r="J33" s="69">
        <v>0.99</v>
      </c>
      <c r="K33" s="38"/>
    </row>
    <row r="34" spans="2:11" ht="19.5" customHeight="1" x14ac:dyDescent="0.2">
      <c r="B34" s="37" t="s">
        <v>117</v>
      </c>
      <c r="C34" s="141">
        <v>0</v>
      </c>
      <c r="D34" s="142">
        <f t="shared" si="3"/>
        <v>0</v>
      </c>
      <c r="E34" s="143">
        <v>0</v>
      </c>
      <c r="F34" s="144">
        <f t="shared" si="4"/>
        <v>0</v>
      </c>
      <c r="G34" s="145" t="e">
        <f t="shared" si="0"/>
        <v>#DIV/0!</v>
      </c>
      <c r="H34" s="146" t="e">
        <f t="shared" si="1"/>
        <v>#DIV/0!</v>
      </c>
      <c r="I34" s="147" t="e">
        <f t="shared" si="2"/>
        <v>#DIV/0!</v>
      </c>
      <c r="J34" s="69">
        <v>0.99</v>
      </c>
      <c r="K34" s="38"/>
    </row>
    <row r="35" spans="2:11" ht="19.5" customHeight="1" x14ac:dyDescent="0.2">
      <c r="B35" s="37" t="s">
        <v>118</v>
      </c>
      <c r="C35" s="141">
        <v>0</v>
      </c>
      <c r="D35" s="142">
        <f t="shared" si="3"/>
        <v>0</v>
      </c>
      <c r="E35" s="143">
        <v>0</v>
      </c>
      <c r="F35" s="144">
        <f t="shared" si="4"/>
        <v>0</v>
      </c>
      <c r="G35" s="145" t="e">
        <f t="shared" si="0"/>
        <v>#DIV/0!</v>
      </c>
      <c r="H35" s="146" t="e">
        <f t="shared" si="1"/>
        <v>#DIV/0!</v>
      </c>
      <c r="I35" s="147" t="e">
        <f t="shared" si="2"/>
        <v>#DIV/0!</v>
      </c>
      <c r="J35" s="69">
        <v>0.99</v>
      </c>
      <c r="K35" s="38"/>
    </row>
    <row r="36" spans="2:11" ht="19.5" customHeight="1" x14ac:dyDescent="0.2">
      <c r="B36" s="37" t="s">
        <v>119</v>
      </c>
      <c r="C36" s="141">
        <v>0</v>
      </c>
      <c r="D36" s="142">
        <f t="shared" si="3"/>
        <v>0</v>
      </c>
      <c r="E36" s="143">
        <v>0</v>
      </c>
      <c r="F36" s="144">
        <f t="shared" si="4"/>
        <v>0</v>
      </c>
      <c r="G36" s="145" t="e">
        <f t="shared" si="0"/>
        <v>#DIV/0!</v>
      </c>
      <c r="H36" s="146" t="e">
        <f t="shared" si="1"/>
        <v>#DIV/0!</v>
      </c>
      <c r="I36" s="147" t="e">
        <f t="shared" si="2"/>
        <v>#DIV/0!</v>
      </c>
      <c r="J36" s="69">
        <v>0.99</v>
      </c>
      <c r="K36" s="38"/>
    </row>
    <row r="37" spans="2:11" ht="19.5" customHeight="1" x14ac:dyDescent="0.2">
      <c r="B37" s="37" t="s">
        <v>120</v>
      </c>
      <c r="C37" s="141">
        <v>0</v>
      </c>
      <c r="D37" s="142">
        <f t="shared" si="3"/>
        <v>0</v>
      </c>
      <c r="E37" s="143">
        <v>0</v>
      </c>
      <c r="F37" s="144">
        <f t="shared" si="4"/>
        <v>0</v>
      </c>
      <c r="G37" s="145" t="e">
        <f t="shared" si="0"/>
        <v>#DIV/0!</v>
      </c>
      <c r="H37" s="146" t="e">
        <f t="shared" si="1"/>
        <v>#DIV/0!</v>
      </c>
      <c r="I37" s="147" t="e">
        <f t="shared" si="2"/>
        <v>#DIV/0!</v>
      </c>
      <c r="J37" s="69">
        <v>0.99</v>
      </c>
      <c r="K37" s="38"/>
    </row>
    <row r="38" spans="2:11" ht="19.5" customHeight="1" x14ac:dyDescent="0.2">
      <c r="B38" s="37" t="s">
        <v>121</v>
      </c>
      <c r="C38" s="141">
        <v>0</v>
      </c>
      <c r="D38" s="142">
        <f t="shared" si="3"/>
        <v>0</v>
      </c>
      <c r="E38" s="143">
        <v>0</v>
      </c>
      <c r="F38" s="144">
        <f t="shared" si="4"/>
        <v>0</v>
      </c>
      <c r="G38" s="145" t="e">
        <f t="shared" si="0"/>
        <v>#DIV/0!</v>
      </c>
      <c r="H38" s="146" t="e">
        <f t="shared" si="1"/>
        <v>#DIV/0!</v>
      </c>
      <c r="I38" s="147" t="e">
        <f t="shared" si="2"/>
        <v>#DIV/0!</v>
      </c>
      <c r="J38" s="69">
        <v>0.99</v>
      </c>
      <c r="K38" s="38"/>
    </row>
    <row r="39" spans="2:11" ht="19.5" customHeight="1" x14ac:dyDescent="0.2">
      <c r="B39" s="37" t="s">
        <v>122</v>
      </c>
      <c r="C39" s="141">
        <v>0</v>
      </c>
      <c r="D39" s="142">
        <f t="shared" si="3"/>
        <v>0</v>
      </c>
      <c r="E39" s="143">
        <v>0</v>
      </c>
      <c r="F39" s="144">
        <f t="shared" si="4"/>
        <v>0</v>
      </c>
      <c r="G39" s="145" t="e">
        <f t="shared" si="0"/>
        <v>#DIV/0!</v>
      </c>
      <c r="H39" s="146" t="e">
        <f t="shared" si="1"/>
        <v>#DIV/0!</v>
      </c>
      <c r="I39" s="147" t="e">
        <f t="shared" si="2"/>
        <v>#DIV/0!</v>
      </c>
      <c r="J39" s="69">
        <v>0.99</v>
      </c>
      <c r="K39" s="38"/>
    </row>
    <row r="40" spans="2:11" ht="19.5" customHeight="1" x14ac:dyDescent="0.2">
      <c r="B40" s="37" t="s">
        <v>123</v>
      </c>
      <c r="C40" s="141">
        <v>0</v>
      </c>
      <c r="D40" s="142">
        <f t="shared" si="3"/>
        <v>0</v>
      </c>
      <c r="E40" s="143">
        <v>0</v>
      </c>
      <c r="F40" s="144">
        <f t="shared" si="4"/>
        <v>0</v>
      </c>
      <c r="G40" s="145" t="e">
        <f t="shared" si="0"/>
        <v>#DIV/0!</v>
      </c>
      <c r="H40" s="146" t="e">
        <f t="shared" si="1"/>
        <v>#DIV/0!</v>
      </c>
      <c r="I40" s="147" t="e">
        <f t="shared" si="2"/>
        <v>#DIV/0!</v>
      </c>
      <c r="J40" s="69">
        <v>0.99</v>
      </c>
      <c r="K40" s="38"/>
    </row>
    <row r="41" spans="2:11" ht="19.5" customHeight="1" x14ac:dyDescent="0.2">
      <c r="B41" s="37" t="s">
        <v>124</v>
      </c>
      <c r="C41" s="141">
        <v>0</v>
      </c>
      <c r="D41" s="142">
        <f t="shared" si="3"/>
        <v>0</v>
      </c>
      <c r="E41" s="143">
        <v>0</v>
      </c>
      <c r="F41" s="144">
        <f t="shared" si="4"/>
        <v>0</v>
      </c>
      <c r="G41" s="145" t="e">
        <f t="shared" si="0"/>
        <v>#DIV/0!</v>
      </c>
      <c r="H41" s="146" t="e">
        <f t="shared" si="1"/>
        <v>#DIV/0!</v>
      </c>
      <c r="I41" s="147" t="e">
        <f>+D41/$G$26</f>
        <v>#DIV/0!</v>
      </c>
      <c r="J41" s="69">
        <v>0.99</v>
      </c>
      <c r="K41" s="38"/>
    </row>
    <row r="42" spans="2:11" ht="54.75" customHeight="1" x14ac:dyDescent="0.2">
      <c r="B42" s="77" t="s">
        <v>125</v>
      </c>
      <c r="C42" s="414"/>
      <c r="D42" s="414"/>
      <c r="E42" s="414"/>
      <c r="F42" s="414"/>
      <c r="G42" s="414"/>
      <c r="H42" s="414"/>
      <c r="I42" s="432"/>
      <c r="J42" s="39"/>
      <c r="K42" s="39"/>
    </row>
    <row r="43" spans="2:11" ht="29.25" customHeight="1" x14ac:dyDescent="0.2">
      <c r="B43" s="436" t="s">
        <v>126</v>
      </c>
      <c r="C43" s="437"/>
      <c r="D43" s="437"/>
      <c r="E43" s="437"/>
      <c r="F43" s="437"/>
      <c r="G43" s="437"/>
      <c r="H43" s="437"/>
      <c r="I43" s="438"/>
      <c r="J43" s="58"/>
      <c r="K43" s="58"/>
    </row>
    <row r="44" spans="2:11" ht="32.25" customHeight="1" x14ac:dyDescent="0.2">
      <c r="B44" s="444"/>
      <c r="C44" s="445"/>
      <c r="D44" s="445"/>
      <c r="E44" s="445"/>
      <c r="F44" s="445"/>
      <c r="G44" s="445"/>
      <c r="H44" s="445"/>
      <c r="I44" s="446"/>
      <c r="J44" s="58"/>
      <c r="K44" s="58"/>
    </row>
    <row r="45" spans="2:11" ht="32.25" customHeight="1" x14ac:dyDescent="0.2">
      <c r="B45" s="447"/>
      <c r="C45" s="448"/>
      <c r="D45" s="448"/>
      <c r="E45" s="448"/>
      <c r="F45" s="448"/>
      <c r="G45" s="448"/>
      <c r="H45" s="448"/>
      <c r="I45" s="449"/>
      <c r="J45" s="39"/>
      <c r="K45" s="39"/>
    </row>
    <row r="46" spans="2:11" ht="32.25" customHeight="1" x14ac:dyDescent="0.2">
      <c r="B46" s="447"/>
      <c r="C46" s="448"/>
      <c r="D46" s="448"/>
      <c r="E46" s="448"/>
      <c r="F46" s="448"/>
      <c r="G46" s="448"/>
      <c r="H46" s="448"/>
      <c r="I46" s="449"/>
      <c r="J46" s="39"/>
      <c r="K46" s="39"/>
    </row>
    <row r="47" spans="2:11" ht="32.25" customHeight="1" x14ac:dyDescent="0.2">
      <c r="B47" s="447"/>
      <c r="C47" s="448"/>
      <c r="D47" s="448"/>
      <c r="E47" s="448"/>
      <c r="F47" s="448"/>
      <c r="G47" s="448"/>
      <c r="H47" s="448"/>
      <c r="I47" s="449"/>
      <c r="J47" s="39"/>
      <c r="K47" s="39"/>
    </row>
    <row r="48" spans="2:11" ht="32.25" customHeight="1" x14ac:dyDescent="0.2">
      <c r="B48" s="450"/>
      <c r="C48" s="451"/>
      <c r="D48" s="451"/>
      <c r="E48" s="451"/>
      <c r="F48" s="451"/>
      <c r="G48" s="451"/>
      <c r="H48" s="451"/>
      <c r="I48" s="452"/>
      <c r="J48" s="40"/>
      <c r="K48" s="40"/>
    </row>
    <row r="49" spans="2:11" ht="79.5" customHeight="1" x14ac:dyDescent="0.2">
      <c r="B49" s="20" t="s">
        <v>127</v>
      </c>
      <c r="C49" s="1006"/>
      <c r="D49" s="1007"/>
      <c r="E49" s="1007"/>
      <c r="F49" s="1007"/>
      <c r="G49" s="1007"/>
      <c r="H49" s="1007"/>
      <c r="I49" s="1008"/>
      <c r="J49" s="41"/>
      <c r="K49" s="41"/>
    </row>
    <row r="50" spans="2:11" ht="26.25" customHeight="1" x14ac:dyDescent="0.2">
      <c r="B50" s="20" t="s">
        <v>128</v>
      </c>
      <c r="C50" s="1009"/>
      <c r="D50" s="1010"/>
      <c r="E50" s="1010"/>
      <c r="F50" s="1010"/>
      <c r="G50" s="1010"/>
      <c r="H50" s="1010"/>
      <c r="I50" s="1011"/>
      <c r="J50" s="41"/>
      <c r="K50" s="41"/>
    </row>
    <row r="51" spans="2:11" ht="64.5" customHeight="1" x14ac:dyDescent="0.2">
      <c r="B51" s="127" t="s">
        <v>129</v>
      </c>
      <c r="C51" s="1006"/>
      <c r="D51" s="1007"/>
      <c r="E51" s="1007"/>
      <c r="F51" s="1007"/>
      <c r="G51" s="1007"/>
      <c r="H51" s="1007"/>
      <c r="I51" s="1008"/>
      <c r="J51" s="41"/>
      <c r="K51" s="41"/>
    </row>
    <row r="52" spans="2:11" ht="29.25" customHeight="1" x14ac:dyDescent="0.2">
      <c r="B52" s="436" t="s">
        <v>130</v>
      </c>
      <c r="C52" s="437"/>
      <c r="D52" s="437"/>
      <c r="E52" s="437"/>
      <c r="F52" s="437"/>
      <c r="G52" s="437"/>
      <c r="H52" s="437"/>
      <c r="I52" s="438"/>
      <c r="J52" s="41"/>
      <c r="K52" s="41"/>
    </row>
    <row r="53" spans="2:11" ht="33" customHeight="1" x14ac:dyDescent="0.2">
      <c r="B53" s="439" t="s">
        <v>131</v>
      </c>
      <c r="C53" s="128" t="s">
        <v>132</v>
      </c>
      <c r="D53" s="440" t="s">
        <v>133</v>
      </c>
      <c r="E53" s="440"/>
      <c r="F53" s="440"/>
      <c r="G53" s="440" t="s">
        <v>134</v>
      </c>
      <c r="H53" s="440"/>
      <c r="I53" s="441"/>
      <c r="J53" s="42"/>
      <c r="K53" s="42"/>
    </row>
    <row r="54" spans="2:11" ht="31.5" customHeight="1" x14ac:dyDescent="0.2">
      <c r="B54" s="439"/>
      <c r="C54" s="107"/>
      <c r="D54" s="414"/>
      <c r="E54" s="414"/>
      <c r="F54" s="414"/>
      <c r="G54" s="442"/>
      <c r="H54" s="442"/>
      <c r="I54" s="443"/>
      <c r="J54" s="42"/>
      <c r="K54" s="42"/>
    </row>
    <row r="55" spans="2:11" ht="31.5" customHeight="1" x14ac:dyDescent="0.2">
      <c r="B55" s="127" t="s">
        <v>135</v>
      </c>
      <c r="C55" s="1012" t="s">
        <v>173</v>
      </c>
      <c r="D55" s="1013"/>
      <c r="E55" s="427" t="s">
        <v>136</v>
      </c>
      <c r="F55" s="427"/>
      <c r="G55" s="426" t="s">
        <v>158</v>
      </c>
      <c r="H55" s="426"/>
      <c r="I55" s="428"/>
      <c r="J55" s="44"/>
      <c r="K55" s="44"/>
    </row>
    <row r="56" spans="2:11" ht="31.5" customHeight="1" x14ac:dyDescent="0.2">
      <c r="B56" s="127" t="s">
        <v>137</v>
      </c>
      <c r="C56" s="414" t="s">
        <v>364</v>
      </c>
      <c r="D56" s="414"/>
      <c r="E56" s="429" t="s">
        <v>138</v>
      </c>
      <c r="F56" s="429"/>
      <c r="G56" s="426" t="s">
        <v>184</v>
      </c>
      <c r="H56" s="426"/>
      <c r="I56" s="428"/>
      <c r="J56" s="44"/>
      <c r="K56" s="44"/>
    </row>
    <row r="57" spans="2:11" ht="31.5" customHeight="1" x14ac:dyDescent="0.2">
      <c r="B57" s="127" t="s">
        <v>139</v>
      </c>
      <c r="C57" s="414"/>
      <c r="D57" s="414"/>
      <c r="E57" s="415" t="s">
        <v>140</v>
      </c>
      <c r="F57" s="416"/>
      <c r="G57" s="419"/>
      <c r="H57" s="420"/>
      <c r="I57" s="421"/>
      <c r="J57" s="45"/>
      <c r="K57" s="45"/>
    </row>
    <row r="58" spans="2:11" ht="31.5" customHeight="1" thickBot="1" x14ac:dyDescent="0.25">
      <c r="B58" s="78" t="s">
        <v>141</v>
      </c>
      <c r="C58" s="425"/>
      <c r="D58" s="425"/>
      <c r="E58" s="417"/>
      <c r="F58" s="418"/>
      <c r="G58" s="422"/>
      <c r="H58" s="423"/>
      <c r="I58" s="424"/>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C57:D57"/>
    <mergeCell ref="E57:F58"/>
    <mergeCell ref="G57:I58"/>
    <mergeCell ref="C58:D58"/>
    <mergeCell ref="C55:D55"/>
    <mergeCell ref="E55:F55"/>
    <mergeCell ref="G55:I55"/>
    <mergeCell ref="C56:D56"/>
    <mergeCell ref="E56:F56"/>
    <mergeCell ref="G56:I56"/>
    <mergeCell ref="C51:I51"/>
    <mergeCell ref="B52:I52"/>
    <mergeCell ref="B53:B54"/>
    <mergeCell ref="D53:F53"/>
    <mergeCell ref="G53:I53"/>
    <mergeCell ref="D54:F54"/>
    <mergeCell ref="G54:I54"/>
    <mergeCell ref="C42:I42"/>
    <mergeCell ref="B43:I43"/>
    <mergeCell ref="B44:I48"/>
    <mergeCell ref="C49:I49"/>
    <mergeCell ref="C50:I50"/>
    <mergeCell ref="C26:E26"/>
    <mergeCell ref="G26:I26"/>
    <mergeCell ref="C27:E27"/>
    <mergeCell ref="G27:I27"/>
    <mergeCell ref="B28:I28"/>
    <mergeCell ref="C23:E23"/>
    <mergeCell ref="F23:I23"/>
    <mergeCell ref="C24:E24"/>
    <mergeCell ref="F24:I24"/>
    <mergeCell ref="C25:E25"/>
    <mergeCell ref="G25:I25"/>
    <mergeCell ref="C17:I17"/>
    <mergeCell ref="C18:I18"/>
    <mergeCell ref="C19:I19"/>
    <mergeCell ref="C20:I20"/>
    <mergeCell ref="B21:B22"/>
    <mergeCell ref="C21:E21"/>
    <mergeCell ref="F21:I21"/>
    <mergeCell ref="C22:E22"/>
    <mergeCell ref="F22:I22"/>
    <mergeCell ref="C13:I13"/>
    <mergeCell ref="C14:I14"/>
    <mergeCell ref="C15:F15"/>
    <mergeCell ref="H15:I15"/>
    <mergeCell ref="C16:F16"/>
    <mergeCell ref="H16:I16"/>
    <mergeCell ref="D10:E10"/>
    <mergeCell ref="F10:G10"/>
    <mergeCell ref="C11:F11"/>
    <mergeCell ref="H11:I11"/>
    <mergeCell ref="C12:F12"/>
    <mergeCell ref="H12:I12"/>
    <mergeCell ref="B6:I6"/>
    <mergeCell ref="B7:I7"/>
    <mergeCell ref="B8:I8"/>
    <mergeCell ref="D9:E9"/>
    <mergeCell ref="F9:I9"/>
    <mergeCell ref="B2:B5"/>
    <mergeCell ref="C2:H2"/>
    <mergeCell ref="I2:I5"/>
    <mergeCell ref="C3:H3"/>
    <mergeCell ref="C4:H4"/>
    <mergeCell ref="C5:F5"/>
    <mergeCell ref="G5:H5"/>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5.85546875" customWidth="1"/>
    <col min="6" max="6" width="47" customWidth="1"/>
    <col min="7" max="8" width="16.140625" customWidth="1"/>
    <col min="9" max="9" width="16.28515625" customWidth="1"/>
    <col min="10" max="10" width="15.7109375" customWidth="1"/>
    <col min="11" max="11" width="20" customWidth="1"/>
    <col min="13" max="13" width="17.85546875" bestFit="1" customWidth="1"/>
    <col min="108" max="108" width="11.42578125" customWidth="1"/>
    <col min="198" max="198" width="1.42578125" customWidth="1"/>
  </cols>
  <sheetData>
    <row r="1" spans="2:11" ht="18" customHeight="1" thickBot="1" x14ac:dyDescent="0.3">
      <c r="B1" s="531"/>
      <c r="C1" s="534" t="s">
        <v>24</v>
      </c>
      <c r="D1" s="535"/>
      <c r="E1" s="535"/>
      <c r="F1" s="535"/>
      <c r="G1" s="535"/>
      <c r="H1" s="536"/>
      <c r="I1" s="537"/>
      <c r="J1" s="538"/>
    </row>
    <row r="2" spans="2:11" ht="18" customHeight="1" thickBot="1" x14ac:dyDescent="0.3">
      <c r="B2" s="532"/>
      <c r="C2" s="543" t="s">
        <v>25</v>
      </c>
      <c r="D2" s="544"/>
      <c r="E2" s="544"/>
      <c r="F2" s="544"/>
      <c r="G2" s="544"/>
      <c r="H2" s="545"/>
      <c r="I2" s="539"/>
      <c r="J2" s="540"/>
    </row>
    <row r="3" spans="2:11" ht="18" customHeight="1" thickBot="1" x14ac:dyDescent="0.3">
      <c r="B3" s="532"/>
      <c r="C3" s="543" t="s">
        <v>183</v>
      </c>
      <c r="D3" s="544"/>
      <c r="E3" s="544"/>
      <c r="F3" s="544"/>
      <c r="G3" s="544"/>
      <c r="H3" s="545"/>
      <c r="I3" s="539"/>
      <c r="J3" s="540"/>
    </row>
    <row r="4" spans="2:11" ht="18" customHeight="1" thickBot="1" x14ac:dyDescent="0.3">
      <c r="B4" s="533"/>
      <c r="C4" s="543" t="s">
        <v>143</v>
      </c>
      <c r="D4" s="544"/>
      <c r="E4" s="544"/>
      <c r="F4" s="545"/>
      <c r="G4" s="546" t="s">
        <v>190</v>
      </c>
      <c r="H4" s="547"/>
      <c r="I4" s="541"/>
      <c r="J4" s="542"/>
    </row>
    <row r="5" spans="2:11" ht="18" customHeight="1" thickBot="1" x14ac:dyDescent="0.3">
      <c r="B5" s="51"/>
      <c r="C5" s="52"/>
      <c r="D5" s="52"/>
      <c r="E5" s="52"/>
      <c r="F5" s="52"/>
      <c r="G5" s="52"/>
      <c r="H5" s="52"/>
      <c r="I5" s="52"/>
      <c r="J5" s="53"/>
    </row>
    <row r="6" spans="2:11" ht="51.75" customHeight="1" thickBot="1" x14ac:dyDescent="0.3">
      <c r="B6" s="1" t="s">
        <v>199</v>
      </c>
      <c r="C6" s="548" t="s">
        <v>154</v>
      </c>
      <c r="D6" s="549"/>
      <c r="E6" s="550"/>
      <c r="F6" s="54"/>
      <c r="G6" s="52"/>
      <c r="H6" s="52"/>
      <c r="I6" s="52"/>
      <c r="J6" s="53"/>
    </row>
    <row r="7" spans="2:11" ht="32.25" customHeight="1" thickBot="1" x14ac:dyDescent="0.3">
      <c r="B7" s="2" t="s">
        <v>0</v>
      </c>
      <c r="C7" s="548" t="s">
        <v>155</v>
      </c>
      <c r="D7" s="549"/>
      <c r="E7" s="550"/>
      <c r="F7" s="54"/>
      <c r="G7" s="52"/>
      <c r="H7" s="52"/>
      <c r="I7" s="52"/>
      <c r="J7" s="53"/>
    </row>
    <row r="8" spans="2:11" ht="32.25" customHeight="1" thickBot="1" x14ac:dyDescent="0.3">
      <c r="B8" s="2" t="s">
        <v>144</v>
      </c>
      <c r="C8" s="548" t="s">
        <v>363</v>
      </c>
      <c r="D8" s="549"/>
      <c r="E8" s="550"/>
      <c r="F8" s="4"/>
      <c r="G8" s="52"/>
      <c r="H8" s="52"/>
      <c r="I8" s="52"/>
      <c r="J8" s="53"/>
    </row>
    <row r="9" spans="2:11" ht="33.75" customHeight="1" thickBot="1" x14ac:dyDescent="0.3">
      <c r="B9" s="2" t="s">
        <v>28</v>
      </c>
      <c r="C9" s="548" t="s">
        <v>184</v>
      </c>
      <c r="D9" s="549"/>
      <c r="E9" s="550"/>
      <c r="F9" s="54"/>
      <c r="G9" s="52"/>
      <c r="H9" s="52"/>
      <c r="I9" s="52"/>
      <c r="J9" s="53"/>
    </row>
    <row r="10" spans="2:11" ht="33.75" customHeight="1" thickBot="1" x14ac:dyDescent="0.3">
      <c r="B10" s="100" t="s">
        <v>197</v>
      </c>
      <c r="C10" s="548" t="s">
        <v>357</v>
      </c>
      <c r="D10" s="549"/>
      <c r="E10" s="550"/>
      <c r="F10" s="54"/>
      <c r="G10" s="52"/>
      <c r="H10" s="52"/>
      <c r="I10" s="52"/>
      <c r="J10" s="53"/>
    </row>
    <row r="11" spans="2:11" ht="34.5" customHeight="1" x14ac:dyDescent="0.25"/>
    <row r="12" spans="2:11" ht="21.75" customHeight="1" x14ac:dyDescent="0.25">
      <c r="B12" s="524" t="s">
        <v>218</v>
      </c>
      <c r="C12" s="525"/>
      <c r="D12" s="525"/>
      <c r="E12" s="525"/>
      <c r="F12" s="525"/>
      <c r="G12" s="525"/>
      <c r="H12" s="526"/>
      <c r="I12" s="1020" t="s">
        <v>145</v>
      </c>
      <c r="J12" s="1021"/>
      <c r="K12" s="1021"/>
    </row>
    <row r="13" spans="2:11" s="56" customFormat="1" ht="30" customHeight="1" x14ac:dyDescent="0.25">
      <c r="B13" s="130" t="s">
        <v>146</v>
      </c>
      <c r="C13" s="130" t="s">
        <v>147</v>
      </c>
      <c r="D13" s="130" t="s">
        <v>196</v>
      </c>
      <c r="E13" s="130" t="s">
        <v>148</v>
      </c>
      <c r="F13" s="130" t="s">
        <v>149</v>
      </c>
      <c r="G13" s="130" t="s">
        <v>191</v>
      </c>
      <c r="H13" s="130" t="s">
        <v>192</v>
      </c>
      <c r="I13" s="129" t="s">
        <v>193</v>
      </c>
      <c r="J13" s="129" t="s">
        <v>194</v>
      </c>
      <c r="K13" s="129" t="s">
        <v>195</v>
      </c>
    </row>
    <row r="14" spans="2:11" s="56" customFormat="1" x14ac:dyDescent="0.25">
      <c r="B14" s="148"/>
      <c r="C14" s="149"/>
      <c r="D14" s="150"/>
      <c r="E14" s="151"/>
      <c r="F14" s="149"/>
      <c r="G14" s="150"/>
      <c r="H14" s="152"/>
      <c r="I14" s="153"/>
      <c r="J14" s="154"/>
      <c r="K14" s="155"/>
    </row>
    <row r="15" spans="2:11" ht="165" customHeight="1" x14ac:dyDescent="0.25">
      <c r="B15" s="148"/>
      <c r="C15" s="156"/>
      <c r="D15" s="150"/>
      <c r="E15" s="157"/>
      <c r="F15" s="158"/>
      <c r="G15" s="150"/>
      <c r="H15" s="152"/>
      <c r="I15" s="153"/>
      <c r="J15" s="154"/>
      <c r="K15" s="1018"/>
    </row>
    <row r="16" spans="2:11" x14ac:dyDescent="0.25">
      <c r="B16" s="148"/>
      <c r="C16" s="149"/>
      <c r="D16" s="150"/>
      <c r="E16" s="151"/>
      <c r="F16" s="149"/>
      <c r="G16" s="150"/>
      <c r="H16" s="152"/>
      <c r="I16" s="153"/>
      <c r="J16" s="154"/>
      <c r="K16" s="1019"/>
    </row>
    <row r="17" spans="2:12" x14ac:dyDescent="0.25">
      <c r="B17" s="148"/>
      <c r="C17" s="159"/>
      <c r="D17" s="150"/>
      <c r="E17" s="151"/>
      <c r="F17" s="159"/>
      <c r="G17" s="150"/>
      <c r="H17" s="160"/>
      <c r="I17" s="153"/>
      <c r="J17" s="154"/>
      <c r="K17" s="155"/>
    </row>
    <row r="18" spans="2:12" x14ac:dyDescent="0.25">
      <c r="B18" s="148"/>
      <c r="C18" s="159"/>
      <c r="D18" s="150"/>
      <c r="E18" s="151"/>
      <c r="F18" s="159"/>
      <c r="G18" s="150"/>
      <c r="H18" s="160"/>
      <c r="I18" s="161"/>
      <c r="J18" s="154"/>
      <c r="K18" s="162"/>
    </row>
    <row r="19" spans="2:12" ht="15" customHeight="1" x14ac:dyDescent="0.25">
      <c r="B19" s="1014" t="s">
        <v>17</v>
      </c>
      <c r="C19" s="1015"/>
      <c r="D19" s="163">
        <f>SUM(D15:D16)</f>
        <v>0</v>
      </c>
      <c r="E19" s="1016" t="s">
        <v>17</v>
      </c>
      <c r="F19" s="1017"/>
      <c r="G19" s="163">
        <v>1</v>
      </c>
      <c r="H19" s="164"/>
      <c r="I19" s="165">
        <f>SUM(I14:I18)</f>
        <v>0</v>
      </c>
      <c r="J19" s="166"/>
      <c r="K19" s="166"/>
    </row>
    <row r="23" spans="2:12" x14ac:dyDescent="0.25">
      <c r="L23" s="137"/>
    </row>
    <row r="24" spans="2:12" x14ac:dyDescent="0.25">
      <c r="L24" s="137"/>
    </row>
    <row r="25" spans="2:12" x14ac:dyDescent="0.25">
      <c r="L25" s="137"/>
    </row>
    <row r="26" spans="2:12" x14ac:dyDescent="0.25">
      <c r="L26" s="137"/>
    </row>
    <row r="27" spans="2:12" x14ac:dyDescent="0.25">
      <c r="L27" s="137"/>
    </row>
    <row r="28" spans="2:12" x14ac:dyDescent="0.25">
      <c r="L28" s="137"/>
    </row>
    <row r="30" spans="2:12" x14ac:dyDescent="0.25">
      <c r="L30" s="138"/>
    </row>
  </sheetData>
  <mergeCells count="17">
    <mergeCell ref="B19:C19"/>
    <mergeCell ref="E19:F19"/>
    <mergeCell ref="K15:K16"/>
    <mergeCell ref="C10:E10"/>
    <mergeCell ref="I12:K12"/>
    <mergeCell ref="C8:E8"/>
    <mergeCell ref="C9:E9"/>
    <mergeCell ref="B12:H12"/>
    <mergeCell ref="C6:E6"/>
    <mergeCell ref="C7:E7"/>
    <mergeCell ref="B1:B4"/>
    <mergeCell ref="C1:H1"/>
    <mergeCell ref="I1:J4"/>
    <mergeCell ref="C2:H2"/>
    <mergeCell ref="C3:H3"/>
    <mergeCell ref="C4:F4"/>
    <mergeCell ref="G4:H4"/>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RowHeight="15" x14ac:dyDescent="0.25"/>
  <sheetData>
    <row r="9" spans="10:12" x14ac:dyDescent="0.25">
      <c r="K9" s="136" t="s">
        <v>213</v>
      </c>
      <c r="L9" s="136" t="s">
        <v>214</v>
      </c>
    </row>
    <row r="10" spans="10:12" x14ac:dyDescent="0.25">
      <c r="J10" s="133" t="s">
        <v>208</v>
      </c>
      <c r="K10" s="133">
        <v>77</v>
      </c>
      <c r="L10" s="133">
        <v>2</v>
      </c>
    </row>
    <row r="11" spans="10:12" x14ac:dyDescent="0.25">
      <c r="J11" s="102"/>
      <c r="K11" s="102"/>
      <c r="L11" s="102">
        <v>37</v>
      </c>
    </row>
    <row r="12" spans="10:12" x14ac:dyDescent="0.25">
      <c r="J12" s="102"/>
      <c r="K12" s="102"/>
      <c r="L12" s="102">
        <v>43</v>
      </c>
    </row>
    <row r="13" spans="10:12" x14ac:dyDescent="0.25">
      <c r="K13" s="102" t="s">
        <v>4</v>
      </c>
      <c r="L13" s="131">
        <f>SUM(L10:L12)</f>
        <v>82</v>
      </c>
    </row>
    <row r="14" spans="10:12" x14ac:dyDescent="0.25">
      <c r="J14" s="133" t="s">
        <v>209</v>
      </c>
      <c r="K14" s="133">
        <v>115</v>
      </c>
      <c r="L14" s="133">
        <v>16</v>
      </c>
    </row>
    <row r="15" spans="10:12" x14ac:dyDescent="0.25">
      <c r="J15" s="102"/>
      <c r="K15" s="102"/>
      <c r="L15" s="102">
        <v>27</v>
      </c>
    </row>
    <row r="16" spans="10:12" x14ac:dyDescent="0.25">
      <c r="J16" s="102"/>
      <c r="K16" s="102"/>
      <c r="L16" s="102">
        <v>10</v>
      </c>
    </row>
    <row r="17" spans="10:14" x14ac:dyDescent="0.25">
      <c r="J17" s="102"/>
      <c r="K17" s="102" t="s">
        <v>4</v>
      </c>
      <c r="L17" s="131">
        <f>SUM(L14:L16)</f>
        <v>53</v>
      </c>
    </row>
    <row r="18" spans="10:14" x14ac:dyDescent="0.25">
      <c r="J18" s="133" t="s">
        <v>210</v>
      </c>
      <c r="K18" s="133">
        <v>7</v>
      </c>
      <c r="L18" s="133">
        <v>13</v>
      </c>
    </row>
    <row r="19" spans="10:14" x14ac:dyDescent="0.25">
      <c r="J19" s="102"/>
      <c r="K19" s="102"/>
      <c r="L19" s="102">
        <v>14</v>
      </c>
    </row>
    <row r="20" spans="10:14" x14ac:dyDescent="0.25">
      <c r="J20" s="102"/>
      <c r="K20" s="102"/>
      <c r="L20" s="102">
        <v>10</v>
      </c>
    </row>
    <row r="21" spans="10:14" x14ac:dyDescent="0.25">
      <c r="J21" s="102"/>
      <c r="K21" s="102" t="s">
        <v>4</v>
      </c>
      <c r="L21" s="131">
        <f>SUM(L18:L20)</f>
        <v>37</v>
      </c>
    </row>
    <row r="22" spans="10:14" x14ac:dyDescent="0.25">
      <c r="J22" s="133" t="s">
        <v>211</v>
      </c>
      <c r="K22" s="133">
        <v>52</v>
      </c>
      <c r="L22" s="133">
        <v>10</v>
      </c>
    </row>
    <row r="23" spans="10:14" x14ac:dyDescent="0.25">
      <c r="J23" s="102"/>
      <c r="K23" s="102"/>
      <c r="L23" s="102">
        <v>0</v>
      </c>
    </row>
    <row r="24" spans="10:14" x14ac:dyDescent="0.25">
      <c r="J24" s="102"/>
      <c r="K24" s="102"/>
      <c r="L24" s="102">
        <v>59</v>
      </c>
    </row>
    <row r="25" spans="10:14" x14ac:dyDescent="0.25">
      <c r="J25" s="102"/>
      <c r="K25" s="102" t="s">
        <v>4</v>
      </c>
      <c r="L25" s="131">
        <f>SUM(L22:L24)</f>
        <v>69</v>
      </c>
    </row>
    <row r="27" spans="10:14" x14ac:dyDescent="0.25">
      <c r="J27" s="134" t="s">
        <v>212</v>
      </c>
      <c r="K27" s="134">
        <f>SUM(K10:K22)</f>
        <v>251</v>
      </c>
      <c r="L27" s="134">
        <f>+L13+L17+L21+L25</f>
        <v>241</v>
      </c>
      <c r="M27" s="135">
        <f>+L27/K27</f>
        <v>0.96015936254980083</v>
      </c>
      <c r="N27" s="132"/>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RowHeight="15" x14ac:dyDescent="0.25"/>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510"/>
      <c r="C2" s="508" t="s">
        <v>24</v>
      </c>
      <c r="D2" s="508"/>
      <c r="E2" s="508"/>
      <c r="F2" s="508"/>
      <c r="G2" s="508"/>
      <c r="H2" s="508"/>
      <c r="I2" s="512"/>
      <c r="J2" s="13"/>
      <c r="K2" s="13"/>
      <c r="M2" s="14" t="s">
        <v>47</v>
      </c>
    </row>
    <row r="3" spans="2:14" ht="25.5" customHeight="1" x14ac:dyDescent="0.2">
      <c r="B3" s="511"/>
      <c r="C3" s="509" t="s">
        <v>25</v>
      </c>
      <c r="D3" s="509"/>
      <c r="E3" s="509"/>
      <c r="F3" s="509"/>
      <c r="G3" s="509"/>
      <c r="H3" s="509"/>
      <c r="I3" s="513"/>
      <c r="J3" s="13"/>
      <c r="K3" s="13"/>
      <c r="M3" s="14" t="s">
        <v>48</v>
      </c>
    </row>
    <row r="4" spans="2:14" ht="25.5" customHeight="1" x14ac:dyDescent="0.2">
      <c r="B4" s="511"/>
      <c r="C4" s="509" t="s">
        <v>49</v>
      </c>
      <c r="D4" s="509"/>
      <c r="E4" s="509"/>
      <c r="F4" s="509"/>
      <c r="G4" s="509"/>
      <c r="H4" s="509"/>
      <c r="I4" s="513"/>
      <c r="J4" s="13"/>
      <c r="K4" s="13"/>
      <c r="M4" s="14" t="s">
        <v>50</v>
      </c>
    </row>
    <row r="5" spans="2:14" ht="25.5" customHeight="1" x14ac:dyDescent="0.2">
      <c r="B5" s="511"/>
      <c r="C5" s="509" t="s">
        <v>51</v>
      </c>
      <c r="D5" s="509"/>
      <c r="E5" s="509"/>
      <c r="F5" s="509"/>
      <c r="G5" s="514" t="s">
        <v>52</v>
      </c>
      <c r="H5" s="514"/>
      <c r="I5" s="513"/>
      <c r="J5" s="13"/>
      <c r="K5" s="13"/>
      <c r="M5" s="14" t="s">
        <v>53</v>
      </c>
    </row>
    <row r="6" spans="2:14" ht="23.25" customHeight="1" x14ac:dyDescent="0.2">
      <c r="B6" s="493" t="s">
        <v>54</v>
      </c>
      <c r="C6" s="494"/>
      <c r="D6" s="494"/>
      <c r="E6" s="494"/>
      <c r="F6" s="494"/>
      <c r="G6" s="494"/>
      <c r="H6" s="494"/>
      <c r="I6" s="495"/>
      <c r="J6" s="15"/>
      <c r="K6" s="15"/>
    </row>
    <row r="7" spans="2:14" ht="24" customHeight="1" x14ac:dyDescent="0.2">
      <c r="B7" s="496" t="s">
        <v>55</v>
      </c>
      <c r="C7" s="497"/>
      <c r="D7" s="497"/>
      <c r="E7" s="497"/>
      <c r="F7" s="497"/>
      <c r="G7" s="497"/>
      <c r="H7" s="497"/>
      <c r="I7" s="498"/>
      <c r="J7" s="16"/>
      <c r="K7" s="16"/>
    </row>
    <row r="8" spans="2:14" ht="24" customHeight="1" x14ac:dyDescent="0.2">
      <c r="B8" s="499" t="s">
        <v>56</v>
      </c>
      <c r="C8" s="500"/>
      <c r="D8" s="500"/>
      <c r="E8" s="500"/>
      <c r="F8" s="500"/>
      <c r="G8" s="500"/>
      <c r="H8" s="500"/>
      <c r="I8" s="501"/>
      <c r="J8" s="58"/>
      <c r="K8" s="58"/>
      <c r="N8" s="6" t="s">
        <v>57</v>
      </c>
    </row>
    <row r="9" spans="2:14" ht="30.75" customHeight="1" x14ac:dyDescent="0.2">
      <c r="B9" s="113" t="s">
        <v>58</v>
      </c>
      <c r="C9" s="59">
        <v>231</v>
      </c>
      <c r="D9" s="505" t="s">
        <v>59</v>
      </c>
      <c r="E9" s="505"/>
      <c r="F9" s="456" t="s">
        <v>201</v>
      </c>
      <c r="G9" s="457"/>
      <c r="H9" s="457"/>
      <c r="I9" s="458"/>
      <c r="J9" s="17"/>
      <c r="K9" s="17"/>
      <c r="M9" s="14" t="s">
        <v>60</v>
      </c>
      <c r="N9" s="6" t="s">
        <v>61</v>
      </c>
    </row>
    <row r="10" spans="2:14" ht="30.75" customHeight="1" x14ac:dyDescent="0.2">
      <c r="B10" s="20" t="s">
        <v>62</v>
      </c>
      <c r="C10" s="60" t="s">
        <v>81</v>
      </c>
      <c r="D10" s="506" t="s">
        <v>63</v>
      </c>
      <c r="E10" s="507"/>
      <c r="F10" s="490" t="s">
        <v>155</v>
      </c>
      <c r="G10" s="491"/>
      <c r="H10" s="18" t="s">
        <v>64</v>
      </c>
      <c r="I10" s="115" t="s">
        <v>81</v>
      </c>
      <c r="J10" s="19"/>
      <c r="K10" s="19"/>
      <c r="M10" s="14" t="s">
        <v>65</v>
      </c>
      <c r="N10" s="6" t="s">
        <v>66</v>
      </c>
    </row>
    <row r="11" spans="2:14" ht="30.75" customHeight="1" x14ac:dyDescent="0.2">
      <c r="B11" s="20" t="s">
        <v>67</v>
      </c>
      <c r="C11" s="502" t="s">
        <v>156</v>
      </c>
      <c r="D11" s="502"/>
      <c r="E11" s="502"/>
      <c r="F11" s="502"/>
      <c r="G11" s="18" t="s">
        <v>68</v>
      </c>
      <c r="H11" s="503">
        <v>1032</v>
      </c>
      <c r="I11" s="504"/>
      <c r="J11" s="21"/>
      <c r="K11" s="21"/>
      <c r="M11" s="14" t="s">
        <v>69</v>
      </c>
      <c r="N11" s="6" t="s">
        <v>70</v>
      </c>
    </row>
    <row r="12" spans="2:14" ht="30.75" customHeight="1" x14ac:dyDescent="0.2">
      <c r="B12" s="20" t="s">
        <v>71</v>
      </c>
      <c r="C12" s="487" t="s">
        <v>65</v>
      </c>
      <c r="D12" s="487"/>
      <c r="E12" s="487"/>
      <c r="F12" s="487"/>
      <c r="G12" s="18" t="s">
        <v>72</v>
      </c>
      <c r="H12" s="488" t="s">
        <v>157</v>
      </c>
      <c r="I12" s="489"/>
      <c r="J12" s="22"/>
      <c r="K12" s="22"/>
      <c r="M12" s="23" t="s">
        <v>73</v>
      </c>
    </row>
    <row r="13" spans="2:14" ht="30.75" customHeight="1" x14ac:dyDescent="0.2">
      <c r="B13" s="20" t="s">
        <v>74</v>
      </c>
      <c r="C13" s="483" t="s">
        <v>45</v>
      </c>
      <c r="D13" s="483"/>
      <c r="E13" s="483"/>
      <c r="F13" s="483"/>
      <c r="G13" s="483"/>
      <c r="H13" s="483"/>
      <c r="I13" s="484"/>
      <c r="J13" s="24"/>
      <c r="K13" s="24"/>
      <c r="M13" s="23"/>
    </row>
    <row r="14" spans="2:14" ht="30.75" customHeight="1" x14ac:dyDescent="0.2">
      <c r="B14" s="20" t="s">
        <v>75</v>
      </c>
      <c r="C14" s="490" t="s">
        <v>202</v>
      </c>
      <c r="D14" s="491"/>
      <c r="E14" s="491"/>
      <c r="F14" s="491"/>
      <c r="G14" s="491"/>
      <c r="H14" s="491"/>
      <c r="I14" s="492"/>
      <c r="J14" s="19"/>
      <c r="K14" s="19"/>
      <c r="M14" s="23"/>
      <c r="N14" s="6" t="s">
        <v>76</v>
      </c>
    </row>
    <row r="15" spans="2:14" ht="30.75" customHeight="1" x14ac:dyDescent="0.2">
      <c r="B15" s="20" t="s">
        <v>77</v>
      </c>
      <c r="C15" s="477" t="s">
        <v>203</v>
      </c>
      <c r="D15" s="477"/>
      <c r="E15" s="477"/>
      <c r="F15" s="477"/>
      <c r="G15" s="18" t="s">
        <v>78</v>
      </c>
      <c r="H15" s="479" t="s">
        <v>91</v>
      </c>
      <c r="I15" s="480"/>
      <c r="J15" s="19"/>
      <c r="K15" s="19"/>
      <c r="M15" s="23" t="s">
        <v>80</v>
      </c>
      <c r="N15" s="6" t="s">
        <v>81</v>
      </c>
    </row>
    <row r="16" spans="2:14" ht="30.75" customHeight="1" x14ac:dyDescent="0.2">
      <c r="B16" s="20" t="s">
        <v>82</v>
      </c>
      <c r="C16" s="481" t="s">
        <v>215</v>
      </c>
      <c r="D16" s="482"/>
      <c r="E16" s="482"/>
      <c r="F16" s="482"/>
      <c r="G16" s="18" t="s">
        <v>83</v>
      </c>
      <c r="H16" s="479" t="s">
        <v>70</v>
      </c>
      <c r="I16" s="480"/>
      <c r="J16" s="19"/>
      <c r="K16" s="19"/>
      <c r="M16" s="23" t="s">
        <v>84</v>
      </c>
    </row>
    <row r="17" spans="2:14" ht="36" customHeight="1" x14ac:dyDescent="0.2">
      <c r="B17" s="20" t="s">
        <v>85</v>
      </c>
      <c r="C17" s="483" t="s">
        <v>204</v>
      </c>
      <c r="D17" s="483"/>
      <c r="E17" s="483"/>
      <c r="F17" s="483"/>
      <c r="G17" s="483"/>
      <c r="H17" s="483"/>
      <c r="I17" s="484"/>
      <c r="J17" s="24"/>
      <c r="K17" s="24"/>
      <c r="M17" s="23" t="s">
        <v>86</v>
      </c>
      <c r="N17" s="6" t="s">
        <v>39</v>
      </c>
    </row>
    <row r="18" spans="2:14" ht="30.75" customHeight="1" x14ac:dyDescent="0.2">
      <c r="B18" s="20" t="s">
        <v>87</v>
      </c>
      <c r="C18" s="477" t="s">
        <v>163</v>
      </c>
      <c r="D18" s="477"/>
      <c r="E18" s="477"/>
      <c r="F18" s="477"/>
      <c r="G18" s="477"/>
      <c r="H18" s="477"/>
      <c r="I18" s="478"/>
      <c r="J18" s="25"/>
      <c r="K18" s="25"/>
      <c r="M18" s="23" t="s">
        <v>88</v>
      </c>
      <c r="N18" s="6" t="s">
        <v>40</v>
      </c>
    </row>
    <row r="19" spans="2:14" ht="30.75" customHeight="1" x14ac:dyDescent="0.2">
      <c r="B19" s="20" t="s">
        <v>89</v>
      </c>
      <c r="C19" s="477" t="s">
        <v>159</v>
      </c>
      <c r="D19" s="477"/>
      <c r="E19" s="477"/>
      <c r="F19" s="477"/>
      <c r="G19" s="477"/>
      <c r="H19" s="477"/>
      <c r="I19" s="478"/>
      <c r="J19" s="26"/>
      <c r="K19" s="26"/>
      <c r="M19" s="23"/>
      <c r="N19" s="6" t="s">
        <v>41</v>
      </c>
    </row>
    <row r="20" spans="2:14" ht="30.75" customHeight="1" x14ac:dyDescent="0.2">
      <c r="B20" s="20" t="s">
        <v>90</v>
      </c>
      <c r="C20" s="485" t="s">
        <v>151</v>
      </c>
      <c r="D20" s="485"/>
      <c r="E20" s="485"/>
      <c r="F20" s="485"/>
      <c r="G20" s="485"/>
      <c r="H20" s="485"/>
      <c r="I20" s="486"/>
      <c r="J20" s="27"/>
      <c r="K20" s="27"/>
      <c r="M20" s="23" t="s">
        <v>91</v>
      </c>
      <c r="N20" s="6" t="s">
        <v>42</v>
      </c>
    </row>
    <row r="21" spans="2:14" ht="27.75" customHeight="1" x14ac:dyDescent="0.2">
      <c r="B21" s="472" t="s">
        <v>92</v>
      </c>
      <c r="C21" s="474" t="s">
        <v>93</v>
      </c>
      <c r="D21" s="474"/>
      <c r="E21" s="474"/>
      <c r="F21" s="475" t="s">
        <v>94</v>
      </c>
      <c r="G21" s="475"/>
      <c r="H21" s="475"/>
      <c r="I21" s="476"/>
      <c r="J21" s="28"/>
      <c r="K21" s="28"/>
      <c r="M21" s="23" t="s">
        <v>79</v>
      </c>
      <c r="N21" s="6" t="s">
        <v>43</v>
      </c>
    </row>
    <row r="22" spans="2:14" ht="27" customHeight="1" x14ac:dyDescent="0.2">
      <c r="B22" s="473"/>
      <c r="C22" s="477" t="s">
        <v>160</v>
      </c>
      <c r="D22" s="477"/>
      <c r="E22" s="477"/>
      <c r="F22" s="477" t="s">
        <v>161</v>
      </c>
      <c r="G22" s="477"/>
      <c r="H22" s="477"/>
      <c r="I22" s="478"/>
      <c r="J22" s="26"/>
      <c r="K22" s="26"/>
      <c r="M22" s="23" t="s">
        <v>95</v>
      </c>
      <c r="N22" s="6" t="s">
        <v>44</v>
      </c>
    </row>
    <row r="23" spans="2:14" ht="39.75" customHeight="1" x14ac:dyDescent="0.2">
      <c r="B23" s="20" t="s">
        <v>96</v>
      </c>
      <c r="C23" s="479" t="s">
        <v>151</v>
      </c>
      <c r="D23" s="479"/>
      <c r="E23" s="479"/>
      <c r="F23" s="479" t="s">
        <v>151</v>
      </c>
      <c r="G23" s="479"/>
      <c r="H23" s="479"/>
      <c r="I23" s="480"/>
      <c r="J23" s="19"/>
      <c r="K23" s="19"/>
      <c r="M23" s="23"/>
      <c r="N23" s="6" t="s">
        <v>45</v>
      </c>
    </row>
    <row r="24" spans="2:14" ht="44.25" customHeight="1" x14ac:dyDescent="0.2">
      <c r="B24" s="20" t="s">
        <v>97</v>
      </c>
      <c r="C24" s="453" t="s">
        <v>205</v>
      </c>
      <c r="D24" s="454"/>
      <c r="E24" s="455"/>
      <c r="F24" s="456" t="s">
        <v>206</v>
      </c>
      <c r="G24" s="457"/>
      <c r="H24" s="457"/>
      <c r="I24" s="458"/>
      <c r="J24" s="25"/>
      <c r="K24" s="25"/>
      <c r="M24" s="29"/>
      <c r="N24" s="6" t="s">
        <v>46</v>
      </c>
    </row>
    <row r="25" spans="2:14" ht="29.25" customHeight="1" x14ac:dyDescent="0.2">
      <c r="B25" s="20" t="s">
        <v>98</v>
      </c>
      <c r="C25" s="459" t="s">
        <v>215</v>
      </c>
      <c r="D25" s="460"/>
      <c r="E25" s="461"/>
      <c r="F25" s="18" t="s">
        <v>99</v>
      </c>
      <c r="G25" s="462">
        <v>0.3</v>
      </c>
      <c r="H25" s="463"/>
      <c r="I25" s="464"/>
      <c r="J25" s="30"/>
      <c r="K25" s="30"/>
      <c r="M25" s="29"/>
    </row>
    <row r="26" spans="2:14" ht="27" customHeight="1" x14ac:dyDescent="0.2">
      <c r="B26" s="20" t="s">
        <v>100</v>
      </c>
      <c r="C26" s="456" t="s">
        <v>216</v>
      </c>
      <c r="D26" s="457"/>
      <c r="E26" s="465"/>
      <c r="F26" s="18" t="s">
        <v>101</v>
      </c>
      <c r="G26" s="466">
        <v>0.3</v>
      </c>
      <c r="H26" s="467"/>
      <c r="I26" s="468"/>
      <c r="J26" s="31"/>
      <c r="K26" s="31"/>
      <c r="M26" s="29"/>
    </row>
    <row r="27" spans="2:14" ht="47.25" customHeight="1" x14ac:dyDescent="0.2">
      <c r="B27" s="112" t="s">
        <v>102</v>
      </c>
      <c r="C27" s="469" t="s">
        <v>86</v>
      </c>
      <c r="D27" s="470"/>
      <c r="E27" s="471"/>
      <c r="F27" s="32" t="s">
        <v>103</v>
      </c>
      <c r="G27" s="466" t="s">
        <v>182</v>
      </c>
      <c r="H27" s="467"/>
      <c r="I27" s="468"/>
      <c r="J27" s="28"/>
      <c r="K27" s="28"/>
      <c r="M27" s="29"/>
    </row>
    <row r="28" spans="2:14" ht="30" customHeight="1" x14ac:dyDescent="0.2">
      <c r="B28" s="436" t="s">
        <v>104</v>
      </c>
      <c r="C28" s="437"/>
      <c r="D28" s="437"/>
      <c r="E28" s="437"/>
      <c r="F28" s="437"/>
      <c r="G28" s="437"/>
      <c r="H28" s="437"/>
      <c r="I28" s="438"/>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71">
        <v>0</v>
      </c>
      <c r="D30" s="72">
        <f>+C30</f>
        <v>0</v>
      </c>
      <c r="E30" s="92">
        <v>0</v>
      </c>
      <c r="F30" s="73">
        <f>+E30</f>
        <v>0</v>
      </c>
      <c r="G30" s="48" t="e">
        <f>+C30/E30</f>
        <v>#DIV/0!</v>
      </c>
      <c r="H30" s="49" t="e">
        <f>+D30/F30</f>
        <v>#DIV/0!</v>
      </c>
      <c r="I30" s="50">
        <f>+D30/$G$26</f>
        <v>0</v>
      </c>
      <c r="J30" s="69">
        <v>0.99</v>
      </c>
      <c r="K30" s="38"/>
      <c r="M30" s="29"/>
    </row>
    <row r="31" spans="2:14" ht="19.5" customHeight="1" x14ac:dyDescent="0.2">
      <c r="B31" s="37" t="s">
        <v>114</v>
      </c>
      <c r="C31" s="71">
        <v>0</v>
      </c>
      <c r="D31" s="72">
        <f>+D30+C31</f>
        <v>0</v>
      </c>
      <c r="E31" s="92">
        <v>0</v>
      </c>
      <c r="F31" s="73">
        <f>+F30+E31</f>
        <v>0</v>
      </c>
      <c r="G31" s="48" t="e">
        <f t="shared" ref="G31:H40" si="0">+C31/E31</f>
        <v>#DIV/0!</v>
      </c>
      <c r="H31" s="49" t="e">
        <f t="shared" si="0"/>
        <v>#DIV/0!</v>
      </c>
      <c r="I31" s="50">
        <f t="shared" ref="I31:I41" si="1">+D31/$G$26</f>
        <v>0</v>
      </c>
      <c r="J31" s="69">
        <v>0.99</v>
      </c>
      <c r="K31" s="38"/>
      <c r="M31" s="29"/>
    </row>
    <row r="32" spans="2:14" ht="19.5" customHeight="1" x14ac:dyDescent="0.2">
      <c r="B32" s="37" t="s">
        <v>115</v>
      </c>
      <c r="C32" s="71">
        <v>0</v>
      </c>
      <c r="D32" s="72">
        <f t="shared" ref="D32:D40" si="2">+D31+C32</f>
        <v>0</v>
      </c>
      <c r="E32" s="92">
        <v>0.19</v>
      </c>
      <c r="F32" s="73">
        <f t="shared" ref="F32:F41" si="3">+F31+E32</f>
        <v>0.19</v>
      </c>
      <c r="G32" s="48">
        <f t="shared" si="0"/>
        <v>0</v>
      </c>
      <c r="H32" s="49">
        <f t="shared" si="0"/>
        <v>0</v>
      </c>
      <c r="I32" s="50">
        <f t="shared" si="1"/>
        <v>0</v>
      </c>
      <c r="J32" s="69">
        <v>0.99</v>
      </c>
      <c r="K32" s="38"/>
      <c r="M32" s="29"/>
    </row>
    <row r="33" spans="2:11" ht="19.5" customHeight="1" x14ac:dyDescent="0.2">
      <c r="B33" s="37" t="s">
        <v>116</v>
      </c>
      <c r="C33" s="71">
        <v>0</v>
      </c>
      <c r="D33" s="72">
        <f t="shared" si="2"/>
        <v>0</v>
      </c>
      <c r="E33" s="92">
        <v>0</v>
      </c>
      <c r="F33" s="73">
        <f t="shared" si="3"/>
        <v>0.19</v>
      </c>
      <c r="G33" s="48" t="e">
        <f t="shared" si="0"/>
        <v>#DIV/0!</v>
      </c>
      <c r="H33" s="49">
        <f t="shared" si="0"/>
        <v>0</v>
      </c>
      <c r="I33" s="50">
        <f t="shared" si="1"/>
        <v>0</v>
      </c>
      <c r="J33" s="69">
        <v>0.99</v>
      </c>
      <c r="K33" s="38"/>
    </row>
    <row r="34" spans="2:11" ht="19.5" customHeight="1" x14ac:dyDescent="0.2">
      <c r="B34" s="37" t="s">
        <v>117</v>
      </c>
      <c r="C34" s="71">
        <v>0</v>
      </c>
      <c r="D34" s="72">
        <f t="shared" si="2"/>
        <v>0</v>
      </c>
      <c r="E34" s="92">
        <v>0</v>
      </c>
      <c r="F34" s="73">
        <f t="shared" si="3"/>
        <v>0.19</v>
      </c>
      <c r="G34" s="48" t="e">
        <f t="shared" si="0"/>
        <v>#DIV/0!</v>
      </c>
      <c r="H34" s="49">
        <f t="shared" si="0"/>
        <v>0</v>
      </c>
      <c r="I34" s="50">
        <f t="shared" si="1"/>
        <v>0</v>
      </c>
      <c r="J34" s="69">
        <v>0.99</v>
      </c>
      <c r="K34" s="38"/>
    </row>
    <row r="35" spans="2:11" ht="19.5" customHeight="1" x14ac:dyDescent="0.2">
      <c r="B35" s="37" t="s">
        <v>118</v>
      </c>
      <c r="C35" s="71">
        <v>0</v>
      </c>
      <c r="D35" s="72">
        <f t="shared" si="2"/>
        <v>0</v>
      </c>
      <c r="E35" s="92">
        <v>0</v>
      </c>
      <c r="F35" s="73">
        <f t="shared" si="3"/>
        <v>0.19</v>
      </c>
      <c r="G35" s="48" t="e">
        <f t="shared" si="0"/>
        <v>#DIV/0!</v>
      </c>
      <c r="H35" s="49">
        <f t="shared" si="0"/>
        <v>0</v>
      </c>
      <c r="I35" s="50">
        <f t="shared" si="1"/>
        <v>0</v>
      </c>
      <c r="J35" s="69">
        <v>0.99</v>
      </c>
      <c r="K35" s="38"/>
    </row>
    <row r="36" spans="2:11" ht="19.5" customHeight="1" x14ac:dyDescent="0.2">
      <c r="B36" s="37" t="s">
        <v>119</v>
      </c>
      <c r="C36" s="71">
        <v>0</v>
      </c>
      <c r="D36" s="72">
        <f t="shared" si="2"/>
        <v>0</v>
      </c>
      <c r="E36" s="92">
        <v>0</v>
      </c>
      <c r="F36" s="73">
        <f t="shared" si="3"/>
        <v>0.19</v>
      </c>
      <c r="G36" s="48" t="e">
        <f t="shared" si="0"/>
        <v>#DIV/0!</v>
      </c>
      <c r="H36" s="49">
        <f t="shared" si="0"/>
        <v>0</v>
      </c>
      <c r="I36" s="50">
        <f t="shared" si="1"/>
        <v>0</v>
      </c>
      <c r="J36" s="69">
        <v>0.99</v>
      </c>
      <c r="K36" s="38"/>
    </row>
    <row r="37" spans="2:11" ht="19.5" customHeight="1" x14ac:dyDescent="0.2">
      <c r="B37" s="37" t="s">
        <v>120</v>
      </c>
      <c r="C37" s="71">
        <v>0</v>
      </c>
      <c r="D37" s="72">
        <f t="shared" si="2"/>
        <v>0</v>
      </c>
      <c r="E37" s="92">
        <v>0</v>
      </c>
      <c r="F37" s="73">
        <f t="shared" si="3"/>
        <v>0.19</v>
      </c>
      <c r="G37" s="48" t="e">
        <f t="shared" si="0"/>
        <v>#DIV/0!</v>
      </c>
      <c r="H37" s="49">
        <f t="shared" si="0"/>
        <v>0</v>
      </c>
      <c r="I37" s="50">
        <f t="shared" si="1"/>
        <v>0</v>
      </c>
      <c r="J37" s="69">
        <v>0.99</v>
      </c>
      <c r="K37" s="38"/>
    </row>
    <row r="38" spans="2:11" ht="19.5" customHeight="1" x14ac:dyDescent="0.2">
      <c r="B38" s="37" t="s">
        <v>121</v>
      </c>
      <c r="C38" s="71">
        <v>0</v>
      </c>
      <c r="D38" s="72">
        <f t="shared" si="2"/>
        <v>0</v>
      </c>
      <c r="E38" s="92">
        <v>0.02</v>
      </c>
      <c r="F38" s="73">
        <f t="shared" si="3"/>
        <v>0.21</v>
      </c>
      <c r="G38" s="48">
        <f t="shared" si="0"/>
        <v>0</v>
      </c>
      <c r="H38" s="49">
        <f t="shared" si="0"/>
        <v>0</v>
      </c>
      <c r="I38" s="50">
        <f t="shared" si="1"/>
        <v>0</v>
      </c>
      <c r="J38" s="69">
        <v>0.99</v>
      </c>
      <c r="K38" s="38"/>
    </row>
    <row r="39" spans="2:11" ht="19.5" customHeight="1" x14ac:dyDescent="0.2">
      <c r="B39" s="37" t="s">
        <v>122</v>
      </c>
      <c r="C39" s="71">
        <v>0</v>
      </c>
      <c r="D39" s="72">
        <f t="shared" si="2"/>
        <v>0</v>
      </c>
      <c r="E39" s="92">
        <v>0</v>
      </c>
      <c r="F39" s="73">
        <f t="shared" si="3"/>
        <v>0.21</v>
      </c>
      <c r="G39" s="48" t="e">
        <f t="shared" si="0"/>
        <v>#DIV/0!</v>
      </c>
      <c r="H39" s="49">
        <f t="shared" si="0"/>
        <v>0</v>
      </c>
      <c r="I39" s="50">
        <f t="shared" si="1"/>
        <v>0</v>
      </c>
      <c r="J39" s="69">
        <v>0.99</v>
      </c>
      <c r="K39" s="38"/>
    </row>
    <row r="40" spans="2:11" ht="19.5" customHeight="1" x14ac:dyDescent="0.2">
      <c r="B40" s="37" t="s">
        <v>123</v>
      </c>
      <c r="C40" s="71">
        <v>0</v>
      </c>
      <c r="D40" s="72">
        <f t="shared" si="2"/>
        <v>0</v>
      </c>
      <c r="E40" s="92">
        <v>0</v>
      </c>
      <c r="F40" s="73">
        <f t="shared" si="3"/>
        <v>0.21</v>
      </c>
      <c r="G40" s="48" t="e">
        <f t="shared" si="0"/>
        <v>#DIV/0!</v>
      </c>
      <c r="H40" s="49">
        <f t="shared" si="0"/>
        <v>0</v>
      </c>
      <c r="I40" s="50">
        <f t="shared" si="1"/>
        <v>0</v>
      </c>
      <c r="J40" s="69">
        <v>0.99</v>
      </c>
      <c r="K40" s="38"/>
    </row>
    <row r="41" spans="2:11" ht="19.5" customHeight="1" x14ac:dyDescent="0.2">
      <c r="B41" s="37" t="s">
        <v>124</v>
      </c>
      <c r="C41" s="71">
        <v>0</v>
      </c>
      <c r="D41" s="72">
        <f>+D40+C41</f>
        <v>0</v>
      </c>
      <c r="E41" s="92">
        <v>0.04</v>
      </c>
      <c r="F41" s="73">
        <f t="shared" si="3"/>
        <v>0.25</v>
      </c>
      <c r="G41" s="48">
        <f>+C41/E41</f>
        <v>0</v>
      </c>
      <c r="H41" s="49">
        <f>+D41/F41</f>
        <v>0</v>
      </c>
      <c r="I41" s="50">
        <f t="shared" si="1"/>
        <v>0</v>
      </c>
      <c r="J41" s="69">
        <v>0.99</v>
      </c>
      <c r="K41" s="38"/>
    </row>
    <row r="42" spans="2:11" ht="54.75" customHeight="1" x14ac:dyDescent="0.2">
      <c r="B42" s="77" t="s">
        <v>125</v>
      </c>
      <c r="C42" s="430" t="s">
        <v>224</v>
      </c>
      <c r="D42" s="430"/>
      <c r="E42" s="430"/>
      <c r="F42" s="430"/>
      <c r="G42" s="430"/>
      <c r="H42" s="430"/>
      <c r="I42" s="431"/>
      <c r="J42" s="39"/>
      <c r="K42" s="39"/>
    </row>
    <row r="43" spans="2:11" ht="29.25" customHeight="1" x14ac:dyDescent="0.2">
      <c r="B43" s="436" t="s">
        <v>126</v>
      </c>
      <c r="C43" s="437"/>
      <c r="D43" s="437"/>
      <c r="E43" s="437"/>
      <c r="F43" s="437"/>
      <c r="G43" s="437"/>
      <c r="H43" s="437"/>
      <c r="I43" s="438"/>
      <c r="J43" s="58"/>
      <c r="K43" s="58"/>
    </row>
    <row r="44" spans="2:11" ht="32.25" customHeight="1" x14ac:dyDescent="0.2">
      <c r="B44" s="444"/>
      <c r="C44" s="445"/>
      <c r="D44" s="445"/>
      <c r="E44" s="445"/>
      <c r="F44" s="445"/>
      <c r="G44" s="445"/>
      <c r="H44" s="445"/>
      <c r="I44" s="446"/>
      <c r="J44" s="58"/>
      <c r="K44" s="58"/>
    </row>
    <row r="45" spans="2:11" ht="32.25" customHeight="1" x14ac:dyDescent="0.2">
      <c r="B45" s="447"/>
      <c r="C45" s="448"/>
      <c r="D45" s="448"/>
      <c r="E45" s="448"/>
      <c r="F45" s="448"/>
      <c r="G45" s="448"/>
      <c r="H45" s="448"/>
      <c r="I45" s="449"/>
      <c r="J45" s="39"/>
      <c r="K45" s="39"/>
    </row>
    <row r="46" spans="2:11" ht="32.25" customHeight="1" x14ac:dyDescent="0.2">
      <c r="B46" s="447"/>
      <c r="C46" s="448"/>
      <c r="D46" s="448"/>
      <c r="E46" s="448"/>
      <c r="F46" s="448"/>
      <c r="G46" s="448"/>
      <c r="H46" s="448"/>
      <c r="I46" s="449"/>
      <c r="J46" s="39"/>
      <c r="K46" s="39"/>
    </row>
    <row r="47" spans="2:11" ht="32.25" customHeight="1" x14ac:dyDescent="0.2">
      <c r="B47" s="447"/>
      <c r="C47" s="448"/>
      <c r="D47" s="448"/>
      <c r="E47" s="448"/>
      <c r="F47" s="448"/>
      <c r="G47" s="448"/>
      <c r="H47" s="448"/>
      <c r="I47" s="449"/>
      <c r="J47" s="39"/>
      <c r="K47" s="39"/>
    </row>
    <row r="48" spans="2:11" ht="32.25" customHeight="1" x14ac:dyDescent="0.2">
      <c r="B48" s="450"/>
      <c r="C48" s="451"/>
      <c r="D48" s="451"/>
      <c r="E48" s="451"/>
      <c r="F48" s="451"/>
      <c r="G48" s="451"/>
      <c r="H48" s="451"/>
      <c r="I48" s="452"/>
      <c r="J48" s="40"/>
      <c r="K48" s="40"/>
    </row>
    <row r="49" spans="2:11" ht="83.25" customHeight="1" x14ac:dyDescent="0.2">
      <c r="B49" s="20" t="s">
        <v>127</v>
      </c>
      <c r="C49" s="430" t="s">
        <v>224</v>
      </c>
      <c r="D49" s="430"/>
      <c r="E49" s="430"/>
      <c r="F49" s="430"/>
      <c r="G49" s="430"/>
      <c r="H49" s="430"/>
      <c r="I49" s="431"/>
      <c r="J49" s="41"/>
      <c r="K49" s="41"/>
    </row>
    <row r="50" spans="2:11" ht="34.5" customHeight="1" x14ac:dyDescent="0.2">
      <c r="B50" s="20" t="s">
        <v>128</v>
      </c>
      <c r="C50" s="414" t="s">
        <v>182</v>
      </c>
      <c r="D50" s="414"/>
      <c r="E50" s="414"/>
      <c r="F50" s="414"/>
      <c r="G50" s="414"/>
      <c r="H50" s="414"/>
      <c r="I50" s="432"/>
      <c r="J50" s="41"/>
      <c r="K50" s="41"/>
    </row>
    <row r="51" spans="2:11" ht="34.5" customHeight="1" x14ac:dyDescent="0.2">
      <c r="B51" s="114" t="s">
        <v>129</v>
      </c>
      <c r="C51" s="433" t="s">
        <v>225</v>
      </c>
      <c r="D51" s="434"/>
      <c r="E51" s="434"/>
      <c r="F51" s="434"/>
      <c r="G51" s="434"/>
      <c r="H51" s="434"/>
      <c r="I51" s="435"/>
      <c r="J51" s="41"/>
      <c r="K51" s="41"/>
    </row>
    <row r="52" spans="2:11" ht="29.25" customHeight="1" x14ac:dyDescent="0.2">
      <c r="B52" s="436" t="s">
        <v>130</v>
      </c>
      <c r="C52" s="437"/>
      <c r="D52" s="437"/>
      <c r="E52" s="437"/>
      <c r="F52" s="437"/>
      <c r="G52" s="437"/>
      <c r="H52" s="437"/>
      <c r="I52" s="438"/>
      <c r="J52" s="41"/>
      <c r="K52" s="41"/>
    </row>
    <row r="53" spans="2:11" ht="33" customHeight="1" x14ac:dyDescent="0.2">
      <c r="B53" s="439" t="s">
        <v>131</v>
      </c>
      <c r="C53" s="111" t="s">
        <v>132</v>
      </c>
      <c r="D53" s="440" t="s">
        <v>133</v>
      </c>
      <c r="E53" s="440"/>
      <c r="F53" s="440"/>
      <c r="G53" s="440" t="s">
        <v>134</v>
      </c>
      <c r="H53" s="440"/>
      <c r="I53" s="441"/>
      <c r="J53" s="42"/>
      <c r="K53" s="42"/>
    </row>
    <row r="54" spans="2:11" ht="31.5" customHeight="1" x14ac:dyDescent="0.2">
      <c r="B54" s="439"/>
      <c r="C54" s="43"/>
      <c r="D54" s="414"/>
      <c r="E54" s="414"/>
      <c r="F54" s="414"/>
      <c r="G54" s="442"/>
      <c r="H54" s="442"/>
      <c r="I54" s="443"/>
      <c r="J54" s="42"/>
      <c r="K54" s="42"/>
    </row>
    <row r="55" spans="2:11" ht="31.5" customHeight="1" x14ac:dyDescent="0.2">
      <c r="B55" s="114" t="s">
        <v>135</v>
      </c>
      <c r="C55" s="426" t="s">
        <v>164</v>
      </c>
      <c r="D55" s="426"/>
      <c r="E55" s="427" t="s">
        <v>136</v>
      </c>
      <c r="F55" s="427"/>
      <c r="G55" s="426" t="s">
        <v>186</v>
      </c>
      <c r="H55" s="426"/>
      <c r="I55" s="428"/>
      <c r="J55" s="44"/>
      <c r="K55" s="44"/>
    </row>
    <row r="56" spans="2:11" ht="31.5" customHeight="1" x14ac:dyDescent="0.2">
      <c r="B56" s="114" t="s">
        <v>137</v>
      </c>
      <c r="C56" s="414" t="s">
        <v>364</v>
      </c>
      <c r="D56" s="414"/>
      <c r="E56" s="429" t="s">
        <v>138</v>
      </c>
      <c r="F56" s="429"/>
      <c r="G56" s="426" t="s">
        <v>184</v>
      </c>
      <c r="H56" s="426"/>
      <c r="I56" s="428"/>
      <c r="J56" s="44"/>
      <c r="K56" s="44"/>
    </row>
    <row r="57" spans="2:11" ht="31.5" customHeight="1" x14ac:dyDescent="0.2">
      <c r="B57" s="114" t="s">
        <v>139</v>
      </c>
      <c r="C57" s="414"/>
      <c r="D57" s="414"/>
      <c r="E57" s="415" t="s">
        <v>140</v>
      </c>
      <c r="F57" s="416"/>
      <c r="G57" s="419"/>
      <c r="H57" s="420"/>
      <c r="I57" s="421"/>
      <c r="J57" s="45"/>
      <c r="K57" s="45"/>
    </row>
    <row r="58" spans="2:11" ht="31.5" customHeight="1" thickBot="1" x14ac:dyDescent="0.25">
      <c r="B58" s="78" t="s">
        <v>141</v>
      </c>
      <c r="C58" s="425"/>
      <c r="D58" s="425"/>
      <c r="E58" s="417"/>
      <c r="F58" s="418"/>
      <c r="G58" s="422"/>
      <c r="H58" s="423"/>
      <c r="I58" s="424"/>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C2:H2"/>
    <mergeCell ref="C3:H3"/>
    <mergeCell ref="B2:B5"/>
    <mergeCell ref="I2:I5"/>
    <mergeCell ref="C4:H4"/>
    <mergeCell ref="C5:F5"/>
    <mergeCell ref="G5:H5"/>
    <mergeCell ref="B6:I6"/>
    <mergeCell ref="B7:I7"/>
    <mergeCell ref="B8:I8"/>
    <mergeCell ref="F10:G10"/>
    <mergeCell ref="C11:F11"/>
    <mergeCell ref="H11:I11"/>
    <mergeCell ref="D9:E9"/>
    <mergeCell ref="F9:I9"/>
    <mergeCell ref="D10:E10"/>
    <mergeCell ref="C12:F12"/>
    <mergeCell ref="H12:I12"/>
    <mergeCell ref="C13:I13"/>
    <mergeCell ref="C14:I14"/>
    <mergeCell ref="C15:F15"/>
    <mergeCell ref="H15:I15"/>
    <mergeCell ref="C23:E23"/>
    <mergeCell ref="F23:I23"/>
    <mergeCell ref="C16:F16"/>
    <mergeCell ref="H16:I16"/>
    <mergeCell ref="C17:I17"/>
    <mergeCell ref="C18:I18"/>
    <mergeCell ref="C19:I19"/>
    <mergeCell ref="C20:I20"/>
    <mergeCell ref="B21:B22"/>
    <mergeCell ref="C21:E21"/>
    <mergeCell ref="F21:I21"/>
    <mergeCell ref="C22:E22"/>
    <mergeCell ref="F22:I22"/>
    <mergeCell ref="B44:I48"/>
    <mergeCell ref="C24:E24"/>
    <mergeCell ref="F24:I24"/>
    <mergeCell ref="C25:E25"/>
    <mergeCell ref="G25:I25"/>
    <mergeCell ref="C26:E26"/>
    <mergeCell ref="G26:I26"/>
    <mergeCell ref="C27:E27"/>
    <mergeCell ref="G27:I27"/>
    <mergeCell ref="B28:I28"/>
    <mergeCell ref="C42:I42"/>
    <mergeCell ref="B43:I43"/>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6.7109375" customWidth="1"/>
    <col min="6" max="6" width="31" customWidth="1"/>
    <col min="7" max="8" width="16.140625" customWidth="1"/>
    <col min="9" max="9" width="16.28515625" customWidth="1"/>
    <col min="10" max="10" width="15.7109375" customWidth="1"/>
    <col min="11" max="11" width="54.42578125" customWidth="1"/>
    <col min="13" max="13" width="17.85546875" bestFit="1" customWidth="1"/>
    <col min="108" max="108" width="11.42578125" customWidth="1"/>
    <col min="198" max="198" width="1.42578125" customWidth="1"/>
  </cols>
  <sheetData>
    <row r="1" spans="2:13" ht="18" customHeight="1" thickBot="1" x14ac:dyDescent="0.3">
      <c r="B1" s="531"/>
      <c r="C1" s="534" t="s">
        <v>24</v>
      </c>
      <c r="D1" s="535"/>
      <c r="E1" s="535"/>
      <c r="F1" s="535"/>
      <c r="G1" s="535"/>
      <c r="H1" s="536"/>
      <c r="I1" s="537"/>
      <c r="J1" s="538"/>
    </row>
    <row r="2" spans="2:13" ht="18" customHeight="1" thickBot="1" x14ac:dyDescent="0.3">
      <c r="B2" s="532"/>
      <c r="C2" s="543" t="s">
        <v>25</v>
      </c>
      <c r="D2" s="544"/>
      <c r="E2" s="544"/>
      <c r="F2" s="544"/>
      <c r="G2" s="544"/>
      <c r="H2" s="545"/>
      <c r="I2" s="539"/>
      <c r="J2" s="540"/>
    </row>
    <row r="3" spans="2:13" ht="18" customHeight="1" thickBot="1" x14ac:dyDescent="0.3">
      <c r="B3" s="532"/>
      <c r="C3" s="543" t="s">
        <v>142</v>
      </c>
      <c r="D3" s="544"/>
      <c r="E3" s="544"/>
      <c r="F3" s="544"/>
      <c r="G3" s="544"/>
      <c r="H3" s="545"/>
      <c r="I3" s="539"/>
      <c r="J3" s="540"/>
    </row>
    <row r="4" spans="2:13" ht="18" customHeight="1" thickBot="1" x14ac:dyDescent="0.3">
      <c r="B4" s="533"/>
      <c r="C4" s="543" t="s">
        <v>143</v>
      </c>
      <c r="D4" s="544"/>
      <c r="E4" s="544"/>
      <c r="F4" s="545"/>
      <c r="G4" s="546" t="s">
        <v>190</v>
      </c>
      <c r="H4" s="547"/>
      <c r="I4" s="541"/>
      <c r="J4" s="542"/>
    </row>
    <row r="5" spans="2:13" ht="18" customHeight="1" thickBot="1" x14ac:dyDescent="0.3">
      <c r="B5" s="51"/>
      <c r="C5" s="52"/>
      <c r="D5" s="52"/>
      <c r="E5" s="52"/>
      <c r="F5" s="52"/>
      <c r="G5" s="52"/>
      <c r="H5" s="52"/>
      <c r="I5" s="52"/>
      <c r="J5" s="53"/>
    </row>
    <row r="6" spans="2:13" ht="51.75" customHeight="1" thickBot="1" x14ac:dyDescent="0.3">
      <c r="B6" s="1" t="s">
        <v>185</v>
      </c>
      <c r="C6" s="548" t="s">
        <v>154</v>
      </c>
      <c r="D6" s="549"/>
      <c r="E6" s="550"/>
      <c r="F6" s="54"/>
      <c r="G6" s="52"/>
      <c r="H6" s="52"/>
      <c r="I6" s="52"/>
      <c r="J6" s="53"/>
    </row>
    <row r="7" spans="2:13" ht="32.25" customHeight="1" thickBot="1" x14ac:dyDescent="0.3">
      <c r="B7" s="2" t="s">
        <v>0</v>
      </c>
      <c r="C7" s="548" t="s">
        <v>155</v>
      </c>
      <c r="D7" s="549"/>
      <c r="E7" s="550"/>
      <c r="F7" s="54"/>
      <c r="G7" s="52"/>
      <c r="H7" s="52"/>
      <c r="I7" s="52"/>
      <c r="J7" s="53"/>
    </row>
    <row r="8" spans="2:13" ht="32.25" customHeight="1" thickBot="1" x14ac:dyDescent="0.3">
      <c r="B8" s="2" t="s">
        <v>144</v>
      </c>
      <c r="C8" s="548" t="s">
        <v>363</v>
      </c>
      <c r="D8" s="549"/>
      <c r="E8" s="550"/>
      <c r="F8" s="4"/>
      <c r="G8" s="52"/>
      <c r="H8" s="52"/>
      <c r="I8" s="52"/>
      <c r="J8" s="53"/>
    </row>
    <row r="9" spans="2:13" ht="33.75" customHeight="1" thickBot="1" x14ac:dyDescent="0.3">
      <c r="B9" s="2" t="s">
        <v>28</v>
      </c>
      <c r="C9" s="548" t="s">
        <v>184</v>
      </c>
      <c r="D9" s="549"/>
      <c r="E9" s="550"/>
      <c r="F9" s="54"/>
      <c r="G9" s="52"/>
      <c r="H9" s="52"/>
      <c r="I9" s="52"/>
      <c r="J9" s="53"/>
    </row>
    <row r="10" spans="2:13" ht="32.25" customHeight="1" thickBot="1" x14ac:dyDescent="0.3">
      <c r="B10" s="2" t="s">
        <v>197</v>
      </c>
      <c r="C10" s="548" t="s">
        <v>202</v>
      </c>
      <c r="D10" s="549"/>
      <c r="E10" s="550"/>
    </row>
    <row r="12" spans="2:13" x14ac:dyDescent="0.25">
      <c r="B12" s="524" t="s">
        <v>217</v>
      </c>
      <c r="C12" s="525"/>
      <c r="D12" s="525"/>
      <c r="E12" s="525"/>
      <c r="F12" s="525"/>
      <c r="G12" s="525"/>
      <c r="H12" s="526"/>
      <c r="I12" s="516" t="s">
        <v>145</v>
      </c>
      <c r="J12" s="517"/>
      <c r="K12" s="517"/>
    </row>
    <row r="13" spans="2:13" s="56" customFormat="1" ht="30" customHeight="1" x14ac:dyDescent="0.25">
      <c r="B13" s="518" t="s">
        <v>146</v>
      </c>
      <c r="C13" s="518" t="s">
        <v>147</v>
      </c>
      <c r="D13" s="518" t="s">
        <v>196</v>
      </c>
      <c r="E13" s="518" t="s">
        <v>148</v>
      </c>
      <c r="F13" s="518" t="s">
        <v>149</v>
      </c>
      <c r="G13" s="518" t="s">
        <v>191</v>
      </c>
      <c r="H13" s="518" t="s">
        <v>192</v>
      </c>
      <c r="I13" s="520" t="s">
        <v>193</v>
      </c>
      <c r="J13" s="522" t="s">
        <v>194</v>
      </c>
      <c r="K13" s="515" t="s">
        <v>195</v>
      </c>
    </row>
    <row r="14" spans="2:13" s="56" customFormat="1" x14ac:dyDescent="0.25">
      <c r="B14" s="519"/>
      <c r="C14" s="519"/>
      <c r="D14" s="519"/>
      <c r="E14" s="519"/>
      <c r="F14" s="519"/>
      <c r="G14" s="519"/>
      <c r="H14" s="519"/>
      <c r="I14" s="521"/>
      <c r="J14" s="523"/>
      <c r="K14" s="515"/>
    </row>
    <row r="15" spans="2:13" s="56" customFormat="1" ht="105" x14ac:dyDescent="0.25">
      <c r="B15" s="96">
        <v>1</v>
      </c>
      <c r="C15" s="140" t="s">
        <v>229</v>
      </c>
      <c r="D15" s="95">
        <v>0.19</v>
      </c>
      <c r="E15" s="91"/>
      <c r="F15" s="93" t="s">
        <v>230</v>
      </c>
      <c r="G15" s="169">
        <v>0.19</v>
      </c>
      <c r="H15" s="106">
        <v>43160</v>
      </c>
      <c r="I15" s="104">
        <v>0.19</v>
      </c>
      <c r="J15" s="110">
        <v>43132</v>
      </c>
      <c r="K15" s="101"/>
      <c r="M15" s="108"/>
    </row>
    <row r="16" spans="2:13" ht="60" x14ac:dyDescent="0.25">
      <c r="B16" s="139">
        <v>2</v>
      </c>
      <c r="C16" s="102" t="s">
        <v>231</v>
      </c>
      <c r="D16" s="95">
        <v>0.02</v>
      </c>
      <c r="E16" s="91"/>
      <c r="F16" s="93" t="s">
        <v>232</v>
      </c>
      <c r="G16" s="169">
        <v>0.02</v>
      </c>
      <c r="H16" s="106">
        <v>43344</v>
      </c>
      <c r="I16" s="104"/>
      <c r="J16" s="110"/>
      <c r="K16" s="101"/>
      <c r="M16" s="109"/>
    </row>
    <row r="17" spans="2:11" ht="75" x14ac:dyDescent="0.25">
      <c r="B17" s="168">
        <v>3</v>
      </c>
      <c r="C17" s="75" t="s">
        <v>226</v>
      </c>
      <c r="D17" s="95">
        <v>0.04</v>
      </c>
      <c r="E17" s="91"/>
      <c r="F17" s="93" t="s">
        <v>233</v>
      </c>
      <c r="G17" s="169">
        <v>0.04</v>
      </c>
      <c r="H17" s="106">
        <v>43435</v>
      </c>
      <c r="I17" s="104"/>
      <c r="J17" s="110"/>
      <c r="K17" s="101"/>
    </row>
    <row r="18" spans="2:11" x14ac:dyDescent="0.25">
      <c r="B18" s="527" t="s">
        <v>17</v>
      </c>
      <c r="C18" s="528"/>
      <c r="D18" s="57">
        <f>SUM(D15:D17)</f>
        <v>0.25</v>
      </c>
      <c r="E18" s="529" t="s">
        <v>17</v>
      </c>
      <c r="F18" s="530"/>
      <c r="G18" s="57">
        <f>SUM(G15:G17)</f>
        <v>0.25</v>
      </c>
      <c r="H18" s="167"/>
      <c r="I18" s="105">
        <f>SUM(I15:I17)</f>
        <v>0.19</v>
      </c>
      <c r="J18" s="103"/>
      <c r="K18" s="103"/>
    </row>
  </sheetData>
  <mergeCells count="26">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 ref="K13:K14"/>
    <mergeCell ref="I12:K12"/>
    <mergeCell ref="B13:B14"/>
    <mergeCell ref="C13:C14"/>
    <mergeCell ref="D13:D14"/>
    <mergeCell ref="E13:E14"/>
    <mergeCell ref="F13:F14"/>
    <mergeCell ref="G13:G14"/>
    <mergeCell ref="I13:I14"/>
    <mergeCell ref="J13:J14"/>
    <mergeCell ref="B12:H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X60"/>
  <sheetViews>
    <sheetView tabSelected="1" topLeftCell="A42" zoomScale="85" zoomScaleNormal="85" zoomScalePageLayoutView="85" workbookViewId="0">
      <selection activeCell="C45" sqref="C45:I45"/>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15.7109375" style="173" customWidth="1"/>
    <col min="5" max="5" width="23.42578125" style="173" customWidth="1"/>
    <col min="6" max="6" width="20.85546875" style="173" customWidth="1"/>
    <col min="7" max="7" width="19.85546875" style="208" customWidth="1"/>
    <col min="8" max="8" width="19.85546875" style="173" customWidth="1"/>
    <col min="9" max="9" width="16.28515625" style="173" customWidth="1"/>
    <col min="10" max="11" width="22.42578125" style="173" customWidth="1"/>
    <col min="12" max="24" width="10.85546875" style="171"/>
    <col min="25" max="16384" width="10.85546875" style="173"/>
  </cols>
  <sheetData>
    <row r="1" spans="1:15" ht="37.5" customHeight="1" x14ac:dyDescent="0.2">
      <c r="A1" s="265"/>
      <c r="B1" s="635"/>
      <c r="C1" s="638" t="s">
        <v>25</v>
      </c>
      <c r="D1" s="638"/>
      <c r="E1" s="638"/>
      <c r="F1" s="638"/>
      <c r="G1" s="638"/>
      <c r="H1" s="638"/>
      <c r="I1" s="639"/>
      <c r="J1" s="170"/>
      <c r="K1" s="170"/>
      <c r="L1" s="212"/>
      <c r="M1" s="213" t="s">
        <v>47</v>
      </c>
      <c r="N1" s="212"/>
      <c r="O1" s="212"/>
    </row>
    <row r="2" spans="1:15" ht="37.5" customHeight="1" x14ac:dyDescent="0.2">
      <c r="A2" s="266"/>
      <c r="B2" s="636"/>
      <c r="C2" s="642" t="s">
        <v>239</v>
      </c>
      <c r="D2" s="642"/>
      <c r="E2" s="642"/>
      <c r="F2" s="642"/>
      <c r="G2" s="642"/>
      <c r="H2" s="642"/>
      <c r="I2" s="640"/>
      <c r="J2" s="170"/>
      <c r="K2" s="170"/>
      <c r="L2" s="212"/>
      <c r="M2" s="213" t="s">
        <v>48</v>
      </c>
      <c r="N2" s="212"/>
      <c r="O2" s="212"/>
    </row>
    <row r="3" spans="1:15" ht="37.5" customHeight="1" thickBot="1" x14ac:dyDescent="0.25">
      <c r="A3" s="266"/>
      <c r="B3" s="637"/>
      <c r="C3" s="643" t="s">
        <v>240</v>
      </c>
      <c r="D3" s="643"/>
      <c r="E3" s="643"/>
      <c r="F3" s="643" t="s">
        <v>241</v>
      </c>
      <c r="G3" s="643"/>
      <c r="H3" s="643"/>
      <c r="I3" s="641"/>
      <c r="J3" s="170"/>
      <c r="K3" s="170"/>
      <c r="L3" s="212"/>
      <c r="M3" s="213" t="s">
        <v>50</v>
      </c>
      <c r="N3" s="212"/>
      <c r="O3" s="212"/>
    </row>
    <row r="4" spans="1:15" ht="23.25" customHeight="1" x14ac:dyDescent="0.2">
      <c r="A4" s="266"/>
      <c r="B4" s="631" t="s">
        <v>351</v>
      </c>
      <c r="C4" s="632"/>
      <c r="D4" s="632"/>
      <c r="E4" s="632"/>
      <c r="F4" s="632"/>
      <c r="G4" s="632"/>
      <c r="H4" s="632"/>
      <c r="I4" s="633"/>
      <c r="J4" s="174"/>
      <c r="K4" s="174"/>
      <c r="L4" s="212"/>
      <c r="M4" s="212"/>
      <c r="N4" s="212"/>
      <c r="O4" s="212"/>
    </row>
    <row r="5" spans="1:15" ht="24" customHeight="1" x14ac:dyDescent="0.2">
      <c r="A5" s="266"/>
      <c r="B5" s="551" t="s">
        <v>234</v>
      </c>
      <c r="C5" s="552"/>
      <c r="D5" s="552"/>
      <c r="E5" s="552"/>
      <c r="F5" s="552"/>
      <c r="G5" s="552"/>
      <c r="H5" s="552"/>
      <c r="I5" s="553"/>
      <c r="J5" s="175"/>
      <c r="K5" s="175"/>
      <c r="L5" s="212"/>
      <c r="M5" s="212"/>
      <c r="N5" s="212" t="s">
        <v>57</v>
      </c>
      <c r="O5" s="212"/>
    </row>
    <row r="6" spans="1:15" ht="30.75" customHeight="1" x14ac:dyDescent="0.2">
      <c r="A6" s="266"/>
      <c r="B6" s="222" t="s">
        <v>242</v>
      </c>
      <c r="C6" s="220">
        <v>1</v>
      </c>
      <c r="D6" s="634" t="s">
        <v>243</v>
      </c>
      <c r="E6" s="634"/>
      <c r="F6" s="606" t="s">
        <v>352</v>
      </c>
      <c r="G6" s="606"/>
      <c r="H6" s="606"/>
      <c r="I6" s="607"/>
      <c r="J6" s="177"/>
      <c r="K6" s="177"/>
      <c r="L6" s="212"/>
      <c r="M6" s="213" t="s">
        <v>60</v>
      </c>
      <c r="N6" s="212" t="s">
        <v>61</v>
      </c>
      <c r="O6" s="212"/>
    </row>
    <row r="7" spans="1:15" ht="30.75" customHeight="1" x14ac:dyDescent="0.2">
      <c r="A7" s="266"/>
      <c r="B7" s="222" t="s">
        <v>244</v>
      </c>
      <c r="C7" s="220" t="s">
        <v>81</v>
      </c>
      <c r="D7" s="634" t="s">
        <v>245</v>
      </c>
      <c r="E7" s="634"/>
      <c r="F7" s="599" t="s">
        <v>325</v>
      </c>
      <c r="G7" s="599"/>
      <c r="H7" s="267" t="s">
        <v>246</v>
      </c>
      <c r="I7" s="221" t="s">
        <v>81</v>
      </c>
      <c r="J7" s="179"/>
      <c r="K7" s="179"/>
      <c r="L7" s="212"/>
      <c r="M7" s="213" t="s">
        <v>65</v>
      </c>
      <c r="N7" s="212" t="s">
        <v>66</v>
      </c>
      <c r="O7" s="212"/>
    </row>
    <row r="8" spans="1:15" ht="30.75" customHeight="1" x14ac:dyDescent="0.2">
      <c r="A8" s="266"/>
      <c r="B8" s="222" t="s">
        <v>247</v>
      </c>
      <c r="C8" s="606" t="s">
        <v>289</v>
      </c>
      <c r="D8" s="606"/>
      <c r="E8" s="606"/>
      <c r="F8" s="606"/>
      <c r="G8" s="219" t="s">
        <v>248</v>
      </c>
      <c r="H8" s="621">
        <v>7550</v>
      </c>
      <c r="I8" s="622"/>
      <c r="J8" s="180"/>
      <c r="K8" s="180"/>
      <c r="L8" s="212"/>
      <c r="M8" s="213" t="s">
        <v>69</v>
      </c>
      <c r="N8" s="212" t="s">
        <v>70</v>
      </c>
      <c r="O8" s="212"/>
    </row>
    <row r="9" spans="1:15" ht="30.75" customHeight="1" x14ac:dyDescent="0.2">
      <c r="A9" s="266"/>
      <c r="B9" s="222" t="s">
        <v>48</v>
      </c>
      <c r="C9" s="623" t="s">
        <v>60</v>
      </c>
      <c r="D9" s="623"/>
      <c r="E9" s="623"/>
      <c r="F9" s="623"/>
      <c r="G9" s="219" t="s">
        <v>249</v>
      </c>
      <c r="H9" s="624" t="s">
        <v>290</v>
      </c>
      <c r="I9" s="625"/>
      <c r="J9" s="181"/>
      <c r="K9" s="181"/>
      <c r="L9" s="212"/>
      <c r="M9" s="214" t="s">
        <v>73</v>
      </c>
      <c r="N9" s="212"/>
      <c r="O9" s="212"/>
    </row>
    <row r="10" spans="1:15" ht="39" customHeight="1" x14ac:dyDescent="0.2">
      <c r="A10" s="266"/>
      <c r="B10" s="222" t="s">
        <v>250</v>
      </c>
      <c r="C10" s="606" t="s">
        <v>344</v>
      </c>
      <c r="D10" s="606"/>
      <c r="E10" s="606"/>
      <c r="F10" s="606"/>
      <c r="G10" s="606"/>
      <c r="H10" s="606"/>
      <c r="I10" s="607"/>
      <c r="J10" s="183"/>
      <c r="K10" s="183"/>
      <c r="L10" s="212"/>
      <c r="M10" s="214"/>
      <c r="N10" s="212"/>
      <c r="O10" s="212"/>
    </row>
    <row r="11" spans="1:15" ht="30.75" customHeight="1" x14ac:dyDescent="0.2">
      <c r="A11" s="266"/>
      <c r="B11" s="222" t="s">
        <v>251</v>
      </c>
      <c r="C11" s="626" t="s">
        <v>291</v>
      </c>
      <c r="D11" s="626"/>
      <c r="E11" s="626"/>
      <c r="F11" s="626"/>
      <c r="G11" s="626"/>
      <c r="H11" s="626"/>
      <c r="I11" s="627"/>
      <c r="J11" s="179"/>
      <c r="K11" s="179"/>
      <c r="L11" s="212"/>
      <c r="M11" s="214"/>
      <c r="N11" s="212" t="s">
        <v>76</v>
      </c>
      <c r="O11" s="212"/>
    </row>
    <row r="12" spans="1:15" ht="30.75" customHeight="1" x14ac:dyDescent="0.2">
      <c r="A12" s="266"/>
      <c r="B12" s="222" t="s">
        <v>254</v>
      </c>
      <c r="C12" s="597" t="s">
        <v>314</v>
      </c>
      <c r="D12" s="597"/>
      <c r="E12" s="597"/>
      <c r="F12" s="597"/>
      <c r="G12" s="219" t="s">
        <v>252</v>
      </c>
      <c r="H12" s="628" t="s">
        <v>91</v>
      </c>
      <c r="I12" s="629"/>
      <c r="J12" s="179"/>
      <c r="K12" s="179"/>
      <c r="L12" s="212"/>
      <c r="M12" s="214" t="s">
        <v>80</v>
      </c>
      <c r="N12" s="212" t="s">
        <v>81</v>
      </c>
      <c r="O12" s="212"/>
    </row>
    <row r="13" spans="1:15" ht="30.75" customHeight="1" x14ac:dyDescent="0.2">
      <c r="A13" s="266"/>
      <c r="B13" s="222" t="s">
        <v>255</v>
      </c>
      <c r="C13" s="630" t="s">
        <v>398</v>
      </c>
      <c r="D13" s="630"/>
      <c r="E13" s="630"/>
      <c r="F13" s="630"/>
      <c r="G13" s="219" t="s">
        <v>253</v>
      </c>
      <c r="H13" s="628" t="s">
        <v>70</v>
      </c>
      <c r="I13" s="629"/>
      <c r="J13" s="179"/>
      <c r="K13" s="179"/>
      <c r="L13" s="212"/>
      <c r="M13" s="214" t="s">
        <v>84</v>
      </c>
      <c r="N13" s="212"/>
      <c r="O13" s="212"/>
    </row>
    <row r="14" spans="1:15" ht="64.5" customHeight="1" x14ac:dyDescent="0.2">
      <c r="A14" s="266"/>
      <c r="B14" s="222" t="s">
        <v>256</v>
      </c>
      <c r="C14" s="597" t="s">
        <v>315</v>
      </c>
      <c r="D14" s="597"/>
      <c r="E14" s="597"/>
      <c r="F14" s="597"/>
      <c r="G14" s="597"/>
      <c r="H14" s="597"/>
      <c r="I14" s="598"/>
      <c r="J14" s="183"/>
      <c r="K14" s="183"/>
      <c r="L14" s="212"/>
      <c r="M14" s="214" t="s">
        <v>86</v>
      </c>
      <c r="N14" s="212"/>
      <c r="O14" s="212"/>
    </row>
    <row r="15" spans="1:15" ht="30.75" customHeight="1" x14ac:dyDescent="0.2">
      <c r="A15" s="266"/>
      <c r="B15" s="222" t="s">
        <v>257</v>
      </c>
      <c r="C15" s="597" t="s">
        <v>368</v>
      </c>
      <c r="D15" s="597"/>
      <c r="E15" s="597"/>
      <c r="F15" s="597"/>
      <c r="G15" s="597"/>
      <c r="H15" s="597"/>
      <c r="I15" s="598"/>
      <c r="J15" s="184"/>
      <c r="K15" s="184"/>
      <c r="L15" s="212"/>
      <c r="M15" s="214" t="s">
        <v>88</v>
      </c>
      <c r="N15" s="212"/>
      <c r="O15" s="212"/>
    </row>
    <row r="16" spans="1:15" ht="20.25" customHeight="1" x14ac:dyDescent="0.2">
      <c r="A16" s="266"/>
      <c r="B16" s="222" t="s">
        <v>258</v>
      </c>
      <c r="C16" s="597" t="s">
        <v>316</v>
      </c>
      <c r="D16" s="597"/>
      <c r="E16" s="597"/>
      <c r="F16" s="597"/>
      <c r="G16" s="597"/>
      <c r="H16" s="597"/>
      <c r="I16" s="598"/>
      <c r="J16" s="185"/>
      <c r="K16" s="185"/>
      <c r="L16" s="212"/>
      <c r="M16" s="214"/>
      <c r="N16" s="212"/>
      <c r="O16" s="212"/>
    </row>
    <row r="17" spans="1:15" ht="30.75" customHeight="1" x14ac:dyDescent="0.2">
      <c r="A17" s="266"/>
      <c r="B17" s="222" t="s">
        <v>259</v>
      </c>
      <c r="C17" s="599" t="s">
        <v>309</v>
      </c>
      <c r="D17" s="600"/>
      <c r="E17" s="600"/>
      <c r="F17" s="600"/>
      <c r="G17" s="600"/>
      <c r="H17" s="600"/>
      <c r="I17" s="601"/>
      <c r="J17" s="186"/>
      <c r="K17" s="186"/>
      <c r="L17" s="212"/>
      <c r="M17" s="214" t="s">
        <v>91</v>
      </c>
      <c r="N17" s="212"/>
      <c r="O17" s="212"/>
    </row>
    <row r="18" spans="1:15" ht="18" customHeight="1" x14ac:dyDescent="0.2">
      <c r="A18" s="266"/>
      <c r="B18" s="602" t="s">
        <v>265</v>
      </c>
      <c r="C18" s="603" t="s">
        <v>237</v>
      </c>
      <c r="D18" s="603"/>
      <c r="E18" s="603"/>
      <c r="F18" s="604" t="s">
        <v>238</v>
      </c>
      <c r="G18" s="604"/>
      <c r="H18" s="604"/>
      <c r="I18" s="605"/>
      <c r="J18" s="187"/>
      <c r="K18" s="187"/>
      <c r="L18" s="212"/>
      <c r="M18" s="214" t="s">
        <v>79</v>
      </c>
      <c r="N18" s="212"/>
      <c r="O18" s="212"/>
    </row>
    <row r="19" spans="1:15" ht="39.75" customHeight="1" x14ac:dyDescent="0.2">
      <c r="A19" s="266"/>
      <c r="B19" s="602"/>
      <c r="C19" s="606" t="s">
        <v>317</v>
      </c>
      <c r="D19" s="606"/>
      <c r="E19" s="606"/>
      <c r="F19" s="606" t="s">
        <v>318</v>
      </c>
      <c r="G19" s="606"/>
      <c r="H19" s="606"/>
      <c r="I19" s="607"/>
      <c r="J19" s="185"/>
      <c r="K19" s="185"/>
      <c r="L19" s="212"/>
      <c r="M19" s="214" t="s">
        <v>95</v>
      </c>
      <c r="N19" s="212"/>
      <c r="O19" s="212"/>
    </row>
    <row r="20" spans="1:15" ht="39.75" customHeight="1" x14ac:dyDescent="0.2">
      <c r="A20" s="266"/>
      <c r="B20" s="222" t="s">
        <v>266</v>
      </c>
      <c r="C20" s="608" t="s">
        <v>309</v>
      </c>
      <c r="D20" s="609"/>
      <c r="E20" s="610"/>
      <c r="F20" s="611" t="s">
        <v>309</v>
      </c>
      <c r="G20" s="611"/>
      <c r="H20" s="611"/>
      <c r="I20" s="612"/>
      <c r="J20" s="179"/>
      <c r="K20" s="179"/>
      <c r="L20" s="212"/>
      <c r="M20" s="214"/>
      <c r="N20" s="212"/>
      <c r="O20" s="212"/>
    </row>
    <row r="21" spans="1:15" ht="106.35" customHeight="1" x14ac:dyDescent="0.2">
      <c r="A21" s="266"/>
      <c r="B21" s="222" t="s">
        <v>267</v>
      </c>
      <c r="C21" s="613" t="s">
        <v>319</v>
      </c>
      <c r="D21" s="614"/>
      <c r="E21" s="615"/>
      <c r="F21" s="616" t="s">
        <v>320</v>
      </c>
      <c r="G21" s="617"/>
      <c r="H21" s="617"/>
      <c r="I21" s="618"/>
      <c r="J21" s="184"/>
      <c r="K21" s="184"/>
      <c r="L21" s="212"/>
      <c r="M21" s="214"/>
      <c r="N21" s="212"/>
      <c r="O21" s="212"/>
    </row>
    <row r="22" spans="1:15" ht="23.25" customHeight="1" x14ac:dyDescent="0.2">
      <c r="A22" s="266"/>
      <c r="B22" s="222" t="s">
        <v>268</v>
      </c>
      <c r="C22" s="592">
        <v>44562</v>
      </c>
      <c r="D22" s="619"/>
      <c r="E22" s="620"/>
      <c r="F22" s="178" t="s">
        <v>271</v>
      </c>
      <c r="G22" s="279">
        <v>0.1</v>
      </c>
      <c r="H22" s="178" t="s">
        <v>275</v>
      </c>
      <c r="I22" s="280">
        <v>0.1</v>
      </c>
      <c r="J22" s="189"/>
      <c r="K22" s="189"/>
      <c r="L22" s="212"/>
      <c r="M22" s="214"/>
      <c r="N22" s="212"/>
      <c r="O22" s="212"/>
    </row>
    <row r="23" spans="1:15" ht="27" customHeight="1" x14ac:dyDescent="0.2">
      <c r="A23" s="266"/>
      <c r="B23" s="222" t="s">
        <v>269</v>
      </c>
      <c r="C23" s="592">
        <v>44926</v>
      </c>
      <c r="D23" s="572"/>
      <c r="E23" s="593"/>
      <c r="F23" s="178" t="s">
        <v>272</v>
      </c>
      <c r="G23" s="594">
        <v>0.4</v>
      </c>
      <c r="H23" s="595"/>
      <c r="I23" s="596"/>
      <c r="J23" s="190"/>
      <c r="K23" s="190"/>
      <c r="L23" s="212"/>
      <c r="M23" s="214"/>
      <c r="N23" s="212"/>
      <c r="O23" s="212"/>
    </row>
    <row r="24" spans="1:15" ht="30.75" customHeight="1" x14ac:dyDescent="0.2">
      <c r="A24" s="266"/>
      <c r="B24" s="228" t="s">
        <v>270</v>
      </c>
      <c r="C24" s="568" t="s">
        <v>321</v>
      </c>
      <c r="D24" s="569"/>
      <c r="E24" s="570"/>
      <c r="F24" s="225" t="s">
        <v>274</v>
      </c>
      <c r="G24" s="571" t="s">
        <v>223</v>
      </c>
      <c r="H24" s="572"/>
      <c r="I24" s="573"/>
      <c r="J24" s="187"/>
      <c r="K24" s="187"/>
      <c r="M24" s="188"/>
    </row>
    <row r="25" spans="1:15" ht="22.5" customHeight="1" x14ac:dyDescent="0.2">
      <c r="A25" s="266"/>
      <c r="B25" s="551" t="s">
        <v>235</v>
      </c>
      <c r="C25" s="552"/>
      <c r="D25" s="552"/>
      <c r="E25" s="552"/>
      <c r="F25" s="552"/>
      <c r="G25" s="552"/>
      <c r="H25" s="552"/>
      <c r="I25" s="553"/>
      <c r="J25" s="175"/>
      <c r="K25" s="175"/>
      <c r="M25" s="188"/>
    </row>
    <row r="26" spans="1:15" ht="43.5" customHeight="1" x14ac:dyDescent="0.2">
      <c r="A26" s="266"/>
      <c r="B26" s="191" t="s">
        <v>105</v>
      </c>
      <c r="C26" s="219" t="s">
        <v>261</v>
      </c>
      <c r="D26" s="219" t="s">
        <v>260</v>
      </c>
      <c r="E26" s="192" t="s">
        <v>264</v>
      </c>
      <c r="F26" s="219" t="s">
        <v>263</v>
      </c>
      <c r="G26" s="219" t="s">
        <v>262</v>
      </c>
      <c r="H26" s="192" t="s">
        <v>276</v>
      </c>
      <c r="I26" s="193" t="s">
        <v>273</v>
      </c>
      <c r="J26" s="185"/>
      <c r="K26" s="185"/>
      <c r="M26" s="188"/>
    </row>
    <row r="27" spans="1:15" ht="15.6" customHeight="1" x14ac:dyDescent="0.2">
      <c r="A27" s="266"/>
      <c r="B27" s="191" t="s">
        <v>323</v>
      </c>
      <c r="C27" s="215">
        <v>0</v>
      </c>
      <c r="D27" s="215">
        <v>0</v>
      </c>
      <c r="E27" s="270">
        <f>IF(OR(C27=0,C27=""),0,D27/C27)</f>
        <v>0</v>
      </c>
      <c r="F27" s="589">
        <f>SUM(C27:C38)</f>
        <v>0.4</v>
      </c>
      <c r="G27" s="589">
        <f>SUM(D27:D38)</f>
        <v>2.5679999999999998E-2</v>
      </c>
      <c r="H27" s="270">
        <f>+(D27*100%)/$G$23</f>
        <v>0</v>
      </c>
      <c r="I27" s="586">
        <f>G27+I22</f>
        <v>0.12568000000000001</v>
      </c>
      <c r="J27" s="185"/>
      <c r="K27" s="185"/>
      <c r="M27" s="188"/>
    </row>
    <row r="28" spans="1:15" ht="15.6" customHeight="1" x14ac:dyDescent="0.2">
      <c r="A28" s="266"/>
      <c r="B28" s="191" t="s">
        <v>114</v>
      </c>
      <c r="C28" s="215">
        <v>0</v>
      </c>
      <c r="D28" s="215">
        <v>0</v>
      </c>
      <c r="E28" s="270">
        <f t="shared" ref="E28:E38" si="0">IF(OR(C28=0,C28=""),0,D28/C28)</f>
        <v>0</v>
      </c>
      <c r="F28" s="590"/>
      <c r="G28" s="590"/>
      <c r="H28" s="270">
        <f>+IF(D28="","",((D28*100%)/$G$23)+H27)</f>
        <v>0</v>
      </c>
      <c r="I28" s="587"/>
      <c r="J28" s="185"/>
      <c r="K28" s="185"/>
      <c r="M28" s="188"/>
    </row>
    <row r="29" spans="1:15" ht="15.6" customHeight="1" x14ac:dyDescent="0.2">
      <c r="A29" s="266"/>
      <c r="B29" s="191" t="s">
        <v>115</v>
      </c>
      <c r="C29" s="215">
        <f>6.42%*$G$23</f>
        <v>2.5679999999999998E-2</v>
      </c>
      <c r="D29" s="215">
        <f>6.42%*$G$23</f>
        <v>2.5679999999999998E-2</v>
      </c>
      <c r="E29" s="270">
        <f t="shared" si="0"/>
        <v>1</v>
      </c>
      <c r="F29" s="590"/>
      <c r="G29" s="590"/>
      <c r="H29" s="270">
        <f>+IF(D29="","",((D29*100%)/$G$23)+H28)</f>
        <v>6.4199999999999993E-2</v>
      </c>
      <c r="I29" s="587"/>
      <c r="J29" s="185"/>
      <c r="K29" s="185"/>
      <c r="M29" s="188"/>
    </row>
    <row r="30" spans="1:15" ht="15.6" customHeight="1" x14ac:dyDescent="0.2">
      <c r="A30" s="266"/>
      <c r="B30" s="191" t="s">
        <v>116</v>
      </c>
      <c r="C30" s="215">
        <f>6.42%*$G$23</f>
        <v>2.5679999999999998E-2</v>
      </c>
      <c r="D30" s="215"/>
      <c r="E30" s="270">
        <f t="shared" si="0"/>
        <v>0</v>
      </c>
      <c r="F30" s="590"/>
      <c r="G30" s="590"/>
      <c r="H30" s="270" t="str">
        <f t="shared" ref="H30:H38" si="1">+IF(D30="","",((D30*100%)/$G$23)+H29)</f>
        <v/>
      </c>
      <c r="I30" s="587"/>
      <c r="J30" s="185"/>
      <c r="K30" s="185"/>
      <c r="M30" s="188"/>
    </row>
    <row r="31" spans="1:15" ht="15.6" customHeight="1" x14ac:dyDescent="0.2">
      <c r="A31" s="266"/>
      <c r="B31" s="191" t="s">
        <v>117</v>
      </c>
      <c r="C31" s="215">
        <f>24.04%*$G$23</f>
        <v>9.6160000000000009E-2</v>
      </c>
      <c r="D31" s="215"/>
      <c r="E31" s="270">
        <f t="shared" si="0"/>
        <v>0</v>
      </c>
      <c r="F31" s="590"/>
      <c r="G31" s="590"/>
      <c r="H31" s="270" t="str">
        <f t="shared" si="1"/>
        <v/>
      </c>
      <c r="I31" s="587"/>
      <c r="J31" s="185"/>
      <c r="K31" s="185"/>
      <c r="M31" s="188"/>
    </row>
    <row r="32" spans="1:15" ht="15.6" customHeight="1" x14ac:dyDescent="0.2">
      <c r="A32" s="266"/>
      <c r="B32" s="191" t="s">
        <v>118</v>
      </c>
      <c r="C32" s="215">
        <f>21.44%*G23</f>
        <v>8.5760000000000003E-2</v>
      </c>
      <c r="D32" s="215"/>
      <c r="E32" s="270">
        <f t="shared" si="0"/>
        <v>0</v>
      </c>
      <c r="F32" s="590"/>
      <c r="G32" s="590"/>
      <c r="H32" s="270" t="str">
        <f t="shared" si="1"/>
        <v/>
      </c>
      <c r="I32" s="587"/>
      <c r="J32" s="185"/>
      <c r="K32" s="185"/>
      <c r="M32" s="188"/>
    </row>
    <row r="33" spans="1:11" ht="19.5" customHeight="1" x14ac:dyDescent="0.2">
      <c r="A33" s="266"/>
      <c r="B33" s="191" t="s">
        <v>119</v>
      </c>
      <c r="C33" s="215">
        <f>4.94%*$G$23</f>
        <v>1.9760000000000003E-2</v>
      </c>
      <c r="D33" s="215"/>
      <c r="E33" s="270">
        <f t="shared" si="0"/>
        <v>0</v>
      </c>
      <c r="F33" s="590"/>
      <c r="G33" s="590"/>
      <c r="H33" s="270" t="str">
        <f t="shared" si="1"/>
        <v/>
      </c>
      <c r="I33" s="587"/>
      <c r="J33" s="195"/>
      <c r="K33" s="195"/>
    </row>
    <row r="34" spans="1:11" ht="19.5" customHeight="1" x14ac:dyDescent="0.2">
      <c r="A34" s="266"/>
      <c r="B34" s="191" t="s">
        <v>120</v>
      </c>
      <c r="C34" s="215">
        <f>4.94%*$G$23</f>
        <v>1.9760000000000003E-2</v>
      </c>
      <c r="D34" s="215"/>
      <c r="E34" s="270">
        <f t="shared" si="0"/>
        <v>0</v>
      </c>
      <c r="F34" s="590"/>
      <c r="G34" s="590"/>
      <c r="H34" s="270" t="str">
        <f t="shared" si="1"/>
        <v/>
      </c>
      <c r="I34" s="587"/>
      <c r="J34" s="195"/>
      <c r="K34" s="195"/>
    </row>
    <row r="35" spans="1:11" ht="19.5" customHeight="1" x14ac:dyDescent="0.2">
      <c r="A35" s="266"/>
      <c r="B35" s="191" t="s">
        <v>121</v>
      </c>
      <c r="C35" s="215">
        <f>4.94%*$G$23</f>
        <v>1.9760000000000003E-2</v>
      </c>
      <c r="D35" s="215"/>
      <c r="E35" s="270">
        <f t="shared" si="0"/>
        <v>0</v>
      </c>
      <c r="F35" s="590"/>
      <c r="G35" s="590"/>
      <c r="H35" s="270" t="str">
        <f t="shared" si="1"/>
        <v/>
      </c>
      <c r="I35" s="587"/>
      <c r="J35" s="195" t="s">
        <v>384</v>
      </c>
      <c r="K35" s="195"/>
    </row>
    <row r="36" spans="1:11" ht="19.5" customHeight="1" x14ac:dyDescent="0.2">
      <c r="A36" s="266"/>
      <c r="B36" s="191" t="s">
        <v>122</v>
      </c>
      <c r="C36" s="215">
        <f>4.94%*$G$23</f>
        <v>1.9760000000000003E-2</v>
      </c>
      <c r="D36" s="215"/>
      <c r="E36" s="270">
        <f t="shared" si="0"/>
        <v>0</v>
      </c>
      <c r="F36" s="590"/>
      <c r="G36" s="590"/>
      <c r="H36" s="270" t="str">
        <f t="shared" si="1"/>
        <v/>
      </c>
      <c r="I36" s="587"/>
      <c r="J36" s="195"/>
      <c r="K36" s="195"/>
    </row>
    <row r="37" spans="1:11" ht="19.5" customHeight="1" x14ac:dyDescent="0.2">
      <c r="A37" s="266"/>
      <c r="B37" s="191" t="s">
        <v>123</v>
      </c>
      <c r="C37" s="215">
        <f>4.94%*$G$23</f>
        <v>1.9760000000000003E-2</v>
      </c>
      <c r="D37" s="215"/>
      <c r="E37" s="270">
        <f t="shared" si="0"/>
        <v>0</v>
      </c>
      <c r="F37" s="590"/>
      <c r="G37" s="590"/>
      <c r="H37" s="270" t="str">
        <f t="shared" si="1"/>
        <v/>
      </c>
      <c r="I37" s="587"/>
      <c r="J37" s="195"/>
      <c r="K37" s="195"/>
    </row>
    <row r="38" spans="1:11" ht="19.5" customHeight="1" x14ac:dyDescent="0.2">
      <c r="A38" s="266"/>
      <c r="B38" s="191" t="s">
        <v>124</v>
      </c>
      <c r="C38" s="215">
        <f>(12.04%+4.94%)*$G$23</f>
        <v>6.7920000000000008E-2</v>
      </c>
      <c r="D38" s="215"/>
      <c r="E38" s="270">
        <f t="shared" si="0"/>
        <v>0</v>
      </c>
      <c r="F38" s="591"/>
      <c r="G38" s="591"/>
      <c r="H38" s="270" t="str">
        <f t="shared" si="1"/>
        <v/>
      </c>
      <c r="I38" s="588"/>
      <c r="J38" s="195"/>
      <c r="K38" s="195"/>
    </row>
    <row r="39" spans="1:11" ht="52.5" customHeight="1" x14ac:dyDescent="0.2">
      <c r="A39" s="266"/>
      <c r="B39" s="226" t="s">
        <v>277</v>
      </c>
      <c r="C39" s="574"/>
      <c r="D39" s="575"/>
      <c r="E39" s="575"/>
      <c r="F39" s="575"/>
      <c r="G39" s="575"/>
      <c r="H39" s="575"/>
      <c r="I39" s="576"/>
      <c r="J39" s="196"/>
      <c r="K39" s="196"/>
    </row>
    <row r="40" spans="1:11" ht="34.5" customHeight="1" x14ac:dyDescent="0.2">
      <c r="A40" s="266"/>
      <c r="B40" s="577"/>
      <c r="C40" s="578"/>
      <c r="D40" s="578"/>
      <c r="E40" s="578"/>
      <c r="F40" s="578"/>
      <c r="G40" s="578"/>
      <c r="H40" s="578"/>
      <c r="I40" s="579"/>
      <c r="J40" s="175"/>
      <c r="K40" s="175"/>
    </row>
    <row r="41" spans="1:11" ht="34.5" customHeight="1" x14ac:dyDescent="0.2">
      <c r="A41" s="266"/>
      <c r="B41" s="580"/>
      <c r="C41" s="581"/>
      <c r="D41" s="581"/>
      <c r="E41" s="581"/>
      <c r="F41" s="581"/>
      <c r="G41" s="581"/>
      <c r="H41" s="581"/>
      <c r="I41" s="582"/>
      <c r="J41" s="196"/>
      <c r="K41" s="196"/>
    </row>
    <row r="42" spans="1:11" ht="34.5" customHeight="1" x14ac:dyDescent="0.2">
      <c r="A42" s="266"/>
      <c r="B42" s="580"/>
      <c r="C42" s="581"/>
      <c r="D42" s="581"/>
      <c r="E42" s="581"/>
      <c r="F42" s="581"/>
      <c r="G42" s="581"/>
      <c r="H42" s="581"/>
      <c r="I42" s="582"/>
      <c r="J42" s="196"/>
      <c r="K42" s="196"/>
    </row>
    <row r="43" spans="1:11" ht="34.5" customHeight="1" x14ac:dyDescent="0.2">
      <c r="A43" s="266"/>
      <c r="B43" s="580"/>
      <c r="C43" s="581"/>
      <c r="D43" s="581"/>
      <c r="E43" s="581"/>
      <c r="F43" s="581"/>
      <c r="G43" s="581"/>
      <c r="H43" s="581"/>
      <c r="I43" s="582"/>
      <c r="J43" s="196"/>
      <c r="K43" s="196"/>
    </row>
    <row r="44" spans="1:11" ht="34.5" customHeight="1" x14ac:dyDescent="0.2">
      <c r="A44" s="266"/>
      <c r="B44" s="583"/>
      <c r="C44" s="584"/>
      <c r="D44" s="584"/>
      <c r="E44" s="584"/>
      <c r="F44" s="584"/>
      <c r="G44" s="584"/>
      <c r="H44" s="584"/>
      <c r="I44" s="585"/>
      <c r="J44" s="174"/>
      <c r="K44" s="174"/>
    </row>
    <row r="45" spans="1:11" ht="147" customHeight="1" x14ac:dyDescent="0.2">
      <c r="A45" s="266"/>
      <c r="B45" s="222" t="s">
        <v>278</v>
      </c>
      <c r="C45" s="1022" t="s">
        <v>474</v>
      </c>
      <c r="D45" s="1023"/>
      <c r="E45" s="1023"/>
      <c r="F45" s="1023"/>
      <c r="G45" s="1023"/>
      <c r="H45" s="1023"/>
      <c r="I45" s="1024"/>
      <c r="J45" s="197"/>
      <c r="K45" s="197"/>
    </row>
    <row r="46" spans="1:11" ht="74.25" customHeight="1" x14ac:dyDescent="0.2">
      <c r="A46" s="266"/>
      <c r="B46" s="222" t="s">
        <v>279</v>
      </c>
      <c r="C46" s="554" t="s">
        <v>430</v>
      </c>
      <c r="D46" s="555"/>
      <c r="E46" s="555"/>
      <c r="F46" s="555"/>
      <c r="G46" s="555"/>
      <c r="H46" s="555"/>
      <c r="I46" s="556"/>
      <c r="J46" s="197"/>
      <c r="K46" s="197"/>
    </row>
    <row r="47" spans="1:11" ht="65.25" customHeight="1" x14ac:dyDescent="0.2">
      <c r="A47" s="266"/>
      <c r="B47" s="227" t="s">
        <v>280</v>
      </c>
      <c r="C47" s="557" t="s">
        <v>431</v>
      </c>
      <c r="D47" s="558"/>
      <c r="E47" s="558"/>
      <c r="F47" s="558"/>
      <c r="G47" s="558"/>
      <c r="H47" s="558"/>
      <c r="I47" s="559"/>
      <c r="J47" s="197"/>
      <c r="K47" s="197"/>
    </row>
    <row r="48" spans="1:11" ht="22.5" customHeight="1" x14ac:dyDescent="0.2">
      <c r="A48" s="266"/>
      <c r="B48" s="551" t="s">
        <v>236</v>
      </c>
      <c r="C48" s="552"/>
      <c r="D48" s="552"/>
      <c r="E48" s="552"/>
      <c r="F48" s="552"/>
      <c r="G48" s="552"/>
      <c r="H48" s="552"/>
      <c r="I48" s="553"/>
      <c r="J48" s="197"/>
      <c r="K48" s="197"/>
    </row>
    <row r="49" spans="1:11" ht="22.5" customHeight="1" x14ac:dyDescent="0.2">
      <c r="A49" s="266"/>
      <c r="B49" s="564" t="s">
        <v>281</v>
      </c>
      <c r="C49" s="216" t="s">
        <v>282</v>
      </c>
      <c r="D49" s="566" t="s">
        <v>283</v>
      </c>
      <c r="E49" s="566"/>
      <c r="F49" s="566"/>
      <c r="G49" s="566" t="s">
        <v>284</v>
      </c>
      <c r="H49" s="566"/>
      <c r="I49" s="567"/>
      <c r="J49" s="198"/>
      <c r="K49" s="198"/>
    </row>
    <row r="50" spans="1:11" ht="30.75" customHeight="1" x14ac:dyDescent="0.2">
      <c r="A50" s="266"/>
      <c r="B50" s="565"/>
      <c r="C50" s="268"/>
      <c r="D50" s="560"/>
      <c r="E50" s="560"/>
      <c r="F50" s="560"/>
      <c r="G50" s="560"/>
      <c r="H50" s="560"/>
      <c r="I50" s="561"/>
      <c r="J50" s="198"/>
      <c r="K50" s="198"/>
    </row>
    <row r="51" spans="1:11" ht="32.25" customHeight="1" x14ac:dyDescent="0.2">
      <c r="A51" s="266"/>
      <c r="B51" s="230" t="s">
        <v>285</v>
      </c>
      <c r="C51" s="560" t="s">
        <v>432</v>
      </c>
      <c r="D51" s="560"/>
      <c r="E51" s="560"/>
      <c r="F51" s="560"/>
      <c r="G51" s="560"/>
      <c r="H51" s="560"/>
      <c r="I51" s="561"/>
      <c r="J51" s="200"/>
      <c r="K51" s="200"/>
    </row>
    <row r="52" spans="1:11" ht="28.5" customHeight="1" x14ac:dyDescent="0.2">
      <c r="A52" s="266"/>
      <c r="B52" s="231" t="s">
        <v>286</v>
      </c>
      <c r="C52" s="560" t="s">
        <v>432</v>
      </c>
      <c r="D52" s="560"/>
      <c r="E52" s="560"/>
      <c r="F52" s="560"/>
      <c r="G52" s="560"/>
      <c r="H52" s="560"/>
      <c r="I52" s="561"/>
      <c r="J52" s="200"/>
      <c r="K52" s="200"/>
    </row>
    <row r="53" spans="1:11" ht="30" customHeight="1" x14ac:dyDescent="0.2">
      <c r="A53" s="266"/>
      <c r="B53" s="227" t="s">
        <v>287</v>
      </c>
      <c r="C53" s="560" t="s">
        <v>350</v>
      </c>
      <c r="D53" s="560"/>
      <c r="E53" s="560"/>
      <c r="F53" s="560"/>
      <c r="G53" s="560"/>
      <c r="H53" s="560"/>
      <c r="I53" s="561"/>
      <c r="J53" s="201"/>
      <c r="K53" s="201"/>
    </row>
    <row r="54" spans="1:11" ht="31.5" customHeight="1" thickBot="1" x14ac:dyDescent="0.25">
      <c r="A54" s="269"/>
      <c r="B54" s="210" t="s">
        <v>288</v>
      </c>
      <c r="C54" s="562" t="s">
        <v>366</v>
      </c>
      <c r="D54" s="562"/>
      <c r="E54" s="562"/>
      <c r="F54" s="562"/>
      <c r="G54" s="562"/>
      <c r="H54" s="562"/>
      <c r="I54" s="563"/>
      <c r="J54" s="202"/>
      <c r="K54" s="202"/>
    </row>
    <row r="55" spans="1:11" x14ac:dyDescent="0.2">
      <c r="B55" s="203"/>
      <c r="C55" s="204"/>
      <c r="D55" s="204"/>
      <c r="E55" s="205"/>
      <c r="F55" s="205"/>
      <c r="G55" s="211"/>
      <c r="H55" s="207"/>
      <c r="I55" s="204"/>
      <c r="J55" s="202"/>
      <c r="K55" s="202"/>
    </row>
    <row r="56" spans="1:11" x14ac:dyDescent="0.2">
      <c r="B56" s="203"/>
      <c r="C56" s="204"/>
      <c r="D56" s="204"/>
      <c r="E56" s="205"/>
      <c r="F56" s="205"/>
      <c r="G56" s="211"/>
      <c r="H56" s="207"/>
      <c r="I56" s="204"/>
      <c r="J56" s="202"/>
      <c r="K56" s="202"/>
    </row>
    <row r="57" spans="1:11" x14ac:dyDescent="0.2">
      <c r="B57" s="203"/>
      <c r="C57" s="204"/>
      <c r="D57" s="204"/>
      <c r="E57" s="205"/>
      <c r="F57" s="205"/>
      <c r="G57" s="211"/>
      <c r="H57" s="207"/>
      <c r="I57" s="204"/>
      <c r="J57" s="202"/>
      <c r="K57" s="202"/>
    </row>
    <row r="58" spans="1:11" x14ac:dyDescent="0.2">
      <c r="B58" s="203"/>
      <c r="C58" s="204"/>
      <c r="D58" s="204"/>
      <c r="E58" s="205"/>
      <c r="F58" s="205"/>
      <c r="G58" s="211"/>
      <c r="H58" s="207"/>
      <c r="I58" s="204"/>
      <c r="J58" s="202"/>
      <c r="K58" s="202"/>
    </row>
    <row r="59" spans="1:11" x14ac:dyDescent="0.2">
      <c r="B59" s="203"/>
      <c r="C59" s="204"/>
      <c r="D59" s="204"/>
      <c r="E59" s="205"/>
      <c r="F59" s="205"/>
      <c r="G59" s="211"/>
      <c r="H59" s="207"/>
      <c r="I59" s="204"/>
      <c r="J59" s="202"/>
      <c r="K59" s="202"/>
    </row>
    <row r="60" spans="1:11" ht="25.5" customHeight="1" x14ac:dyDescent="0.2">
      <c r="B60" s="203"/>
      <c r="C60" s="204"/>
      <c r="D60" s="204"/>
      <c r="E60" s="205"/>
      <c r="F60" s="205"/>
      <c r="G60" s="211"/>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24:E24"/>
    <mergeCell ref="G24:I24"/>
    <mergeCell ref="B25:I25"/>
    <mergeCell ref="C39:I39"/>
    <mergeCell ref="B40:I44"/>
    <mergeCell ref="I27:I38"/>
    <mergeCell ref="G27:G38"/>
    <mergeCell ref="F27:F38"/>
    <mergeCell ref="C53:I53"/>
    <mergeCell ref="C54:I54"/>
    <mergeCell ref="B49:B50"/>
    <mergeCell ref="D49:F49"/>
    <mergeCell ref="G49:I49"/>
    <mergeCell ref="D50:F50"/>
    <mergeCell ref="G50:I50"/>
    <mergeCell ref="C51:I51"/>
    <mergeCell ref="B48:I48"/>
    <mergeCell ref="C46:I46"/>
    <mergeCell ref="C47:I47"/>
    <mergeCell ref="C52:I52"/>
    <mergeCell ref="C45:I45"/>
  </mergeCells>
  <phoneticPr fontId="74" type="noConversion"/>
  <dataValidations disablePrompts="1" count="7">
    <dataValidation type="list" allowBlank="1" showInputMessage="1" showErrorMessage="1" sqref="C7 I7" xr:uid="{ED8530C7-01D7-464F-9F5F-ACF2F40B37DC}">
      <formula1>$N$11:$N$12</formula1>
    </dataValidation>
    <dataValidation type="list" allowBlank="1" showInputMessage="1" showErrorMessage="1" sqref="H13:I13" xr:uid="{50695522-8E85-49C3-8E03-D606C7C139B1}">
      <formula1>$N$5:$N$8</formula1>
    </dataValidation>
    <dataValidation type="list" allowBlank="1" showInputMessage="1" showErrorMessage="1" sqref="C9:F9" xr:uid="{D1ACDEEC-D7E0-42AF-A5C4-D291CD695E5E}">
      <formula1>$M$6:$M$9</formula1>
    </dataValidation>
    <dataValidation type="list" allowBlank="1" showInputMessage="1" showErrorMessage="1" sqref="C24:E24" xr:uid="{3EF54F9E-1F27-40DC-97F3-1A0F1107DD87}">
      <formula1>$M$12:$M$15</formula1>
    </dataValidation>
    <dataValidation type="list" allowBlank="1" showInputMessage="1" showErrorMessage="1" sqref="H12:I12" xr:uid="{FA3C4315-9976-4FD7-B40F-49C5AA608042}">
      <formula1>M17:M19</formula1>
    </dataValidation>
    <dataValidation type="list" showDropDown="1" showInputMessage="1" showErrorMessage="1" sqref="K12" xr:uid="{26352333-EB16-4AD4-8569-CCD9AD12F570}">
      <formula1>O17:O19</formula1>
    </dataValidation>
    <dataValidation type="list" allowBlank="1" showInputMessage="1" showErrorMessage="1" sqref="J10:K10" xr:uid="{2DBE7C77-D2DA-49D3-AD54-CE7DF4DC9397}">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7"/>
  <sheetViews>
    <sheetView view="pageBreakPreview" topLeftCell="A5" zoomScale="80" zoomScaleNormal="70" zoomScaleSheetLayoutView="80" zoomScalePageLayoutView="85" workbookViewId="0">
      <selection activeCell="C31" sqref="C31"/>
    </sheetView>
  </sheetViews>
  <sheetFormatPr baseColWidth="10" defaultColWidth="10.85546875" defaultRowHeight="12.75" x14ac:dyDescent="0.2"/>
  <cols>
    <col min="1" max="1" width="1" style="173" customWidth="1"/>
    <col min="2" max="2" width="25.42578125" style="208" customWidth="1"/>
    <col min="3" max="5" width="25.7109375" style="173" customWidth="1"/>
    <col min="6" max="6" width="25" style="173" customWidth="1"/>
    <col min="7" max="7" width="22" style="208" customWidth="1"/>
    <col min="8" max="8" width="20.42578125" style="173" customWidth="1"/>
    <col min="9" max="9" width="25.28515625" style="173" customWidth="1"/>
    <col min="10" max="11" width="22.42578125" style="173" customWidth="1"/>
    <col min="12" max="24" width="10.85546875" style="171"/>
    <col min="25" max="16384" width="10.85546875" style="173"/>
  </cols>
  <sheetData>
    <row r="1" spans="2:14" ht="37.5" customHeight="1" x14ac:dyDescent="0.2">
      <c r="B1" s="635"/>
      <c r="C1" s="726" t="s">
        <v>25</v>
      </c>
      <c r="D1" s="726"/>
      <c r="E1" s="726"/>
      <c r="F1" s="726"/>
      <c r="G1" s="726"/>
      <c r="H1" s="726"/>
      <c r="I1" s="639"/>
      <c r="J1" s="170"/>
      <c r="K1" s="170"/>
      <c r="M1" s="172" t="s">
        <v>47</v>
      </c>
    </row>
    <row r="2" spans="2:14" ht="37.5" customHeight="1" x14ac:dyDescent="0.2">
      <c r="B2" s="636"/>
      <c r="C2" s="728" t="s">
        <v>239</v>
      </c>
      <c r="D2" s="728"/>
      <c r="E2" s="728"/>
      <c r="F2" s="728"/>
      <c r="G2" s="728"/>
      <c r="H2" s="728"/>
      <c r="I2" s="727"/>
      <c r="J2" s="170"/>
      <c r="K2" s="170"/>
      <c r="M2" s="172" t="s">
        <v>48</v>
      </c>
    </row>
    <row r="3" spans="2:14" ht="37.5" customHeight="1" thickBot="1" x14ac:dyDescent="0.25">
      <c r="B3" s="637"/>
      <c r="C3" s="643" t="s">
        <v>240</v>
      </c>
      <c r="D3" s="643"/>
      <c r="E3" s="643"/>
      <c r="F3" s="643" t="s">
        <v>241</v>
      </c>
      <c r="G3" s="643"/>
      <c r="H3" s="643"/>
      <c r="I3" s="641"/>
      <c r="J3" s="170"/>
      <c r="K3" s="170"/>
      <c r="M3" s="172" t="s">
        <v>50</v>
      </c>
    </row>
    <row r="4" spans="2:14" ht="23.25" customHeight="1" x14ac:dyDescent="0.2">
      <c r="B4" s="631" t="s">
        <v>351</v>
      </c>
      <c r="C4" s="632"/>
      <c r="D4" s="632"/>
      <c r="E4" s="632"/>
      <c r="F4" s="632"/>
      <c r="G4" s="632"/>
      <c r="H4" s="632"/>
      <c r="I4" s="633"/>
      <c r="J4" s="174"/>
      <c r="K4" s="174"/>
    </row>
    <row r="5" spans="2:14" ht="24" customHeight="1" x14ac:dyDescent="0.2">
      <c r="B5" s="551" t="s">
        <v>234</v>
      </c>
      <c r="C5" s="652"/>
      <c r="D5" s="652"/>
      <c r="E5" s="652"/>
      <c r="F5" s="652"/>
      <c r="G5" s="652"/>
      <c r="H5" s="652"/>
      <c r="I5" s="653"/>
      <c r="J5" s="175"/>
      <c r="K5" s="175"/>
      <c r="N5" s="176"/>
    </row>
    <row r="6" spans="2:14" ht="30.75" customHeight="1" x14ac:dyDescent="0.2">
      <c r="B6" s="281" t="s">
        <v>242</v>
      </c>
      <c r="C6" s="284">
        <v>2</v>
      </c>
      <c r="D6" s="725" t="s">
        <v>243</v>
      </c>
      <c r="E6" s="725"/>
      <c r="F6" s="701" t="s">
        <v>353</v>
      </c>
      <c r="G6" s="701"/>
      <c r="H6" s="701"/>
      <c r="I6" s="702"/>
      <c r="J6" s="177"/>
      <c r="K6" s="177"/>
      <c r="M6" s="172" t="s">
        <v>60</v>
      </c>
      <c r="N6" s="176"/>
    </row>
    <row r="7" spans="2:14" ht="30.75" customHeight="1" x14ac:dyDescent="0.2">
      <c r="B7" s="281" t="s">
        <v>244</v>
      </c>
      <c r="C7" s="284" t="s">
        <v>81</v>
      </c>
      <c r="D7" s="725" t="s">
        <v>245</v>
      </c>
      <c r="E7" s="725"/>
      <c r="F7" s="695" t="s">
        <v>292</v>
      </c>
      <c r="G7" s="695"/>
      <c r="H7" s="285" t="s">
        <v>246</v>
      </c>
      <c r="I7" s="286" t="s">
        <v>81</v>
      </c>
      <c r="J7" s="179"/>
      <c r="K7" s="179"/>
      <c r="M7" s="172" t="s">
        <v>65</v>
      </c>
      <c r="N7" s="176"/>
    </row>
    <row r="8" spans="2:14" ht="30.75" customHeight="1" x14ac:dyDescent="0.2">
      <c r="B8" s="281" t="s">
        <v>247</v>
      </c>
      <c r="C8" s="701" t="s">
        <v>289</v>
      </c>
      <c r="D8" s="701"/>
      <c r="E8" s="701"/>
      <c r="F8" s="701"/>
      <c r="G8" s="285" t="s">
        <v>248</v>
      </c>
      <c r="H8" s="717">
        <v>7550</v>
      </c>
      <c r="I8" s="718"/>
      <c r="J8" s="180"/>
      <c r="K8" s="180"/>
      <c r="M8" s="172" t="s">
        <v>69</v>
      </c>
      <c r="N8" s="176"/>
    </row>
    <row r="9" spans="2:14" ht="30.75" customHeight="1" x14ac:dyDescent="0.2">
      <c r="B9" s="281" t="s">
        <v>48</v>
      </c>
      <c r="C9" s="719" t="s">
        <v>60</v>
      </c>
      <c r="D9" s="719"/>
      <c r="E9" s="719"/>
      <c r="F9" s="719"/>
      <c r="G9" s="285" t="s">
        <v>249</v>
      </c>
      <c r="H9" s="720" t="s">
        <v>290</v>
      </c>
      <c r="I9" s="721"/>
      <c r="J9" s="181"/>
      <c r="K9" s="181"/>
      <c r="M9" s="182" t="s">
        <v>73</v>
      </c>
    </row>
    <row r="10" spans="2:14" ht="98.25" customHeight="1" x14ac:dyDescent="0.2">
      <c r="B10" s="281" t="s">
        <v>250</v>
      </c>
      <c r="C10" s="701" t="s">
        <v>349</v>
      </c>
      <c r="D10" s="701"/>
      <c r="E10" s="701"/>
      <c r="F10" s="701"/>
      <c r="G10" s="701"/>
      <c r="H10" s="701"/>
      <c r="I10" s="702"/>
      <c r="J10" s="183"/>
      <c r="K10" s="183"/>
      <c r="M10" s="182"/>
    </row>
    <row r="11" spans="2:14" ht="30.75" customHeight="1" x14ac:dyDescent="0.2">
      <c r="B11" s="281" t="s">
        <v>251</v>
      </c>
      <c r="C11" s="693" t="s">
        <v>291</v>
      </c>
      <c r="D11" s="693"/>
      <c r="E11" s="693"/>
      <c r="F11" s="693"/>
      <c r="G11" s="693"/>
      <c r="H11" s="693"/>
      <c r="I11" s="694"/>
      <c r="J11" s="179"/>
      <c r="K11" s="179"/>
      <c r="M11" s="182"/>
      <c r="N11" s="176"/>
    </row>
    <row r="12" spans="2:14" ht="30.75" customHeight="1" x14ac:dyDescent="0.2">
      <c r="B12" s="281" t="s">
        <v>254</v>
      </c>
      <c r="C12" s="715" t="s">
        <v>304</v>
      </c>
      <c r="D12" s="715"/>
      <c r="E12" s="715"/>
      <c r="F12" s="715"/>
      <c r="G12" s="285" t="s">
        <v>252</v>
      </c>
      <c r="H12" s="722" t="s">
        <v>91</v>
      </c>
      <c r="I12" s="723"/>
      <c r="J12" s="179"/>
      <c r="K12" s="179"/>
      <c r="M12" s="182" t="s">
        <v>80</v>
      </c>
      <c r="N12" s="176"/>
    </row>
    <row r="13" spans="2:14" ht="30.75" customHeight="1" x14ac:dyDescent="0.2">
      <c r="B13" s="281" t="s">
        <v>255</v>
      </c>
      <c r="C13" s="724" t="s">
        <v>398</v>
      </c>
      <c r="D13" s="724"/>
      <c r="E13" s="724"/>
      <c r="F13" s="724"/>
      <c r="G13" s="291" t="s">
        <v>253</v>
      </c>
      <c r="H13" s="722" t="s">
        <v>61</v>
      </c>
      <c r="I13" s="723"/>
      <c r="J13" s="179"/>
      <c r="K13" s="179"/>
      <c r="M13" s="182" t="s">
        <v>84</v>
      </c>
    </row>
    <row r="14" spans="2:14" ht="64.5" customHeight="1" x14ac:dyDescent="0.2">
      <c r="B14" s="281" t="s">
        <v>256</v>
      </c>
      <c r="C14" s="715" t="s">
        <v>380</v>
      </c>
      <c r="D14" s="715"/>
      <c r="E14" s="715"/>
      <c r="F14" s="715"/>
      <c r="G14" s="715"/>
      <c r="H14" s="715"/>
      <c r="I14" s="716"/>
      <c r="J14" s="183"/>
      <c r="K14" s="183"/>
      <c r="M14" s="182" t="s">
        <v>86</v>
      </c>
      <c r="N14" s="176"/>
    </row>
    <row r="15" spans="2:14" ht="30.75" customHeight="1" x14ac:dyDescent="0.2">
      <c r="B15" s="281" t="s">
        <v>257</v>
      </c>
      <c r="C15" s="715" t="s">
        <v>293</v>
      </c>
      <c r="D15" s="715"/>
      <c r="E15" s="715"/>
      <c r="F15" s="715"/>
      <c r="G15" s="715"/>
      <c r="H15" s="715"/>
      <c r="I15" s="716"/>
      <c r="J15" s="184"/>
      <c r="K15" s="184"/>
      <c r="M15" s="182" t="s">
        <v>88</v>
      </c>
      <c r="N15" s="176"/>
    </row>
    <row r="16" spans="2:14" ht="35.450000000000003" customHeight="1" x14ac:dyDescent="0.2">
      <c r="B16" s="281" t="s">
        <v>258</v>
      </c>
      <c r="C16" s="693" t="s">
        <v>327</v>
      </c>
      <c r="D16" s="693"/>
      <c r="E16" s="693"/>
      <c r="F16" s="693"/>
      <c r="G16" s="693"/>
      <c r="H16" s="693"/>
      <c r="I16" s="694"/>
      <c r="J16" s="185"/>
      <c r="K16" s="185"/>
      <c r="M16" s="182"/>
      <c r="N16" s="176"/>
    </row>
    <row r="17" spans="2:14" ht="30.75" customHeight="1" x14ac:dyDescent="0.2">
      <c r="B17" s="281" t="s">
        <v>259</v>
      </c>
      <c r="C17" s="695" t="s">
        <v>152</v>
      </c>
      <c r="D17" s="696"/>
      <c r="E17" s="696"/>
      <c r="F17" s="696"/>
      <c r="G17" s="696"/>
      <c r="H17" s="696"/>
      <c r="I17" s="697"/>
      <c r="J17" s="186"/>
      <c r="K17" s="186"/>
      <c r="M17" s="182" t="s">
        <v>91</v>
      </c>
      <c r="N17" s="176"/>
    </row>
    <row r="18" spans="2:14" ht="18" customHeight="1" x14ac:dyDescent="0.2">
      <c r="B18" s="602" t="s">
        <v>265</v>
      </c>
      <c r="C18" s="698" t="s">
        <v>237</v>
      </c>
      <c r="D18" s="698"/>
      <c r="E18" s="698"/>
      <c r="F18" s="699" t="s">
        <v>238</v>
      </c>
      <c r="G18" s="699"/>
      <c r="H18" s="699"/>
      <c r="I18" s="700"/>
      <c r="J18" s="187"/>
      <c r="K18" s="187"/>
      <c r="M18" s="182" t="s">
        <v>79</v>
      </c>
      <c r="N18" s="176"/>
    </row>
    <row r="19" spans="2:14" ht="39.75" customHeight="1" x14ac:dyDescent="0.2">
      <c r="B19" s="602"/>
      <c r="C19" s="701" t="s">
        <v>302</v>
      </c>
      <c r="D19" s="701"/>
      <c r="E19" s="701"/>
      <c r="F19" s="701" t="s">
        <v>303</v>
      </c>
      <c r="G19" s="701"/>
      <c r="H19" s="701"/>
      <c r="I19" s="702"/>
      <c r="J19" s="185"/>
      <c r="K19" s="185"/>
      <c r="M19" s="182" t="s">
        <v>95</v>
      </c>
      <c r="N19" s="176"/>
    </row>
    <row r="20" spans="2:14" ht="39.75" customHeight="1" x14ac:dyDescent="0.2">
      <c r="B20" s="281" t="s">
        <v>266</v>
      </c>
      <c r="C20" s="703" t="s">
        <v>152</v>
      </c>
      <c r="D20" s="704"/>
      <c r="E20" s="705"/>
      <c r="F20" s="706" t="s">
        <v>152</v>
      </c>
      <c r="G20" s="706"/>
      <c r="H20" s="706"/>
      <c r="I20" s="707"/>
      <c r="J20" s="179"/>
      <c r="K20" s="179"/>
      <c r="M20" s="182"/>
      <c r="N20" s="176"/>
    </row>
    <row r="21" spans="2:14" ht="105" customHeight="1" x14ac:dyDescent="0.2">
      <c r="B21" s="281" t="s">
        <v>267</v>
      </c>
      <c r="C21" s="708" t="s">
        <v>381</v>
      </c>
      <c r="D21" s="709"/>
      <c r="E21" s="710"/>
      <c r="F21" s="711" t="s">
        <v>382</v>
      </c>
      <c r="G21" s="688"/>
      <c r="H21" s="688"/>
      <c r="I21" s="712"/>
      <c r="J21" s="184"/>
      <c r="K21" s="184"/>
      <c r="M21" s="188"/>
      <c r="N21" s="176"/>
    </row>
    <row r="22" spans="2:14" ht="23.25" customHeight="1" x14ac:dyDescent="0.2">
      <c r="B22" s="281" t="s">
        <v>268</v>
      </c>
      <c r="C22" s="687">
        <v>44562</v>
      </c>
      <c r="D22" s="713"/>
      <c r="E22" s="714"/>
      <c r="F22" s="285" t="s">
        <v>271</v>
      </c>
      <c r="G22" s="301">
        <v>8.5000000000000006E-2</v>
      </c>
      <c r="H22" s="285" t="s">
        <v>275</v>
      </c>
      <c r="I22" s="302">
        <v>8.5000000000000006E-2</v>
      </c>
      <c r="J22" s="189"/>
      <c r="K22" s="189"/>
      <c r="M22" s="188"/>
    </row>
    <row r="23" spans="2:14" ht="27" customHeight="1" x14ac:dyDescent="0.2">
      <c r="B23" s="281" t="s">
        <v>269</v>
      </c>
      <c r="C23" s="687">
        <v>44926</v>
      </c>
      <c r="D23" s="688"/>
      <c r="E23" s="689"/>
      <c r="F23" s="285" t="s">
        <v>272</v>
      </c>
      <c r="G23" s="690">
        <v>0.3</v>
      </c>
      <c r="H23" s="691"/>
      <c r="I23" s="692"/>
      <c r="J23" s="190"/>
      <c r="K23" s="190"/>
      <c r="M23" s="188"/>
    </row>
    <row r="24" spans="2:14" ht="30.75" customHeight="1" x14ac:dyDescent="0.2">
      <c r="B24" s="289" t="s">
        <v>270</v>
      </c>
      <c r="C24" s="654" t="s">
        <v>321</v>
      </c>
      <c r="D24" s="655"/>
      <c r="E24" s="656"/>
      <c r="F24" s="290" t="s">
        <v>274</v>
      </c>
      <c r="G24" s="657" t="s">
        <v>223</v>
      </c>
      <c r="H24" s="658"/>
      <c r="I24" s="659"/>
      <c r="J24" s="187"/>
      <c r="K24" s="187"/>
      <c r="M24" s="188"/>
    </row>
    <row r="25" spans="2:14" ht="22.5" customHeight="1" x14ac:dyDescent="0.2">
      <c r="B25" s="551" t="s">
        <v>235</v>
      </c>
      <c r="C25" s="652"/>
      <c r="D25" s="652"/>
      <c r="E25" s="652"/>
      <c r="F25" s="652"/>
      <c r="G25" s="652"/>
      <c r="H25" s="652"/>
      <c r="I25" s="653"/>
      <c r="J25" s="175"/>
      <c r="K25" s="175"/>
      <c r="M25" s="188"/>
    </row>
    <row r="26" spans="2:14" ht="43.5" customHeight="1" x14ac:dyDescent="0.2">
      <c r="B26" s="191" t="s">
        <v>105</v>
      </c>
      <c r="C26" s="291" t="s">
        <v>261</v>
      </c>
      <c r="D26" s="291" t="s">
        <v>260</v>
      </c>
      <c r="E26" s="292" t="s">
        <v>264</v>
      </c>
      <c r="F26" s="291" t="s">
        <v>263</v>
      </c>
      <c r="G26" s="291" t="s">
        <v>262</v>
      </c>
      <c r="H26" s="292" t="s">
        <v>276</v>
      </c>
      <c r="I26" s="293" t="s">
        <v>273</v>
      </c>
      <c r="J26" s="185"/>
      <c r="K26" s="185"/>
      <c r="M26" s="188"/>
    </row>
    <row r="27" spans="2:14" ht="15.6" customHeight="1" x14ac:dyDescent="0.2">
      <c r="B27" s="191" t="s">
        <v>323</v>
      </c>
      <c r="C27" s="303">
        <v>2.4989999999999998E-2</v>
      </c>
      <c r="D27" s="303">
        <v>2.4989999999999998E-2</v>
      </c>
      <c r="E27" s="304">
        <f>IF(OR(C27=0,C27=""),0,D27/C27)</f>
        <v>1</v>
      </c>
      <c r="F27" s="660">
        <f>SUM(C27:C38)</f>
        <v>0.29988000000000004</v>
      </c>
      <c r="G27" s="660">
        <f>SUM(D27:D38)</f>
        <v>7.4969999999999995E-2</v>
      </c>
      <c r="H27" s="335">
        <f>+(D27*100%)/$G$23</f>
        <v>8.3299999999999999E-2</v>
      </c>
      <c r="I27" s="663">
        <f>G27+I22</f>
        <v>0.15997</v>
      </c>
      <c r="J27" s="185"/>
      <c r="K27" s="185"/>
      <c r="M27" s="188"/>
    </row>
    <row r="28" spans="2:14" ht="15.6" customHeight="1" x14ac:dyDescent="0.2">
      <c r="B28" s="191" t="s">
        <v>114</v>
      </c>
      <c r="C28" s="303">
        <v>2.4989999999999998E-2</v>
      </c>
      <c r="D28" s="303">
        <v>2.4989999999999998E-2</v>
      </c>
      <c r="E28" s="304">
        <f t="shared" ref="E28:E38" si="0">IF(OR(C28=0,C28=""),0,D28/C28)</f>
        <v>1</v>
      </c>
      <c r="F28" s="661"/>
      <c r="G28" s="661"/>
      <c r="H28" s="335">
        <f>+IF(D28="","",((D28*100%)/$G$23)+H27)</f>
        <v>0.1666</v>
      </c>
      <c r="I28" s="664"/>
      <c r="J28" s="185"/>
      <c r="K28" s="185"/>
      <c r="M28" s="188"/>
    </row>
    <row r="29" spans="2:14" ht="15.6" customHeight="1" x14ac:dyDescent="0.2">
      <c r="B29" s="191" t="s">
        <v>115</v>
      </c>
      <c r="C29" s="303">
        <v>2.4989999999999998E-2</v>
      </c>
      <c r="D29" s="303">
        <v>2.4989999999999998E-2</v>
      </c>
      <c r="E29" s="304">
        <f t="shared" si="0"/>
        <v>1</v>
      </c>
      <c r="F29" s="661"/>
      <c r="G29" s="661"/>
      <c r="H29" s="335">
        <f t="shared" ref="H29:H38" si="1">+IF(D29="","",((D29*100%)/$G$23)+H28)</f>
        <v>0.24990000000000001</v>
      </c>
      <c r="I29" s="664"/>
      <c r="J29" s="185"/>
      <c r="K29" s="185"/>
      <c r="M29" s="188"/>
    </row>
    <row r="30" spans="2:14" ht="15.6" customHeight="1" x14ac:dyDescent="0.2">
      <c r="B30" s="191" t="s">
        <v>116</v>
      </c>
      <c r="C30" s="303">
        <v>2.4989999999999998E-2</v>
      </c>
      <c r="D30" s="303"/>
      <c r="E30" s="304">
        <f t="shared" si="0"/>
        <v>0</v>
      </c>
      <c r="F30" s="661"/>
      <c r="G30" s="661"/>
      <c r="H30" s="335" t="str">
        <f t="shared" si="1"/>
        <v/>
      </c>
      <c r="I30" s="664"/>
      <c r="J30" s="185"/>
      <c r="K30" s="185"/>
      <c r="M30" s="188"/>
    </row>
    <row r="31" spans="2:14" ht="15.6" customHeight="1" x14ac:dyDescent="0.2">
      <c r="B31" s="191" t="s">
        <v>117</v>
      </c>
      <c r="C31" s="303">
        <v>2.4989999999999998E-2</v>
      </c>
      <c r="D31" s="303"/>
      <c r="E31" s="304">
        <f t="shared" si="0"/>
        <v>0</v>
      </c>
      <c r="F31" s="661"/>
      <c r="G31" s="661"/>
      <c r="H31" s="335" t="str">
        <f t="shared" si="1"/>
        <v/>
      </c>
      <c r="I31" s="664"/>
      <c r="J31" s="185"/>
      <c r="K31" s="185"/>
      <c r="M31" s="188"/>
    </row>
    <row r="32" spans="2:14" ht="15.6" customHeight="1" x14ac:dyDescent="0.2">
      <c r="B32" s="191" t="s">
        <v>118</v>
      </c>
      <c r="C32" s="303">
        <v>2.4989999999999998E-2</v>
      </c>
      <c r="D32" s="303"/>
      <c r="E32" s="304">
        <f t="shared" si="0"/>
        <v>0</v>
      </c>
      <c r="F32" s="661"/>
      <c r="G32" s="661"/>
      <c r="H32" s="335" t="str">
        <f t="shared" si="1"/>
        <v/>
      </c>
      <c r="I32" s="664"/>
      <c r="J32" s="185"/>
      <c r="K32" s="185"/>
      <c r="M32" s="188"/>
    </row>
    <row r="33" spans="2:11" ht="19.5" customHeight="1" x14ac:dyDescent="0.2">
      <c r="B33" s="191" t="s">
        <v>119</v>
      </c>
      <c r="C33" s="303">
        <v>2.4989999999999998E-2</v>
      </c>
      <c r="D33" s="303"/>
      <c r="E33" s="304">
        <f t="shared" si="0"/>
        <v>0</v>
      </c>
      <c r="F33" s="661"/>
      <c r="G33" s="661"/>
      <c r="H33" s="335" t="str">
        <f t="shared" si="1"/>
        <v/>
      </c>
      <c r="I33" s="664"/>
      <c r="J33" s="195"/>
      <c r="K33" s="195"/>
    </row>
    <row r="34" spans="2:11" ht="19.5" customHeight="1" x14ac:dyDescent="0.2">
      <c r="B34" s="191" t="s">
        <v>120</v>
      </c>
      <c r="C34" s="303">
        <v>2.4989999999999998E-2</v>
      </c>
      <c r="D34" s="303"/>
      <c r="E34" s="304">
        <f t="shared" si="0"/>
        <v>0</v>
      </c>
      <c r="F34" s="661"/>
      <c r="G34" s="661"/>
      <c r="H34" s="335" t="str">
        <f t="shared" si="1"/>
        <v/>
      </c>
      <c r="I34" s="664"/>
      <c r="J34" s="195"/>
      <c r="K34" s="195"/>
    </row>
    <row r="35" spans="2:11" ht="19.5" customHeight="1" x14ac:dyDescent="0.2">
      <c r="B35" s="191" t="s">
        <v>121</v>
      </c>
      <c r="C35" s="303">
        <v>2.4989999999999998E-2</v>
      </c>
      <c r="D35" s="303"/>
      <c r="E35" s="304">
        <f t="shared" si="0"/>
        <v>0</v>
      </c>
      <c r="F35" s="661"/>
      <c r="G35" s="661"/>
      <c r="H35" s="335" t="str">
        <f t="shared" si="1"/>
        <v/>
      </c>
      <c r="I35" s="664"/>
      <c r="J35" s="195"/>
      <c r="K35" s="195"/>
    </row>
    <row r="36" spans="2:11" ht="19.5" customHeight="1" x14ac:dyDescent="0.2">
      <c r="B36" s="191" t="s">
        <v>122</v>
      </c>
      <c r="C36" s="303">
        <v>2.4989999999999998E-2</v>
      </c>
      <c r="D36" s="303"/>
      <c r="E36" s="304">
        <f t="shared" si="0"/>
        <v>0</v>
      </c>
      <c r="F36" s="661"/>
      <c r="G36" s="661"/>
      <c r="H36" s="335" t="str">
        <f t="shared" si="1"/>
        <v/>
      </c>
      <c r="I36" s="664"/>
      <c r="J36" s="195"/>
      <c r="K36" s="195"/>
    </row>
    <row r="37" spans="2:11" ht="19.5" customHeight="1" x14ac:dyDescent="0.2">
      <c r="B37" s="191" t="s">
        <v>123</v>
      </c>
      <c r="C37" s="303">
        <v>2.4989999999999998E-2</v>
      </c>
      <c r="D37" s="303"/>
      <c r="E37" s="304">
        <f t="shared" si="0"/>
        <v>0</v>
      </c>
      <c r="F37" s="661"/>
      <c r="G37" s="661"/>
      <c r="H37" s="335" t="str">
        <f t="shared" si="1"/>
        <v/>
      </c>
      <c r="I37" s="664"/>
      <c r="J37" s="195"/>
      <c r="K37" s="195"/>
    </row>
    <row r="38" spans="2:11" ht="19.5" customHeight="1" x14ac:dyDescent="0.2">
      <c r="B38" s="191" t="s">
        <v>124</v>
      </c>
      <c r="C38" s="303">
        <v>2.4989999999999998E-2</v>
      </c>
      <c r="D38" s="303"/>
      <c r="E38" s="304">
        <f t="shared" si="0"/>
        <v>0</v>
      </c>
      <c r="F38" s="662"/>
      <c r="G38" s="662"/>
      <c r="H38" s="335" t="str">
        <f t="shared" si="1"/>
        <v/>
      </c>
      <c r="I38" s="665"/>
      <c r="J38" s="195"/>
      <c r="K38" s="195"/>
    </row>
    <row r="39" spans="2:11" ht="52.5" customHeight="1" x14ac:dyDescent="0.2">
      <c r="B39" s="226" t="s">
        <v>277</v>
      </c>
      <c r="C39" s="666" t="s">
        <v>444</v>
      </c>
      <c r="D39" s="667"/>
      <c r="E39" s="667"/>
      <c r="F39" s="667"/>
      <c r="G39" s="667"/>
      <c r="H39" s="667"/>
      <c r="I39" s="668"/>
      <c r="J39" s="196"/>
      <c r="K39" s="196"/>
    </row>
    <row r="40" spans="2:11" ht="34.5" customHeight="1" x14ac:dyDescent="0.2">
      <c r="B40" s="669"/>
      <c r="C40" s="670"/>
      <c r="D40" s="670"/>
      <c r="E40" s="670"/>
      <c r="F40" s="670"/>
      <c r="G40" s="670"/>
      <c r="H40" s="670"/>
      <c r="I40" s="671"/>
      <c r="J40" s="175"/>
      <c r="K40" s="175"/>
    </row>
    <row r="41" spans="2:11" ht="34.5" customHeight="1" x14ac:dyDescent="0.2">
      <c r="B41" s="580"/>
      <c r="C41" s="581"/>
      <c r="D41" s="581"/>
      <c r="E41" s="581"/>
      <c r="F41" s="581"/>
      <c r="G41" s="581"/>
      <c r="H41" s="581"/>
      <c r="I41" s="582"/>
      <c r="J41" s="196"/>
      <c r="K41" s="196"/>
    </row>
    <row r="42" spans="2:11" ht="34.5" customHeight="1" x14ac:dyDescent="0.2">
      <c r="B42" s="580"/>
      <c r="C42" s="581"/>
      <c r="D42" s="581"/>
      <c r="E42" s="581"/>
      <c r="F42" s="581"/>
      <c r="G42" s="581"/>
      <c r="H42" s="581"/>
      <c r="I42" s="582"/>
      <c r="J42" s="196"/>
      <c r="K42" s="196"/>
    </row>
    <row r="43" spans="2:11" ht="34.5" customHeight="1" x14ac:dyDescent="0.2">
      <c r="B43" s="580"/>
      <c r="C43" s="581"/>
      <c r="D43" s="581"/>
      <c r="E43" s="581"/>
      <c r="F43" s="581"/>
      <c r="G43" s="581"/>
      <c r="H43" s="581"/>
      <c r="I43" s="582"/>
      <c r="J43" s="196"/>
      <c r="K43" s="196"/>
    </row>
    <row r="44" spans="2:11" ht="34.5" customHeight="1" x14ac:dyDescent="0.2">
      <c r="B44" s="583"/>
      <c r="C44" s="584"/>
      <c r="D44" s="584"/>
      <c r="E44" s="584"/>
      <c r="F44" s="584"/>
      <c r="G44" s="584"/>
      <c r="H44" s="584"/>
      <c r="I44" s="585"/>
      <c r="J44" s="174"/>
      <c r="K44" s="174"/>
    </row>
    <row r="45" spans="2:11" ht="29.25" customHeight="1" x14ac:dyDescent="0.2">
      <c r="B45" s="675" t="s">
        <v>278</v>
      </c>
      <c r="C45" s="678" t="s">
        <v>445</v>
      </c>
      <c r="D45" s="679"/>
      <c r="E45" s="679"/>
      <c r="F45" s="680"/>
      <c r="G45" s="299"/>
      <c r="H45" s="300" t="s">
        <v>105</v>
      </c>
      <c r="I45" s="305" t="s">
        <v>399</v>
      </c>
      <c r="J45" s="197"/>
      <c r="K45" s="197"/>
    </row>
    <row r="46" spans="2:11" ht="29.25" customHeight="1" x14ac:dyDescent="0.2">
      <c r="B46" s="676"/>
      <c r="C46" s="681"/>
      <c r="D46" s="682"/>
      <c r="E46" s="682"/>
      <c r="F46" s="683"/>
      <c r="G46" s="299" t="s">
        <v>400</v>
      </c>
      <c r="H46" s="336">
        <v>269</v>
      </c>
      <c r="I46" s="306">
        <f>92+194+269</f>
        <v>555</v>
      </c>
      <c r="J46" s="197"/>
      <c r="K46" s="197"/>
    </row>
    <row r="47" spans="2:11" ht="29.25" customHeight="1" x14ac:dyDescent="0.2">
      <c r="B47" s="676"/>
      <c r="C47" s="681"/>
      <c r="D47" s="682"/>
      <c r="E47" s="682"/>
      <c r="F47" s="683"/>
      <c r="G47" s="299" t="s">
        <v>401</v>
      </c>
      <c r="H47" s="336">
        <v>71</v>
      </c>
      <c r="I47" s="306">
        <f>44+51+71</f>
        <v>166</v>
      </c>
      <c r="J47" s="197"/>
      <c r="K47" s="197"/>
    </row>
    <row r="48" spans="2:11" ht="29.25" customHeight="1" x14ac:dyDescent="0.2">
      <c r="B48" s="676"/>
      <c r="C48" s="681"/>
      <c r="D48" s="682"/>
      <c r="E48" s="682"/>
      <c r="F48" s="683"/>
      <c r="G48" s="299" t="s">
        <v>402</v>
      </c>
      <c r="H48" s="336">
        <v>83</v>
      </c>
      <c r="I48" s="306">
        <f>70+73+83</f>
        <v>226</v>
      </c>
      <c r="J48" s="197"/>
      <c r="K48" s="197"/>
    </row>
    <row r="49" spans="2:11" ht="29.25" customHeight="1" x14ac:dyDescent="0.2">
      <c r="B49" s="676"/>
      <c r="C49" s="681"/>
      <c r="D49" s="682"/>
      <c r="E49" s="682"/>
      <c r="F49" s="683"/>
      <c r="G49" s="299" t="s">
        <v>403</v>
      </c>
      <c r="H49" s="336">
        <v>182</v>
      </c>
      <c r="I49" s="306">
        <f>129+194+182</f>
        <v>505</v>
      </c>
      <c r="J49" s="197"/>
      <c r="K49" s="197"/>
    </row>
    <row r="50" spans="2:11" ht="29.25" customHeight="1" x14ac:dyDescent="0.2">
      <c r="B50" s="676"/>
      <c r="C50" s="681"/>
      <c r="D50" s="682"/>
      <c r="E50" s="682"/>
      <c r="F50" s="683"/>
      <c r="G50" s="299" t="s">
        <v>404</v>
      </c>
      <c r="H50" s="336">
        <v>293</v>
      </c>
      <c r="I50" s="306">
        <f>206+336+293</f>
        <v>835</v>
      </c>
      <c r="J50" s="197"/>
      <c r="K50" s="197"/>
    </row>
    <row r="51" spans="2:11" ht="29.25" customHeight="1" x14ac:dyDescent="0.2">
      <c r="B51" s="676"/>
      <c r="C51" s="681"/>
      <c r="D51" s="682"/>
      <c r="E51" s="682"/>
      <c r="F51" s="683"/>
      <c r="G51" s="299" t="s">
        <v>405</v>
      </c>
      <c r="H51" s="336">
        <v>132</v>
      </c>
      <c r="I51" s="306">
        <f>90+283+505</f>
        <v>878</v>
      </c>
      <c r="J51" s="197"/>
      <c r="K51" s="197"/>
    </row>
    <row r="52" spans="2:11" ht="29.25" customHeight="1" x14ac:dyDescent="0.2">
      <c r="B52" s="677"/>
      <c r="C52" s="684"/>
      <c r="D52" s="685"/>
      <c r="E52" s="685"/>
      <c r="F52" s="686"/>
      <c r="G52" s="299" t="s">
        <v>427</v>
      </c>
      <c r="H52" s="340">
        <v>1998196</v>
      </c>
      <c r="I52" s="299">
        <f>3428805+2800253+1998196</f>
        <v>8227254</v>
      </c>
      <c r="J52" s="197"/>
      <c r="K52" s="197"/>
    </row>
    <row r="53" spans="2:11" ht="46.5" customHeight="1" x14ac:dyDescent="0.2">
      <c r="B53" s="281" t="s">
        <v>279</v>
      </c>
      <c r="C53" s="554" t="s">
        <v>223</v>
      </c>
      <c r="D53" s="555"/>
      <c r="E53" s="555"/>
      <c r="F53" s="555"/>
      <c r="G53" s="555"/>
      <c r="H53" s="555"/>
      <c r="I53" s="556"/>
      <c r="J53" s="197"/>
      <c r="K53" s="197"/>
    </row>
    <row r="54" spans="2:11" ht="93.75" customHeight="1" x14ac:dyDescent="0.2">
      <c r="B54" s="227" t="s">
        <v>280</v>
      </c>
      <c r="C54" s="672" t="s">
        <v>428</v>
      </c>
      <c r="D54" s="673"/>
      <c r="E54" s="673"/>
      <c r="F54" s="673"/>
      <c r="G54" s="673"/>
      <c r="H54" s="673"/>
      <c r="I54" s="674"/>
      <c r="J54" s="197"/>
      <c r="K54" s="197"/>
    </row>
    <row r="55" spans="2:11" ht="22.5" customHeight="1" x14ac:dyDescent="0.2">
      <c r="B55" s="551" t="s">
        <v>236</v>
      </c>
      <c r="C55" s="652"/>
      <c r="D55" s="652"/>
      <c r="E55" s="652"/>
      <c r="F55" s="652"/>
      <c r="G55" s="652"/>
      <c r="H55" s="652"/>
      <c r="I55" s="653"/>
      <c r="J55" s="197"/>
      <c r="K55" s="197"/>
    </row>
    <row r="56" spans="2:11" ht="22.5" customHeight="1" x14ac:dyDescent="0.2">
      <c r="B56" s="649" t="s">
        <v>281</v>
      </c>
      <c r="C56" s="297" t="s">
        <v>282</v>
      </c>
      <c r="D56" s="650" t="s">
        <v>283</v>
      </c>
      <c r="E56" s="650"/>
      <c r="F56" s="650"/>
      <c r="G56" s="650" t="s">
        <v>284</v>
      </c>
      <c r="H56" s="650"/>
      <c r="I56" s="651"/>
      <c r="J56" s="198"/>
      <c r="K56" s="198"/>
    </row>
    <row r="57" spans="2:11" ht="30.75" customHeight="1" x14ac:dyDescent="0.2">
      <c r="B57" s="565"/>
      <c r="C57" s="298"/>
      <c r="D57" s="644"/>
      <c r="E57" s="644"/>
      <c r="F57" s="644"/>
      <c r="G57" s="644"/>
      <c r="H57" s="644"/>
      <c r="I57" s="645"/>
      <c r="J57" s="198"/>
      <c r="K57" s="198"/>
    </row>
    <row r="58" spans="2:11" ht="32.25" customHeight="1" x14ac:dyDescent="0.2">
      <c r="B58" s="230" t="s">
        <v>285</v>
      </c>
      <c r="C58" s="644" t="s">
        <v>429</v>
      </c>
      <c r="D58" s="644"/>
      <c r="E58" s="644"/>
      <c r="F58" s="644"/>
      <c r="G58" s="644"/>
      <c r="H58" s="644"/>
      <c r="I58" s="645"/>
      <c r="J58" s="200"/>
      <c r="K58" s="200"/>
    </row>
    <row r="59" spans="2:11" ht="28.5" customHeight="1" x14ac:dyDescent="0.2">
      <c r="B59" s="231" t="s">
        <v>286</v>
      </c>
      <c r="C59" s="644" t="s">
        <v>429</v>
      </c>
      <c r="D59" s="644"/>
      <c r="E59" s="644"/>
      <c r="F59" s="644"/>
      <c r="G59" s="644"/>
      <c r="H59" s="644"/>
      <c r="I59" s="645"/>
      <c r="J59" s="200"/>
      <c r="K59" s="200"/>
    </row>
    <row r="60" spans="2:11" ht="30" customHeight="1" x14ac:dyDescent="0.2">
      <c r="B60" s="227" t="s">
        <v>287</v>
      </c>
      <c r="C60" s="644" t="s">
        <v>350</v>
      </c>
      <c r="D60" s="644"/>
      <c r="E60" s="644"/>
      <c r="F60" s="644"/>
      <c r="G60" s="644"/>
      <c r="H60" s="644"/>
      <c r="I60" s="645"/>
      <c r="J60" s="201"/>
      <c r="K60" s="201"/>
    </row>
    <row r="61" spans="2:11" ht="31.5" customHeight="1" thickBot="1" x14ac:dyDescent="0.25">
      <c r="B61" s="210" t="s">
        <v>288</v>
      </c>
      <c r="C61" s="646" t="s">
        <v>366</v>
      </c>
      <c r="D61" s="647"/>
      <c r="E61" s="647"/>
      <c r="F61" s="647"/>
      <c r="G61" s="647"/>
      <c r="H61" s="647"/>
      <c r="I61" s="648"/>
      <c r="J61" s="202"/>
      <c r="K61" s="202"/>
    </row>
    <row r="62" spans="2:11" x14ac:dyDescent="0.2">
      <c r="B62" s="203"/>
      <c r="C62" s="204"/>
      <c r="D62" s="204"/>
      <c r="E62" s="205"/>
      <c r="F62" s="205"/>
      <c r="G62" s="211"/>
      <c r="H62" s="207"/>
      <c r="I62" s="204"/>
      <c r="J62" s="202"/>
      <c r="K62" s="202"/>
    </row>
    <row r="63" spans="2:11" x14ac:dyDescent="0.2">
      <c r="B63" s="203"/>
      <c r="C63" s="204"/>
      <c r="D63" s="204"/>
      <c r="E63" s="205"/>
      <c r="F63" s="205"/>
      <c r="G63" s="211"/>
      <c r="H63" s="207"/>
      <c r="I63" s="204"/>
      <c r="J63" s="202"/>
      <c r="K63" s="202"/>
    </row>
    <row r="64" spans="2:11" x14ac:dyDescent="0.2">
      <c r="B64" s="203"/>
      <c r="C64" s="204"/>
      <c r="D64" s="204"/>
      <c r="E64" s="205"/>
      <c r="F64" s="205"/>
      <c r="G64" s="211"/>
      <c r="H64" s="207"/>
      <c r="I64" s="204"/>
      <c r="J64" s="202"/>
      <c r="K64" s="202"/>
    </row>
    <row r="65" spans="2:11" x14ac:dyDescent="0.2">
      <c r="B65" s="203"/>
      <c r="C65" s="204"/>
      <c r="D65" s="204"/>
      <c r="E65" s="205"/>
      <c r="F65" s="205"/>
      <c r="G65" s="211"/>
      <c r="H65" s="207"/>
      <c r="I65" s="204"/>
      <c r="J65" s="202"/>
      <c r="K65" s="202"/>
    </row>
    <row r="66" spans="2:11" x14ac:dyDescent="0.2">
      <c r="B66" s="203"/>
      <c r="C66" s="204"/>
      <c r="D66" s="204"/>
      <c r="E66" s="205"/>
      <c r="F66" s="205"/>
      <c r="G66" s="211"/>
      <c r="H66" s="207"/>
      <c r="I66" s="204"/>
      <c r="J66" s="202"/>
      <c r="K66" s="202"/>
    </row>
    <row r="67" spans="2:11" ht="25.5" customHeight="1" x14ac:dyDescent="0.2">
      <c r="B67" s="203"/>
      <c r="C67" s="204"/>
      <c r="D67" s="204"/>
      <c r="E67" s="205"/>
      <c r="F67" s="205"/>
      <c r="G67" s="211"/>
      <c r="H67" s="207"/>
      <c r="I67" s="204"/>
      <c r="J67" s="202"/>
      <c r="K67" s="202"/>
    </row>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5:I55"/>
    <mergeCell ref="C24:E24"/>
    <mergeCell ref="G24:I24"/>
    <mergeCell ref="B25:I25"/>
    <mergeCell ref="F27:F38"/>
    <mergeCell ref="G27:G38"/>
    <mergeCell ref="I27:I38"/>
    <mergeCell ref="C39:I39"/>
    <mergeCell ref="B40:I44"/>
    <mergeCell ref="C53:I53"/>
    <mergeCell ref="C54:I54"/>
    <mergeCell ref="B45:B52"/>
    <mergeCell ref="C45:F52"/>
    <mergeCell ref="C59:I59"/>
    <mergeCell ref="C60:I60"/>
    <mergeCell ref="C61:I61"/>
    <mergeCell ref="C58:I58"/>
    <mergeCell ref="B56:B57"/>
    <mergeCell ref="D56:F56"/>
    <mergeCell ref="G56:I56"/>
    <mergeCell ref="D57:F57"/>
    <mergeCell ref="G57:I57"/>
  </mergeCells>
  <dataValidations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28575</xdr:colOff>
                <xdr:row>1</xdr:row>
                <xdr:rowOff>28575</xdr:rowOff>
              </from>
              <to>
                <xdr:col>8</xdr:col>
                <xdr:colOff>1714500</xdr:colOff>
                <xdr:row>2</xdr:row>
                <xdr:rowOff>66675</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A44" zoomScale="85" zoomScaleNormal="85" zoomScaleSheetLayoutView="85" workbookViewId="0">
      <selection activeCell="C39" sqref="C39:I39"/>
    </sheetView>
  </sheetViews>
  <sheetFormatPr baseColWidth="10" defaultColWidth="11.4257812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9" customWidth="1"/>
    <col min="8" max="8" width="20.42578125" style="173" customWidth="1"/>
    <col min="9" max="11" width="22.42578125" style="173" customWidth="1"/>
    <col min="12" max="24" width="11.42578125" style="171"/>
    <col min="25" max="16384" width="11.42578125" style="173"/>
  </cols>
  <sheetData>
    <row r="1" spans="2:14" ht="37.5" customHeight="1" x14ac:dyDescent="0.2">
      <c r="B1" s="635"/>
      <c r="C1" s="638" t="s">
        <v>25</v>
      </c>
      <c r="D1" s="638"/>
      <c r="E1" s="638"/>
      <c r="F1" s="638"/>
      <c r="G1" s="638"/>
      <c r="H1" s="638"/>
      <c r="I1" s="639"/>
      <c r="J1" s="170"/>
      <c r="K1" s="170"/>
      <c r="M1" s="172" t="s">
        <v>47</v>
      </c>
    </row>
    <row r="2" spans="2:14" ht="37.5" customHeight="1" x14ac:dyDescent="0.2">
      <c r="B2" s="636"/>
      <c r="C2" s="767" t="s">
        <v>239</v>
      </c>
      <c r="D2" s="767"/>
      <c r="E2" s="767"/>
      <c r="F2" s="767"/>
      <c r="G2" s="767"/>
      <c r="H2" s="767"/>
      <c r="I2" s="640"/>
      <c r="J2" s="170"/>
      <c r="K2" s="170"/>
      <c r="M2" s="172" t="s">
        <v>48</v>
      </c>
    </row>
    <row r="3" spans="2:14" ht="37.5" customHeight="1" x14ac:dyDescent="0.2">
      <c r="B3" s="636"/>
      <c r="C3" s="767" t="s">
        <v>240</v>
      </c>
      <c r="D3" s="767"/>
      <c r="E3" s="767"/>
      <c r="F3" s="767" t="s">
        <v>241</v>
      </c>
      <c r="G3" s="767"/>
      <c r="H3" s="767"/>
      <c r="I3" s="640"/>
      <c r="J3" s="170"/>
      <c r="K3" s="170"/>
      <c r="M3" s="172" t="s">
        <v>50</v>
      </c>
    </row>
    <row r="4" spans="2:14" ht="23.25" customHeight="1" x14ac:dyDescent="0.2">
      <c r="B4" s="631" t="s">
        <v>351</v>
      </c>
      <c r="C4" s="632"/>
      <c r="D4" s="632"/>
      <c r="E4" s="632"/>
      <c r="F4" s="632"/>
      <c r="G4" s="632"/>
      <c r="H4" s="632"/>
      <c r="I4" s="633"/>
      <c r="J4" s="174"/>
      <c r="K4" s="174"/>
    </row>
    <row r="5" spans="2:14" ht="24" customHeight="1" x14ac:dyDescent="0.2">
      <c r="B5" s="551" t="s">
        <v>234</v>
      </c>
      <c r="C5" s="552"/>
      <c r="D5" s="552"/>
      <c r="E5" s="552"/>
      <c r="F5" s="552"/>
      <c r="G5" s="552"/>
      <c r="H5" s="552"/>
      <c r="I5" s="553"/>
      <c r="J5" s="175"/>
      <c r="K5" s="175"/>
      <c r="N5" s="176" t="s">
        <v>57</v>
      </c>
    </row>
    <row r="6" spans="2:14" ht="30.75" customHeight="1" x14ac:dyDescent="0.2">
      <c r="B6" s="222" t="s">
        <v>242</v>
      </c>
      <c r="C6" s="217">
        <v>3</v>
      </c>
      <c r="D6" s="634" t="s">
        <v>243</v>
      </c>
      <c r="E6" s="634"/>
      <c r="F6" s="606" t="s">
        <v>328</v>
      </c>
      <c r="G6" s="606"/>
      <c r="H6" s="606"/>
      <c r="I6" s="607"/>
      <c r="J6" s="177"/>
      <c r="K6" s="177"/>
      <c r="M6" s="172" t="s">
        <v>60</v>
      </c>
      <c r="N6" s="176" t="s">
        <v>61</v>
      </c>
    </row>
    <row r="7" spans="2:14" ht="30.75" customHeight="1" x14ac:dyDescent="0.2">
      <c r="B7" s="222" t="s">
        <v>244</v>
      </c>
      <c r="C7" s="217" t="s">
        <v>81</v>
      </c>
      <c r="D7" s="634" t="s">
        <v>245</v>
      </c>
      <c r="E7" s="634"/>
      <c r="F7" s="606" t="s">
        <v>329</v>
      </c>
      <c r="G7" s="606"/>
      <c r="H7" s="178" t="s">
        <v>246</v>
      </c>
      <c r="I7" s="218" t="s">
        <v>81</v>
      </c>
      <c r="J7" s="179"/>
      <c r="K7" s="179"/>
      <c r="M7" s="172" t="s">
        <v>65</v>
      </c>
      <c r="N7" s="176" t="s">
        <v>66</v>
      </c>
    </row>
    <row r="8" spans="2:14" ht="30.75" customHeight="1" x14ac:dyDescent="0.2">
      <c r="B8" s="222" t="s">
        <v>247</v>
      </c>
      <c r="C8" s="606" t="s">
        <v>289</v>
      </c>
      <c r="D8" s="606"/>
      <c r="E8" s="606"/>
      <c r="F8" s="606"/>
      <c r="G8" s="178" t="s">
        <v>248</v>
      </c>
      <c r="H8" s="621">
        <v>7550</v>
      </c>
      <c r="I8" s="622"/>
      <c r="J8" s="180"/>
      <c r="K8" s="180"/>
      <c r="M8" s="172" t="s">
        <v>69</v>
      </c>
      <c r="N8" s="176" t="s">
        <v>70</v>
      </c>
    </row>
    <row r="9" spans="2:14" ht="30.75" customHeight="1" x14ac:dyDescent="0.2">
      <c r="B9" s="222" t="s">
        <v>48</v>
      </c>
      <c r="C9" s="763" t="s">
        <v>69</v>
      </c>
      <c r="D9" s="763"/>
      <c r="E9" s="763"/>
      <c r="F9" s="763"/>
      <c r="G9" s="178" t="s">
        <v>249</v>
      </c>
      <c r="H9" s="624" t="s">
        <v>330</v>
      </c>
      <c r="I9" s="625"/>
      <c r="J9" s="181"/>
      <c r="K9" s="181"/>
      <c r="M9" s="182" t="s">
        <v>73</v>
      </c>
    </row>
    <row r="10" spans="2:14" ht="60.75" customHeight="1" x14ac:dyDescent="0.2">
      <c r="B10" s="222" t="s">
        <v>250</v>
      </c>
      <c r="C10" s="606" t="s">
        <v>348</v>
      </c>
      <c r="D10" s="606"/>
      <c r="E10" s="606"/>
      <c r="F10" s="606"/>
      <c r="G10" s="606"/>
      <c r="H10" s="606"/>
      <c r="I10" s="607"/>
      <c r="J10" s="183"/>
      <c r="K10" s="183"/>
      <c r="M10" s="182"/>
    </row>
    <row r="11" spans="2:14" ht="30.75" customHeight="1" x14ac:dyDescent="0.2">
      <c r="B11" s="222" t="s">
        <v>251</v>
      </c>
      <c r="C11" s="606" t="s">
        <v>291</v>
      </c>
      <c r="D11" s="606"/>
      <c r="E11" s="606"/>
      <c r="F11" s="606"/>
      <c r="G11" s="606"/>
      <c r="H11" s="606"/>
      <c r="I11" s="607"/>
      <c r="J11" s="179"/>
      <c r="K11" s="179"/>
      <c r="M11" s="182"/>
      <c r="N11" s="176" t="s">
        <v>76</v>
      </c>
    </row>
    <row r="12" spans="2:14" ht="30.75" customHeight="1" x14ac:dyDescent="0.2">
      <c r="B12" s="222" t="s">
        <v>254</v>
      </c>
      <c r="C12" s="597" t="s">
        <v>331</v>
      </c>
      <c r="D12" s="597"/>
      <c r="E12" s="597"/>
      <c r="F12" s="597"/>
      <c r="G12" s="178" t="s">
        <v>252</v>
      </c>
      <c r="H12" s="597" t="s">
        <v>91</v>
      </c>
      <c r="I12" s="598"/>
      <c r="J12" s="179"/>
      <c r="K12" s="179"/>
      <c r="M12" s="182" t="s">
        <v>80</v>
      </c>
      <c r="N12" s="176" t="s">
        <v>81</v>
      </c>
    </row>
    <row r="13" spans="2:14" ht="30.75" customHeight="1" x14ac:dyDescent="0.2">
      <c r="B13" s="222" t="s">
        <v>255</v>
      </c>
      <c r="C13" s="764" t="s">
        <v>332</v>
      </c>
      <c r="D13" s="764"/>
      <c r="E13" s="764"/>
      <c r="F13" s="764"/>
      <c r="G13" s="178" t="s">
        <v>253</v>
      </c>
      <c r="H13" s="606" t="s">
        <v>70</v>
      </c>
      <c r="I13" s="607"/>
      <c r="J13" s="179"/>
      <c r="K13" s="179"/>
      <c r="M13" s="182" t="s">
        <v>84</v>
      </c>
    </row>
    <row r="14" spans="2:14" ht="64.5" customHeight="1" x14ac:dyDescent="0.2">
      <c r="B14" s="222" t="s">
        <v>256</v>
      </c>
      <c r="C14" s="765" t="s">
        <v>333</v>
      </c>
      <c r="D14" s="765"/>
      <c r="E14" s="765"/>
      <c r="F14" s="765"/>
      <c r="G14" s="765"/>
      <c r="H14" s="765"/>
      <c r="I14" s="766"/>
      <c r="J14" s="183"/>
      <c r="K14" s="183"/>
      <c r="M14" s="182" t="s">
        <v>86</v>
      </c>
      <c r="N14" s="176"/>
    </row>
    <row r="15" spans="2:14" ht="30.75" customHeight="1" x14ac:dyDescent="0.2">
      <c r="B15" s="222" t="s">
        <v>257</v>
      </c>
      <c r="C15" s="597" t="s">
        <v>334</v>
      </c>
      <c r="D15" s="597"/>
      <c r="E15" s="597"/>
      <c r="F15" s="597"/>
      <c r="G15" s="597"/>
      <c r="H15" s="597"/>
      <c r="I15" s="598"/>
      <c r="J15" s="184"/>
      <c r="K15" s="184"/>
      <c r="M15" s="182" t="s">
        <v>88</v>
      </c>
      <c r="N15" s="176"/>
    </row>
    <row r="16" spans="2:14" ht="20.25" customHeight="1" x14ac:dyDescent="0.2">
      <c r="B16" s="222" t="s">
        <v>258</v>
      </c>
      <c r="C16" s="606" t="s">
        <v>335</v>
      </c>
      <c r="D16" s="606"/>
      <c r="E16" s="606"/>
      <c r="F16" s="606"/>
      <c r="G16" s="606"/>
      <c r="H16" s="606"/>
      <c r="I16" s="607"/>
      <c r="J16" s="185"/>
      <c r="K16" s="185"/>
      <c r="M16" s="182"/>
      <c r="N16" s="176"/>
    </row>
    <row r="17" spans="2:14" ht="30.75" customHeight="1" x14ac:dyDescent="0.2">
      <c r="B17" s="222" t="s">
        <v>259</v>
      </c>
      <c r="C17" s="606" t="s">
        <v>152</v>
      </c>
      <c r="D17" s="759"/>
      <c r="E17" s="759"/>
      <c r="F17" s="759"/>
      <c r="G17" s="759"/>
      <c r="H17" s="759"/>
      <c r="I17" s="760"/>
      <c r="J17" s="186"/>
      <c r="K17" s="186"/>
      <c r="M17" s="182" t="s">
        <v>91</v>
      </c>
      <c r="N17" s="176"/>
    </row>
    <row r="18" spans="2:14" ht="18" customHeight="1" x14ac:dyDescent="0.2">
      <c r="B18" s="602" t="s">
        <v>265</v>
      </c>
      <c r="C18" s="603" t="s">
        <v>237</v>
      </c>
      <c r="D18" s="603"/>
      <c r="E18" s="603"/>
      <c r="F18" s="604" t="s">
        <v>238</v>
      </c>
      <c r="G18" s="604"/>
      <c r="H18" s="604"/>
      <c r="I18" s="605"/>
      <c r="J18" s="187"/>
      <c r="K18" s="187"/>
      <c r="M18" s="182" t="s">
        <v>79</v>
      </c>
      <c r="N18" s="176"/>
    </row>
    <row r="19" spans="2:14" ht="39.75" customHeight="1" x14ac:dyDescent="0.2">
      <c r="B19" s="602"/>
      <c r="C19" s="606" t="s">
        <v>336</v>
      </c>
      <c r="D19" s="606"/>
      <c r="E19" s="606"/>
      <c r="F19" s="606" t="s">
        <v>337</v>
      </c>
      <c r="G19" s="606"/>
      <c r="H19" s="606"/>
      <c r="I19" s="607"/>
      <c r="J19" s="185"/>
      <c r="K19" s="185"/>
      <c r="M19" s="182" t="s">
        <v>95</v>
      </c>
      <c r="N19" s="176"/>
    </row>
    <row r="20" spans="2:14" ht="39.75" customHeight="1" x14ac:dyDescent="0.2">
      <c r="B20" s="222" t="s">
        <v>266</v>
      </c>
      <c r="C20" s="616" t="s">
        <v>152</v>
      </c>
      <c r="D20" s="617"/>
      <c r="E20" s="755"/>
      <c r="F20" s="597" t="s">
        <v>152</v>
      </c>
      <c r="G20" s="597"/>
      <c r="H20" s="597"/>
      <c r="I20" s="598"/>
      <c r="J20" s="179"/>
      <c r="K20" s="179"/>
      <c r="M20" s="182"/>
      <c r="N20" s="176"/>
    </row>
    <row r="21" spans="2:14" ht="42" customHeight="1" x14ac:dyDescent="0.2">
      <c r="B21" s="222" t="s">
        <v>267</v>
      </c>
      <c r="C21" s="613" t="s">
        <v>338</v>
      </c>
      <c r="D21" s="614"/>
      <c r="E21" s="615"/>
      <c r="F21" s="616" t="s">
        <v>339</v>
      </c>
      <c r="G21" s="617"/>
      <c r="H21" s="617"/>
      <c r="I21" s="618"/>
      <c r="J21" s="184"/>
      <c r="K21" s="184"/>
      <c r="M21" s="188"/>
      <c r="N21" s="176"/>
    </row>
    <row r="22" spans="2:14" ht="23.25" customHeight="1" x14ac:dyDescent="0.2">
      <c r="B22" s="222" t="s">
        <v>268</v>
      </c>
      <c r="C22" s="754">
        <v>44197</v>
      </c>
      <c r="D22" s="761"/>
      <c r="E22" s="762"/>
      <c r="F22" s="178" t="s">
        <v>271</v>
      </c>
      <c r="G22" s="262">
        <v>0.1</v>
      </c>
      <c r="H22" s="178" t="s">
        <v>275</v>
      </c>
      <c r="I22" s="263">
        <v>0.1</v>
      </c>
      <c r="J22" s="189"/>
      <c r="K22" s="189"/>
      <c r="M22" s="188"/>
    </row>
    <row r="23" spans="2:14" ht="27" customHeight="1" x14ac:dyDescent="0.2">
      <c r="B23" s="222" t="s">
        <v>269</v>
      </c>
      <c r="C23" s="754">
        <v>44561</v>
      </c>
      <c r="D23" s="617"/>
      <c r="E23" s="755"/>
      <c r="F23" s="178" t="s">
        <v>272</v>
      </c>
      <c r="G23" s="756">
        <v>0.3</v>
      </c>
      <c r="H23" s="757"/>
      <c r="I23" s="758"/>
      <c r="J23" s="190"/>
      <c r="K23" s="190"/>
      <c r="M23" s="188"/>
    </row>
    <row r="24" spans="2:14" ht="30.75" customHeight="1" x14ac:dyDescent="0.2">
      <c r="B24" s="228" t="s">
        <v>270</v>
      </c>
      <c r="C24" s="744" t="s">
        <v>88</v>
      </c>
      <c r="D24" s="745"/>
      <c r="E24" s="746"/>
      <c r="F24" s="225" t="s">
        <v>274</v>
      </c>
      <c r="G24" s="616"/>
      <c r="H24" s="617"/>
      <c r="I24" s="618"/>
      <c r="J24" s="187"/>
      <c r="K24" s="187"/>
      <c r="M24" s="188"/>
    </row>
    <row r="25" spans="2:14" ht="22.5" customHeight="1" x14ac:dyDescent="0.2">
      <c r="B25" s="747" t="s">
        <v>235</v>
      </c>
      <c r="C25" s="748"/>
      <c r="D25" s="748"/>
      <c r="E25" s="748"/>
      <c r="F25" s="748"/>
      <c r="G25" s="748"/>
      <c r="H25" s="748"/>
      <c r="I25" s="749"/>
      <c r="J25" s="175"/>
      <c r="K25" s="175"/>
      <c r="M25" s="188"/>
    </row>
    <row r="26" spans="2:14" ht="43.5" customHeight="1" x14ac:dyDescent="0.2">
      <c r="B26" s="191" t="s">
        <v>105</v>
      </c>
      <c r="C26" s="219" t="s">
        <v>261</v>
      </c>
      <c r="D26" s="219" t="s">
        <v>260</v>
      </c>
      <c r="E26" s="192" t="s">
        <v>264</v>
      </c>
      <c r="F26" s="219" t="s">
        <v>263</v>
      </c>
      <c r="G26" s="219" t="s">
        <v>262</v>
      </c>
      <c r="H26" s="192" t="s">
        <v>340</v>
      </c>
      <c r="I26" s="193" t="s">
        <v>379</v>
      </c>
      <c r="J26" s="185"/>
      <c r="K26" s="185"/>
      <c r="M26" s="188"/>
    </row>
    <row r="27" spans="2:14" ht="19.5" customHeight="1" x14ac:dyDescent="0.2">
      <c r="B27" s="194" t="s">
        <v>113</v>
      </c>
      <c r="C27" s="274">
        <f>9.01%*$G$23</f>
        <v>2.7029999999999998E-2</v>
      </c>
      <c r="D27" s="274">
        <f>9.01%*$G$23</f>
        <v>2.7029999999999998E-2</v>
      </c>
      <c r="E27" s="276">
        <f>+D27/C27</f>
        <v>1</v>
      </c>
      <c r="F27" s="750">
        <f>SUM(C27:C38)</f>
        <v>0.30254999999999993</v>
      </c>
      <c r="G27" s="750">
        <f>SUM(D27:D38)</f>
        <v>6.3209999999999988E-2</v>
      </c>
      <c r="H27" s="332">
        <f>+(D27*100%)/$G$23</f>
        <v>9.01E-2</v>
      </c>
      <c r="I27" s="751">
        <f>G27+I22</f>
        <v>0.16320999999999999</v>
      </c>
      <c r="J27" s="195"/>
      <c r="K27" s="195"/>
      <c r="M27" s="188"/>
    </row>
    <row r="28" spans="2:14" ht="19.5" customHeight="1" x14ac:dyDescent="0.2">
      <c r="B28" s="194" t="s">
        <v>114</v>
      </c>
      <c r="C28" s="274">
        <f>6.4%*$G$23</f>
        <v>1.9199999999999998E-2</v>
      </c>
      <c r="D28" s="274">
        <f>6.4%*$G$23</f>
        <v>1.9199999999999998E-2</v>
      </c>
      <c r="E28" s="276">
        <f t="shared" ref="E28:E38" si="0">+D28/C28</f>
        <v>1</v>
      </c>
      <c r="F28" s="661"/>
      <c r="G28" s="661"/>
      <c r="H28" s="332">
        <f>+IF(D28="","",((D28*100%)/$G$23)+H27)</f>
        <v>0.15410000000000001</v>
      </c>
      <c r="I28" s="664"/>
      <c r="J28" s="195"/>
      <c r="K28" s="195"/>
      <c r="M28" s="188"/>
    </row>
    <row r="29" spans="2:14" ht="19.5" customHeight="1" x14ac:dyDescent="0.2">
      <c r="B29" s="194" t="s">
        <v>115</v>
      </c>
      <c r="C29" s="274">
        <f>5.66%*$G$23</f>
        <v>1.6980000000000002E-2</v>
      </c>
      <c r="D29" s="274">
        <f>5.66%*$G$23</f>
        <v>1.6980000000000002E-2</v>
      </c>
      <c r="E29" s="276">
        <f t="shared" si="0"/>
        <v>1</v>
      </c>
      <c r="F29" s="661"/>
      <c r="G29" s="661"/>
      <c r="H29" s="332">
        <f t="shared" ref="H29:H38" si="1">+IF(D29="","",((D29*100%)/$G$23)+H28)</f>
        <v>0.21070000000000003</v>
      </c>
      <c r="I29" s="664"/>
      <c r="J29" s="195"/>
      <c r="K29" s="195"/>
      <c r="M29" s="188"/>
    </row>
    <row r="30" spans="2:14" ht="19.5" customHeight="1" x14ac:dyDescent="0.2">
      <c r="B30" s="194" t="s">
        <v>116</v>
      </c>
      <c r="C30" s="274">
        <f>10.61%*G23</f>
        <v>3.1829999999999997E-2</v>
      </c>
      <c r="D30" s="274"/>
      <c r="E30" s="276">
        <f t="shared" si="0"/>
        <v>0</v>
      </c>
      <c r="F30" s="661"/>
      <c r="G30" s="661"/>
      <c r="H30" s="332" t="str">
        <f t="shared" si="1"/>
        <v/>
      </c>
      <c r="I30" s="664"/>
      <c r="J30" s="195"/>
      <c r="K30" s="195"/>
    </row>
    <row r="31" spans="2:14" ht="19.5" customHeight="1" x14ac:dyDescent="0.2">
      <c r="B31" s="194" t="s">
        <v>117</v>
      </c>
      <c r="C31" s="274">
        <f>5.66%*G23</f>
        <v>1.6980000000000002E-2</v>
      </c>
      <c r="D31" s="274"/>
      <c r="E31" s="276">
        <f t="shared" si="0"/>
        <v>0</v>
      </c>
      <c r="F31" s="661"/>
      <c r="G31" s="661"/>
      <c r="H31" s="332" t="str">
        <f t="shared" si="1"/>
        <v/>
      </c>
      <c r="I31" s="664"/>
      <c r="J31" s="195"/>
      <c r="K31" s="195"/>
    </row>
    <row r="32" spans="2:14" ht="19.5" customHeight="1" x14ac:dyDescent="0.2">
      <c r="B32" s="194" t="s">
        <v>118</v>
      </c>
      <c r="C32" s="274">
        <f>5.76%*G23</f>
        <v>1.728E-2</v>
      </c>
      <c r="D32" s="274"/>
      <c r="E32" s="276">
        <f t="shared" si="0"/>
        <v>0</v>
      </c>
      <c r="F32" s="661"/>
      <c r="G32" s="661"/>
      <c r="H32" s="332" t="str">
        <f t="shared" si="1"/>
        <v/>
      </c>
      <c r="I32" s="664"/>
      <c r="J32" s="195"/>
      <c r="K32" s="195"/>
    </row>
    <row r="33" spans="2:11" ht="19.5" customHeight="1" x14ac:dyDescent="0.2">
      <c r="B33" s="194" t="s">
        <v>119</v>
      </c>
      <c r="C33" s="274">
        <f>11.09%*G23</f>
        <v>3.3270000000000001E-2</v>
      </c>
      <c r="D33" s="274"/>
      <c r="E33" s="276">
        <f t="shared" si="0"/>
        <v>0</v>
      </c>
      <c r="F33" s="661"/>
      <c r="G33" s="661"/>
      <c r="H33" s="332" t="str">
        <f t="shared" si="1"/>
        <v/>
      </c>
      <c r="I33" s="664"/>
      <c r="J33" s="195"/>
      <c r="K33" s="195"/>
    </row>
    <row r="34" spans="2:11" ht="19.5" customHeight="1" x14ac:dyDescent="0.2">
      <c r="B34" s="194" t="s">
        <v>120</v>
      </c>
      <c r="C34" s="274">
        <f>8.76%*G23</f>
        <v>2.6279999999999998E-2</v>
      </c>
      <c r="D34" s="274"/>
      <c r="E34" s="276">
        <f t="shared" si="0"/>
        <v>0</v>
      </c>
      <c r="F34" s="661"/>
      <c r="G34" s="661"/>
      <c r="H34" s="332" t="str">
        <f t="shared" si="1"/>
        <v/>
      </c>
      <c r="I34" s="664"/>
      <c r="J34" s="195"/>
      <c r="K34" s="195"/>
    </row>
    <row r="35" spans="2:11" ht="19.5" customHeight="1" x14ac:dyDescent="0.2">
      <c r="B35" s="194" t="s">
        <v>121</v>
      </c>
      <c r="C35" s="274">
        <f>7.36%*G23</f>
        <v>2.2079999999999999E-2</v>
      </c>
      <c r="D35" s="274"/>
      <c r="E35" s="276">
        <f t="shared" si="0"/>
        <v>0</v>
      </c>
      <c r="F35" s="661"/>
      <c r="G35" s="661"/>
      <c r="H35" s="332" t="str">
        <f t="shared" si="1"/>
        <v/>
      </c>
      <c r="I35" s="664"/>
      <c r="J35" s="195"/>
      <c r="K35" s="195"/>
    </row>
    <row r="36" spans="2:11" ht="19.5" customHeight="1" x14ac:dyDescent="0.2">
      <c r="B36" s="194" t="s">
        <v>122</v>
      </c>
      <c r="C36" s="274">
        <f>17.29%*G23</f>
        <v>5.1869999999999999E-2</v>
      </c>
      <c r="D36" s="274"/>
      <c r="E36" s="276">
        <f t="shared" si="0"/>
        <v>0</v>
      </c>
      <c r="F36" s="661"/>
      <c r="G36" s="661"/>
      <c r="H36" s="332" t="str">
        <f t="shared" si="1"/>
        <v/>
      </c>
      <c r="I36" s="664"/>
      <c r="J36" s="195"/>
      <c r="K36" s="195"/>
    </row>
    <row r="37" spans="2:11" ht="19.5" customHeight="1" x14ac:dyDescent="0.2">
      <c r="B37" s="194" t="s">
        <v>123</v>
      </c>
      <c r="C37" s="274">
        <f>7.9%*G23</f>
        <v>2.3699999999999999E-2</v>
      </c>
      <c r="D37" s="274"/>
      <c r="E37" s="276">
        <f t="shared" si="0"/>
        <v>0</v>
      </c>
      <c r="F37" s="661"/>
      <c r="G37" s="661"/>
      <c r="H37" s="332" t="str">
        <f t="shared" si="1"/>
        <v/>
      </c>
      <c r="I37" s="664"/>
      <c r="J37" s="195"/>
      <c r="K37" s="195"/>
    </row>
    <row r="38" spans="2:11" ht="19.5" customHeight="1" x14ac:dyDescent="0.2">
      <c r="B38" s="194" t="s">
        <v>124</v>
      </c>
      <c r="C38" s="274">
        <f>5.35%*G23</f>
        <v>1.6049999999999998E-2</v>
      </c>
      <c r="D38" s="274"/>
      <c r="E38" s="276">
        <f t="shared" si="0"/>
        <v>0</v>
      </c>
      <c r="F38" s="662"/>
      <c r="G38" s="662"/>
      <c r="H38" s="332" t="str">
        <f t="shared" si="1"/>
        <v/>
      </c>
      <c r="I38" s="665"/>
      <c r="J38" s="195"/>
      <c r="K38" s="195"/>
    </row>
    <row r="39" spans="2:11" ht="141" customHeight="1" x14ac:dyDescent="0.2">
      <c r="B39" s="226" t="s">
        <v>277</v>
      </c>
      <c r="C39" s="729" t="s">
        <v>446</v>
      </c>
      <c r="D39" s="730"/>
      <c r="E39" s="730"/>
      <c r="F39" s="730"/>
      <c r="G39" s="730"/>
      <c r="H39" s="730"/>
      <c r="I39" s="731"/>
      <c r="J39" s="196"/>
      <c r="K39" s="196"/>
    </row>
    <row r="40" spans="2:11" ht="34.5" customHeight="1" x14ac:dyDescent="0.2">
      <c r="B40" s="577"/>
      <c r="C40" s="578"/>
      <c r="D40" s="578"/>
      <c r="E40" s="578"/>
      <c r="F40" s="578"/>
      <c r="G40" s="578"/>
      <c r="H40" s="578"/>
      <c r="I40" s="579"/>
      <c r="J40" s="175"/>
      <c r="K40" s="175"/>
    </row>
    <row r="41" spans="2:11" ht="34.5" customHeight="1" x14ac:dyDescent="0.2">
      <c r="B41" s="580"/>
      <c r="C41" s="581"/>
      <c r="D41" s="581"/>
      <c r="E41" s="581"/>
      <c r="F41" s="581"/>
      <c r="G41" s="581"/>
      <c r="H41" s="581"/>
      <c r="I41" s="582"/>
      <c r="J41" s="196"/>
      <c r="K41" s="196"/>
    </row>
    <row r="42" spans="2:11" ht="34.5" customHeight="1" x14ac:dyDescent="0.2">
      <c r="B42" s="580"/>
      <c r="C42" s="581"/>
      <c r="D42" s="581"/>
      <c r="E42" s="581"/>
      <c r="F42" s="581"/>
      <c r="G42" s="581"/>
      <c r="H42" s="581"/>
      <c r="I42" s="582"/>
      <c r="J42" s="196"/>
      <c r="K42" s="196"/>
    </row>
    <row r="43" spans="2:11" ht="34.5" customHeight="1" x14ac:dyDescent="0.2">
      <c r="B43" s="580"/>
      <c r="C43" s="581"/>
      <c r="D43" s="581"/>
      <c r="E43" s="581"/>
      <c r="F43" s="581"/>
      <c r="G43" s="581"/>
      <c r="H43" s="581"/>
      <c r="I43" s="582"/>
      <c r="J43" s="196"/>
      <c r="K43" s="196"/>
    </row>
    <row r="44" spans="2:11" ht="34.5" customHeight="1" x14ac:dyDescent="0.2">
      <c r="B44" s="583"/>
      <c r="C44" s="584"/>
      <c r="D44" s="584"/>
      <c r="E44" s="584"/>
      <c r="F44" s="584"/>
      <c r="G44" s="584"/>
      <c r="H44" s="584"/>
      <c r="I44" s="585"/>
      <c r="J44" s="174"/>
      <c r="K44" s="174"/>
    </row>
    <row r="45" spans="2:11" ht="166.5" customHeight="1" x14ac:dyDescent="0.2">
      <c r="B45" s="222" t="s">
        <v>278</v>
      </c>
      <c r="C45" s="732" t="s">
        <v>447</v>
      </c>
      <c r="D45" s="733"/>
      <c r="E45" s="733"/>
      <c r="F45" s="733"/>
      <c r="G45" s="733"/>
      <c r="H45" s="733"/>
      <c r="I45" s="734"/>
      <c r="J45" s="197"/>
      <c r="K45" s="197"/>
    </row>
    <row r="46" spans="2:11" ht="32.25" customHeight="1" x14ac:dyDescent="0.2">
      <c r="B46" s="222" t="s">
        <v>279</v>
      </c>
      <c r="C46" s="732"/>
      <c r="D46" s="733"/>
      <c r="E46" s="733"/>
      <c r="F46" s="733"/>
      <c r="G46" s="733"/>
      <c r="H46" s="733"/>
      <c r="I46" s="734"/>
      <c r="J46" s="197"/>
      <c r="K46" s="197"/>
    </row>
    <row r="47" spans="2:11" ht="66" customHeight="1" x14ac:dyDescent="0.2">
      <c r="B47" s="227" t="s">
        <v>280</v>
      </c>
      <c r="C47" s="735" t="s">
        <v>421</v>
      </c>
      <c r="D47" s="736"/>
      <c r="E47" s="736"/>
      <c r="F47" s="736"/>
      <c r="G47" s="736"/>
      <c r="H47" s="736"/>
      <c r="I47" s="737"/>
      <c r="J47" s="197"/>
      <c r="K47" s="197"/>
    </row>
    <row r="48" spans="2:11" ht="22.5" customHeight="1" x14ac:dyDescent="0.2">
      <c r="B48" s="747" t="s">
        <v>236</v>
      </c>
      <c r="C48" s="748"/>
      <c r="D48" s="748"/>
      <c r="E48" s="748"/>
      <c r="F48" s="748"/>
      <c r="G48" s="748"/>
      <c r="H48" s="748"/>
      <c r="I48" s="749"/>
      <c r="J48" s="197"/>
      <c r="K48" s="197"/>
    </row>
    <row r="49" spans="2:11" ht="22.5" customHeight="1" x14ac:dyDescent="0.2">
      <c r="B49" s="564" t="s">
        <v>281</v>
      </c>
      <c r="C49" s="216" t="s">
        <v>282</v>
      </c>
      <c r="D49" s="566" t="s">
        <v>283</v>
      </c>
      <c r="E49" s="566"/>
      <c r="F49" s="566"/>
      <c r="G49" s="566" t="s">
        <v>284</v>
      </c>
      <c r="H49" s="566"/>
      <c r="I49" s="567"/>
      <c r="J49" s="198"/>
      <c r="K49" s="198"/>
    </row>
    <row r="50" spans="2:11" ht="30.75" customHeight="1" x14ac:dyDescent="0.2">
      <c r="B50" s="565"/>
      <c r="C50" s="199"/>
      <c r="D50" s="752"/>
      <c r="E50" s="752"/>
      <c r="F50" s="752"/>
      <c r="G50" s="752"/>
      <c r="H50" s="752"/>
      <c r="I50" s="753"/>
      <c r="J50" s="198"/>
      <c r="K50" s="198"/>
    </row>
    <row r="51" spans="2:11" ht="32.25" customHeight="1" x14ac:dyDescent="0.2">
      <c r="B51" s="230" t="s">
        <v>285</v>
      </c>
      <c r="C51" s="738" t="s">
        <v>433</v>
      </c>
      <c r="D51" s="738"/>
      <c r="E51" s="738"/>
      <c r="F51" s="738"/>
      <c r="G51" s="738"/>
      <c r="H51" s="738"/>
      <c r="I51" s="739"/>
      <c r="J51" s="200"/>
      <c r="K51" s="200"/>
    </row>
    <row r="52" spans="2:11" ht="28.5" customHeight="1" x14ac:dyDescent="0.2">
      <c r="B52" s="231" t="s">
        <v>286</v>
      </c>
      <c r="C52" s="738" t="s">
        <v>433</v>
      </c>
      <c r="D52" s="738"/>
      <c r="E52" s="738"/>
      <c r="F52" s="738"/>
      <c r="G52" s="738"/>
      <c r="H52" s="738"/>
      <c r="I52" s="739"/>
      <c r="J52" s="200"/>
      <c r="K52" s="200"/>
    </row>
    <row r="53" spans="2:11" ht="30" customHeight="1" x14ac:dyDescent="0.2">
      <c r="B53" s="227" t="s">
        <v>287</v>
      </c>
      <c r="C53" s="740" t="s">
        <v>383</v>
      </c>
      <c r="D53" s="741"/>
      <c r="E53" s="741"/>
      <c r="F53" s="741"/>
      <c r="G53" s="741"/>
      <c r="H53" s="741"/>
      <c r="I53" s="742"/>
      <c r="J53" s="201"/>
      <c r="K53" s="201"/>
    </row>
    <row r="54" spans="2:11" ht="31.5" customHeight="1" thickBot="1" x14ac:dyDescent="0.25">
      <c r="B54" s="210" t="s">
        <v>288</v>
      </c>
      <c r="C54" s="740" t="s">
        <v>383</v>
      </c>
      <c r="D54" s="741"/>
      <c r="E54" s="741"/>
      <c r="F54" s="741"/>
      <c r="G54" s="741"/>
      <c r="H54" s="741"/>
      <c r="I54" s="743"/>
      <c r="J54" s="202"/>
      <c r="K54" s="202"/>
    </row>
    <row r="55" spans="2:11" ht="12.75" customHeight="1" x14ac:dyDescent="0.2">
      <c r="B55" s="203"/>
      <c r="C55" s="204"/>
      <c r="D55" s="204"/>
      <c r="E55" s="205"/>
      <c r="F55" s="205"/>
      <c r="G55" s="206"/>
      <c r="H55" s="207"/>
      <c r="I55" s="204"/>
      <c r="J55" s="202"/>
      <c r="K55" s="202"/>
    </row>
    <row r="56" spans="2:11" x14ac:dyDescent="0.2">
      <c r="B56" s="203"/>
      <c r="C56" s="204"/>
      <c r="D56" s="204"/>
      <c r="E56" s="205"/>
      <c r="F56" s="205"/>
      <c r="G56" s="206"/>
      <c r="H56" s="207"/>
      <c r="I56" s="204"/>
      <c r="J56" s="202"/>
      <c r="K56" s="202"/>
    </row>
    <row r="57" spans="2:11" x14ac:dyDescent="0.2">
      <c r="B57" s="203"/>
      <c r="C57" s="204"/>
      <c r="D57" s="204"/>
      <c r="E57" s="205"/>
      <c r="F57" s="205"/>
      <c r="G57" s="206"/>
      <c r="H57" s="207"/>
      <c r="I57" s="204"/>
      <c r="J57" s="202"/>
      <c r="K57" s="202"/>
    </row>
    <row r="58" spans="2:11" x14ac:dyDescent="0.2">
      <c r="B58" s="203"/>
      <c r="C58" s="204"/>
      <c r="D58" s="204"/>
      <c r="E58" s="205"/>
      <c r="F58" s="205"/>
      <c r="G58" s="206"/>
      <c r="H58" s="207"/>
      <c r="I58" s="204"/>
      <c r="J58" s="202"/>
      <c r="K58" s="202"/>
    </row>
    <row r="59" spans="2:11" x14ac:dyDescent="0.2">
      <c r="B59" s="203"/>
      <c r="C59" s="204"/>
      <c r="D59" s="204"/>
      <c r="E59" s="205"/>
      <c r="F59" s="205"/>
      <c r="G59" s="206"/>
      <c r="H59" s="207"/>
      <c r="I59" s="204"/>
      <c r="J59" s="202"/>
      <c r="K59" s="202"/>
    </row>
    <row r="60" spans="2:11" ht="25.5" customHeight="1" x14ac:dyDescent="0.2">
      <c r="B60" s="203"/>
      <c r="C60" s="204"/>
      <c r="D60" s="204"/>
      <c r="E60" s="205"/>
      <c r="F60" s="205"/>
      <c r="G60" s="206"/>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B40:I44"/>
    <mergeCell ref="C39:I39"/>
    <mergeCell ref="C45:I45"/>
    <mergeCell ref="C46:I46"/>
    <mergeCell ref="C47:I47"/>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79"/>
  <sheetViews>
    <sheetView view="pageBreakPreview" topLeftCell="A35" zoomScale="80" zoomScaleNormal="100" zoomScaleSheetLayoutView="80" workbookViewId="0">
      <selection activeCell="C39" sqref="C39:I39"/>
    </sheetView>
  </sheetViews>
  <sheetFormatPr baseColWidth="10" defaultColWidth="11.4257812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6.28515625" style="9" customWidth="1"/>
    <col min="8" max="8" width="20.42578125" style="7" customWidth="1"/>
    <col min="9" max="11" width="22.42578125" style="7" customWidth="1"/>
    <col min="12" max="24" width="11.42578125" style="12"/>
    <col min="25" max="16384" width="11.42578125" style="7"/>
  </cols>
  <sheetData>
    <row r="1" spans="2:14" ht="37.5" customHeight="1" x14ac:dyDescent="0.2">
      <c r="B1" s="635"/>
      <c r="C1" s="638" t="s">
        <v>25</v>
      </c>
      <c r="D1" s="638"/>
      <c r="E1" s="638"/>
      <c r="F1" s="638"/>
      <c r="G1" s="638"/>
      <c r="H1" s="638"/>
      <c r="I1" s="639"/>
      <c r="J1" s="232"/>
      <c r="K1" s="232"/>
      <c r="M1" s="233" t="s">
        <v>47</v>
      </c>
    </row>
    <row r="2" spans="2:14" ht="37.5" customHeight="1" x14ac:dyDescent="0.2">
      <c r="B2" s="636"/>
      <c r="C2" s="767" t="s">
        <v>239</v>
      </c>
      <c r="D2" s="767"/>
      <c r="E2" s="767"/>
      <c r="F2" s="767"/>
      <c r="G2" s="767"/>
      <c r="H2" s="767"/>
      <c r="I2" s="640"/>
      <c r="J2" s="232"/>
      <c r="K2" s="232"/>
      <c r="M2" s="233" t="s">
        <v>48</v>
      </c>
    </row>
    <row r="3" spans="2:14" ht="37.5" customHeight="1" x14ac:dyDescent="0.2">
      <c r="B3" s="636"/>
      <c r="C3" s="767" t="s">
        <v>240</v>
      </c>
      <c r="D3" s="767"/>
      <c r="E3" s="767"/>
      <c r="F3" s="767" t="s">
        <v>241</v>
      </c>
      <c r="G3" s="767"/>
      <c r="H3" s="767"/>
      <c r="I3" s="640"/>
      <c r="J3" s="232"/>
      <c r="K3" s="232"/>
      <c r="M3" s="233" t="s">
        <v>50</v>
      </c>
    </row>
    <row r="4" spans="2:14" ht="23.25" customHeight="1" x14ac:dyDescent="0.2">
      <c r="B4" s="631" t="s">
        <v>351</v>
      </c>
      <c r="C4" s="632"/>
      <c r="D4" s="632"/>
      <c r="E4" s="632"/>
      <c r="F4" s="632"/>
      <c r="G4" s="632"/>
      <c r="H4" s="632"/>
      <c r="I4" s="633"/>
      <c r="J4" s="234"/>
      <c r="K4" s="234"/>
    </row>
    <row r="5" spans="2:14" ht="24" customHeight="1" x14ac:dyDescent="0.2">
      <c r="B5" s="551" t="s">
        <v>234</v>
      </c>
      <c r="C5" s="552"/>
      <c r="D5" s="552"/>
      <c r="E5" s="552"/>
      <c r="F5" s="552"/>
      <c r="G5" s="552"/>
      <c r="H5" s="552"/>
      <c r="I5" s="553"/>
      <c r="J5" s="235"/>
      <c r="K5" s="235"/>
      <c r="N5" s="236" t="s">
        <v>57</v>
      </c>
    </row>
    <row r="6" spans="2:14" ht="30.75" customHeight="1" x14ac:dyDescent="0.2">
      <c r="B6" s="222" t="s">
        <v>242</v>
      </c>
      <c r="C6" s="259">
        <v>4</v>
      </c>
      <c r="D6" s="634" t="s">
        <v>243</v>
      </c>
      <c r="E6" s="634"/>
      <c r="F6" s="808" t="s">
        <v>354</v>
      </c>
      <c r="G6" s="808"/>
      <c r="H6" s="808"/>
      <c r="I6" s="809"/>
      <c r="J6" s="237"/>
      <c r="K6" s="237"/>
      <c r="M6" s="233" t="s">
        <v>60</v>
      </c>
      <c r="N6" s="236" t="s">
        <v>61</v>
      </c>
    </row>
    <row r="7" spans="2:14" ht="30.75" customHeight="1" x14ac:dyDescent="0.2">
      <c r="B7" s="222" t="s">
        <v>244</v>
      </c>
      <c r="C7" s="259" t="s">
        <v>81</v>
      </c>
      <c r="D7" s="634" t="s">
        <v>245</v>
      </c>
      <c r="E7" s="634"/>
      <c r="F7" s="810" t="s">
        <v>329</v>
      </c>
      <c r="G7" s="810"/>
      <c r="H7" s="178" t="s">
        <v>246</v>
      </c>
      <c r="I7" s="260" t="s">
        <v>81</v>
      </c>
      <c r="J7" s="238"/>
      <c r="K7" s="238"/>
      <c r="M7" s="233" t="s">
        <v>65</v>
      </c>
      <c r="N7" s="236" t="s">
        <v>66</v>
      </c>
    </row>
    <row r="8" spans="2:14" ht="30.75" customHeight="1" x14ac:dyDescent="0.2">
      <c r="B8" s="222" t="s">
        <v>247</v>
      </c>
      <c r="C8" s="808" t="s">
        <v>289</v>
      </c>
      <c r="D8" s="808"/>
      <c r="E8" s="808"/>
      <c r="F8" s="808"/>
      <c r="G8" s="178" t="s">
        <v>248</v>
      </c>
      <c r="H8" s="825">
        <v>7550</v>
      </c>
      <c r="I8" s="826"/>
      <c r="J8" s="21"/>
      <c r="K8" s="21"/>
      <c r="M8" s="233" t="s">
        <v>69</v>
      </c>
      <c r="N8" s="236" t="s">
        <v>70</v>
      </c>
    </row>
    <row r="9" spans="2:14" ht="30.75" customHeight="1" x14ac:dyDescent="0.2">
      <c r="B9" s="222" t="s">
        <v>48</v>
      </c>
      <c r="C9" s="827" t="s">
        <v>69</v>
      </c>
      <c r="D9" s="827"/>
      <c r="E9" s="827"/>
      <c r="F9" s="827"/>
      <c r="G9" s="178" t="s">
        <v>249</v>
      </c>
      <c r="H9" s="828" t="s">
        <v>330</v>
      </c>
      <c r="I9" s="829"/>
      <c r="J9" s="22"/>
      <c r="K9" s="22"/>
      <c r="M9" s="239" t="s">
        <v>73</v>
      </c>
    </row>
    <row r="10" spans="2:14" ht="30.75" customHeight="1" x14ac:dyDescent="0.2">
      <c r="B10" s="222" t="s">
        <v>250</v>
      </c>
      <c r="C10" s="808" t="s">
        <v>374</v>
      </c>
      <c r="D10" s="808"/>
      <c r="E10" s="808"/>
      <c r="F10" s="808"/>
      <c r="G10" s="808"/>
      <c r="H10" s="808"/>
      <c r="I10" s="809"/>
      <c r="J10" s="240"/>
      <c r="K10" s="240"/>
      <c r="M10" s="239"/>
    </row>
    <row r="11" spans="2:14" ht="30.75" customHeight="1" x14ac:dyDescent="0.2">
      <c r="B11" s="222" t="s">
        <v>251</v>
      </c>
      <c r="C11" s="810" t="s">
        <v>291</v>
      </c>
      <c r="D11" s="810"/>
      <c r="E11" s="810"/>
      <c r="F11" s="810"/>
      <c r="G11" s="810"/>
      <c r="H11" s="810"/>
      <c r="I11" s="830"/>
      <c r="J11" s="238"/>
      <c r="K11" s="238"/>
      <c r="M11" s="239"/>
      <c r="N11" s="236" t="s">
        <v>76</v>
      </c>
    </row>
    <row r="12" spans="2:14" ht="30.75" customHeight="1" x14ac:dyDescent="0.2">
      <c r="B12" s="222" t="s">
        <v>254</v>
      </c>
      <c r="C12" s="831" t="s">
        <v>341</v>
      </c>
      <c r="D12" s="831"/>
      <c r="E12" s="831"/>
      <c r="F12" s="831"/>
      <c r="G12" s="178" t="s">
        <v>252</v>
      </c>
      <c r="H12" s="816" t="s">
        <v>91</v>
      </c>
      <c r="I12" s="817"/>
      <c r="J12" s="238"/>
      <c r="K12" s="238"/>
      <c r="M12" s="239" t="s">
        <v>80</v>
      </c>
      <c r="N12" s="236" t="s">
        <v>81</v>
      </c>
    </row>
    <row r="13" spans="2:14" ht="30.75" customHeight="1" x14ac:dyDescent="0.2">
      <c r="B13" s="222" t="s">
        <v>255</v>
      </c>
      <c r="C13" s="832" t="s">
        <v>332</v>
      </c>
      <c r="D13" s="832"/>
      <c r="E13" s="832"/>
      <c r="F13" s="832"/>
      <c r="G13" s="178" t="s">
        <v>253</v>
      </c>
      <c r="H13" s="810" t="s">
        <v>70</v>
      </c>
      <c r="I13" s="830"/>
      <c r="J13" s="238"/>
      <c r="K13" s="238"/>
      <c r="M13" s="239" t="s">
        <v>84</v>
      </c>
    </row>
    <row r="14" spans="2:14" ht="64.5" customHeight="1" x14ac:dyDescent="0.2">
      <c r="B14" s="222" t="s">
        <v>256</v>
      </c>
      <c r="C14" s="833" t="s">
        <v>342</v>
      </c>
      <c r="D14" s="833"/>
      <c r="E14" s="833"/>
      <c r="F14" s="833"/>
      <c r="G14" s="833"/>
      <c r="H14" s="833"/>
      <c r="I14" s="834"/>
      <c r="J14" s="240"/>
      <c r="K14" s="240"/>
      <c r="M14" s="239" t="s">
        <v>86</v>
      </c>
      <c r="N14" s="236"/>
    </row>
    <row r="15" spans="2:14" ht="30.75" customHeight="1" x14ac:dyDescent="0.2">
      <c r="B15" s="222" t="s">
        <v>257</v>
      </c>
      <c r="C15" s="823" t="s">
        <v>368</v>
      </c>
      <c r="D15" s="823"/>
      <c r="E15" s="823"/>
      <c r="F15" s="823"/>
      <c r="G15" s="823"/>
      <c r="H15" s="823"/>
      <c r="I15" s="824"/>
      <c r="J15" s="241"/>
      <c r="K15" s="241"/>
      <c r="M15" s="239" t="s">
        <v>88</v>
      </c>
      <c r="N15" s="236"/>
    </row>
    <row r="16" spans="2:14" ht="20.25" customHeight="1" x14ac:dyDescent="0.2">
      <c r="B16" s="222" t="s">
        <v>258</v>
      </c>
      <c r="C16" s="808" t="s">
        <v>375</v>
      </c>
      <c r="D16" s="808"/>
      <c r="E16" s="808"/>
      <c r="F16" s="808"/>
      <c r="G16" s="808"/>
      <c r="H16" s="808"/>
      <c r="I16" s="809"/>
      <c r="J16" s="242"/>
      <c r="K16" s="242"/>
      <c r="M16" s="239"/>
      <c r="N16" s="236"/>
    </row>
    <row r="17" spans="2:14" ht="30.75" customHeight="1" x14ac:dyDescent="0.2">
      <c r="B17" s="222" t="s">
        <v>259</v>
      </c>
      <c r="C17" s="810" t="s">
        <v>152</v>
      </c>
      <c r="D17" s="811"/>
      <c r="E17" s="811"/>
      <c r="F17" s="811"/>
      <c r="G17" s="811"/>
      <c r="H17" s="811"/>
      <c r="I17" s="812"/>
      <c r="J17" s="243"/>
      <c r="K17" s="243"/>
      <c r="M17" s="239" t="s">
        <v>91</v>
      </c>
      <c r="N17" s="236"/>
    </row>
    <row r="18" spans="2:14" ht="18" customHeight="1" x14ac:dyDescent="0.2">
      <c r="B18" s="602" t="s">
        <v>265</v>
      </c>
      <c r="C18" s="603" t="s">
        <v>237</v>
      </c>
      <c r="D18" s="603"/>
      <c r="E18" s="603"/>
      <c r="F18" s="604" t="s">
        <v>238</v>
      </c>
      <c r="G18" s="604"/>
      <c r="H18" s="604"/>
      <c r="I18" s="605"/>
      <c r="J18" s="28"/>
      <c r="K18" s="28"/>
      <c r="M18" s="239" t="s">
        <v>79</v>
      </c>
      <c r="N18" s="236"/>
    </row>
    <row r="19" spans="2:14" ht="39.75" customHeight="1" x14ac:dyDescent="0.2">
      <c r="B19" s="602"/>
      <c r="C19" s="808" t="s">
        <v>376</v>
      </c>
      <c r="D19" s="808"/>
      <c r="E19" s="808"/>
      <c r="F19" s="808" t="s">
        <v>377</v>
      </c>
      <c r="G19" s="808"/>
      <c r="H19" s="808"/>
      <c r="I19" s="809"/>
      <c r="J19" s="242"/>
      <c r="K19" s="242"/>
      <c r="M19" s="239" t="s">
        <v>95</v>
      </c>
      <c r="N19" s="236"/>
    </row>
    <row r="20" spans="2:14" ht="39.75" customHeight="1" x14ac:dyDescent="0.2">
      <c r="B20" s="222" t="s">
        <v>266</v>
      </c>
      <c r="C20" s="813" t="s">
        <v>152</v>
      </c>
      <c r="D20" s="814"/>
      <c r="E20" s="815"/>
      <c r="F20" s="816" t="s">
        <v>152</v>
      </c>
      <c r="G20" s="816"/>
      <c r="H20" s="816"/>
      <c r="I20" s="817"/>
      <c r="J20" s="238"/>
      <c r="K20" s="238"/>
      <c r="M20" s="239"/>
      <c r="N20" s="236"/>
    </row>
    <row r="21" spans="2:14" ht="42" customHeight="1" x14ac:dyDescent="0.2">
      <c r="B21" s="222" t="s">
        <v>267</v>
      </c>
      <c r="C21" s="818" t="s">
        <v>343</v>
      </c>
      <c r="D21" s="819"/>
      <c r="E21" s="820"/>
      <c r="F21" s="794" t="s">
        <v>378</v>
      </c>
      <c r="G21" s="795"/>
      <c r="H21" s="795"/>
      <c r="I21" s="796"/>
      <c r="J21" s="241"/>
      <c r="K21" s="241"/>
      <c r="M21" s="244"/>
      <c r="N21" s="236"/>
    </row>
    <row r="22" spans="2:14" ht="23.25" customHeight="1" x14ac:dyDescent="0.2">
      <c r="B22" s="222" t="s">
        <v>268</v>
      </c>
      <c r="C22" s="803">
        <v>44197</v>
      </c>
      <c r="D22" s="821"/>
      <c r="E22" s="822"/>
      <c r="F22" s="178" t="s">
        <v>271</v>
      </c>
      <c r="G22" s="273">
        <v>10</v>
      </c>
      <c r="H22" s="178" t="s">
        <v>275</v>
      </c>
      <c r="I22" s="261">
        <v>10</v>
      </c>
      <c r="J22" s="30"/>
      <c r="K22" s="30"/>
      <c r="M22" s="244"/>
    </row>
    <row r="23" spans="2:14" ht="27" customHeight="1" x14ac:dyDescent="0.2">
      <c r="B23" s="222" t="s">
        <v>269</v>
      </c>
      <c r="C23" s="803">
        <v>44561</v>
      </c>
      <c r="D23" s="795"/>
      <c r="E23" s="804"/>
      <c r="F23" s="178" t="s">
        <v>272</v>
      </c>
      <c r="G23" s="805">
        <v>0.3</v>
      </c>
      <c r="H23" s="806"/>
      <c r="I23" s="807"/>
      <c r="J23" s="31"/>
      <c r="K23" s="31"/>
      <c r="M23" s="244"/>
    </row>
    <row r="24" spans="2:14" ht="30.75" customHeight="1" x14ac:dyDescent="0.2">
      <c r="B24" s="228" t="s">
        <v>270</v>
      </c>
      <c r="C24" s="791" t="s">
        <v>88</v>
      </c>
      <c r="D24" s="792"/>
      <c r="E24" s="793"/>
      <c r="F24" s="225" t="s">
        <v>274</v>
      </c>
      <c r="G24" s="794"/>
      <c r="H24" s="795"/>
      <c r="I24" s="796"/>
      <c r="J24" s="28"/>
      <c r="K24" s="28"/>
      <c r="M24" s="244"/>
    </row>
    <row r="25" spans="2:14" ht="22.5" customHeight="1" x14ac:dyDescent="0.2">
      <c r="B25" s="747" t="s">
        <v>235</v>
      </c>
      <c r="C25" s="748"/>
      <c r="D25" s="748"/>
      <c r="E25" s="748"/>
      <c r="F25" s="748"/>
      <c r="G25" s="748"/>
      <c r="H25" s="748"/>
      <c r="I25" s="749"/>
      <c r="J25" s="235"/>
      <c r="K25" s="235"/>
      <c r="M25" s="244"/>
    </row>
    <row r="26" spans="2:14" ht="43.5" customHeight="1" x14ac:dyDescent="0.2">
      <c r="B26" s="191" t="s">
        <v>105</v>
      </c>
      <c r="C26" s="219" t="s">
        <v>261</v>
      </c>
      <c r="D26" s="219" t="s">
        <v>260</v>
      </c>
      <c r="E26" s="192" t="s">
        <v>264</v>
      </c>
      <c r="F26" s="219" t="s">
        <v>263</v>
      </c>
      <c r="G26" s="219" t="s">
        <v>262</v>
      </c>
      <c r="H26" s="192" t="s">
        <v>340</v>
      </c>
      <c r="I26" s="193" t="s">
        <v>273</v>
      </c>
      <c r="M26" s="244"/>
    </row>
    <row r="27" spans="2:14" ht="19.5" customHeight="1" x14ac:dyDescent="0.2">
      <c r="B27" s="194" t="s">
        <v>113</v>
      </c>
      <c r="C27" s="337">
        <v>0.09</v>
      </c>
      <c r="D27" s="337">
        <v>0.09</v>
      </c>
      <c r="E27" s="276">
        <f>D27/C27</f>
        <v>1</v>
      </c>
      <c r="F27" s="797">
        <f>SUM(C27:C38)</f>
        <v>0.29994000000000004</v>
      </c>
      <c r="G27" s="797">
        <f>SUM(D27:D38)</f>
        <v>0.10999999999999999</v>
      </c>
      <c r="H27" s="334">
        <f>+(D27*100%)/$G$23</f>
        <v>0.3</v>
      </c>
      <c r="I27" s="800">
        <f>G27+I22</f>
        <v>10.11</v>
      </c>
      <c r="M27" s="244"/>
    </row>
    <row r="28" spans="2:14" ht="19.5" customHeight="1" x14ac:dyDescent="0.2">
      <c r="B28" s="194" t="s">
        <v>114</v>
      </c>
      <c r="C28" s="337">
        <v>9.9900000000000006E-3</v>
      </c>
      <c r="D28" s="337">
        <v>0.01</v>
      </c>
      <c r="E28" s="276">
        <f t="shared" ref="E28:E31" si="0">D28/C28</f>
        <v>1.0010010010010009</v>
      </c>
      <c r="F28" s="798"/>
      <c r="G28" s="798"/>
      <c r="H28" s="334">
        <f>+IF(D28="","",((D28*100%)/$G$23)+H27)</f>
        <v>0.33333333333333331</v>
      </c>
      <c r="I28" s="801"/>
      <c r="M28" s="244"/>
    </row>
    <row r="29" spans="2:14" ht="19.5" customHeight="1" x14ac:dyDescent="0.2">
      <c r="B29" s="194" t="s">
        <v>115</v>
      </c>
      <c r="C29" s="337">
        <v>9.9900000000000006E-3</v>
      </c>
      <c r="D29" s="337">
        <v>0.01</v>
      </c>
      <c r="E29" s="276">
        <f t="shared" si="0"/>
        <v>1.0010010010010009</v>
      </c>
      <c r="F29" s="798"/>
      <c r="G29" s="798"/>
      <c r="H29" s="334">
        <f t="shared" ref="H29:H38" si="1">+IF(D29="","",((D29*100%)/$G$23)+H28)</f>
        <v>0.36666666666666664</v>
      </c>
      <c r="I29" s="801"/>
      <c r="M29" s="244"/>
    </row>
    <row r="30" spans="2:14" ht="19.5" customHeight="1" x14ac:dyDescent="0.2">
      <c r="B30" s="194" t="s">
        <v>116</v>
      </c>
      <c r="C30" s="337">
        <v>9.9900000000000006E-3</v>
      </c>
      <c r="D30" s="337"/>
      <c r="E30" s="276">
        <f t="shared" si="0"/>
        <v>0</v>
      </c>
      <c r="F30" s="798"/>
      <c r="G30" s="798"/>
      <c r="H30" s="334" t="str">
        <f t="shared" si="1"/>
        <v/>
      </c>
      <c r="I30" s="801"/>
    </row>
    <row r="31" spans="2:14" ht="19.5" customHeight="1" x14ac:dyDescent="0.2">
      <c r="B31" s="194" t="s">
        <v>117</v>
      </c>
      <c r="C31" s="337">
        <v>0.06</v>
      </c>
      <c r="D31" s="337"/>
      <c r="E31" s="276">
        <f t="shared" si="0"/>
        <v>0</v>
      </c>
      <c r="F31" s="798"/>
      <c r="G31" s="798"/>
      <c r="H31" s="334" t="str">
        <f t="shared" si="1"/>
        <v/>
      </c>
      <c r="I31" s="801"/>
    </row>
    <row r="32" spans="2:14" ht="19.5" customHeight="1" x14ac:dyDescent="0.2">
      <c r="B32" s="194" t="s">
        <v>118</v>
      </c>
      <c r="C32" s="337">
        <v>1.4280000000000001E-2</v>
      </c>
      <c r="D32" s="337"/>
      <c r="E32" s="276">
        <f>D32/C32</f>
        <v>0</v>
      </c>
      <c r="F32" s="798"/>
      <c r="G32" s="798"/>
      <c r="H32" s="334" t="str">
        <f t="shared" si="1"/>
        <v/>
      </c>
      <c r="I32" s="801"/>
    </row>
    <row r="33" spans="2:11" ht="19.5" customHeight="1" x14ac:dyDescent="0.2">
      <c r="B33" s="194" t="s">
        <v>119</v>
      </c>
      <c r="C33" s="337">
        <v>1.4280000000000001E-2</v>
      </c>
      <c r="D33" s="337"/>
      <c r="E33" s="276">
        <f t="shared" ref="E33:E38" si="2">D33/C33</f>
        <v>0</v>
      </c>
      <c r="F33" s="798"/>
      <c r="G33" s="798"/>
      <c r="H33" s="334" t="str">
        <f t="shared" si="1"/>
        <v/>
      </c>
      <c r="I33" s="801"/>
    </row>
    <row r="34" spans="2:11" ht="19.5" customHeight="1" x14ac:dyDescent="0.2">
      <c r="B34" s="194" t="s">
        <v>120</v>
      </c>
      <c r="C34" s="337">
        <v>1.4280000000000001E-2</v>
      </c>
      <c r="D34" s="337"/>
      <c r="E34" s="276">
        <f t="shared" si="2"/>
        <v>0</v>
      </c>
      <c r="F34" s="798"/>
      <c r="G34" s="798"/>
      <c r="H34" s="334" t="str">
        <f t="shared" si="1"/>
        <v/>
      </c>
      <c r="I34" s="801"/>
    </row>
    <row r="35" spans="2:11" ht="19.5" customHeight="1" x14ac:dyDescent="0.2">
      <c r="B35" s="194" t="s">
        <v>121</v>
      </c>
      <c r="C35" s="337">
        <v>3.4290000000000001E-2</v>
      </c>
      <c r="D35" s="337"/>
      <c r="E35" s="276">
        <f t="shared" si="2"/>
        <v>0</v>
      </c>
      <c r="F35" s="798"/>
      <c r="G35" s="798"/>
      <c r="H35" s="334" t="str">
        <f t="shared" si="1"/>
        <v/>
      </c>
      <c r="I35" s="801"/>
    </row>
    <row r="36" spans="2:11" ht="19.5" customHeight="1" x14ac:dyDescent="0.2">
      <c r="B36" s="194" t="s">
        <v>122</v>
      </c>
      <c r="C36" s="337">
        <v>1.4280000000000001E-2</v>
      </c>
      <c r="D36" s="337"/>
      <c r="E36" s="276">
        <f t="shared" si="2"/>
        <v>0</v>
      </c>
      <c r="F36" s="798"/>
      <c r="G36" s="798"/>
      <c r="H36" s="334" t="str">
        <f t="shared" si="1"/>
        <v/>
      </c>
      <c r="I36" s="801"/>
    </row>
    <row r="37" spans="2:11" ht="19.5" customHeight="1" x14ac:dyDescent="0.2">
      <c r="B37" s="194" t="s">
        <v>123</v>
      </c>
      <c r="C37" s="337">
        <v>1.4280000000000001E-2</v>
      </c>
      <c r="D37" s="337"/>
      <c r="E37" s="276">
        <f t="shared" si="2"/>
        <v>0</v>
      </c>
      <c r="F37" s="798"/>
      <c r="G37" s="798"/>
      <c r="H37" s="334" t="str">
        <f t="shared" si="1"/>
        <v/>
      </c>
      <c r="I37" s="801"/>
    </row>
    <row r="38" spans="2:11" ht="19.5" customHeight="1" x14ac:dyDescent="0.2">
      <c r="B38" s="194" t="s">
        <v>124</v>
      </c>
      <c r="C38" s="337">
        <v>1.4280000000000001E-2</v>
      </c>
      <c r="D38" s="337"/>
      <c r="E38" s="276">
        <f t="shared" si="2"/>
        <v>0</v>
      </c>
      <c r="F38" s="799"/>
      <c r="G38" s="799"/>
      <c r="H38" s="334" t="str">
        <f t="shared" si="1"/>
        <v/>
      </c>
      <c r="I38" s="802"/>
    </row>
    <row r="39" spans="2:11" ht="96.6" customHeight="1" x14ac:dyDescent="0.2">
      <c r="B39" s="226" t="s">
        <v>277</v>
      </c>
      <c r="C39" s="788" t="s">
        <v>448</v>
      </c>
      <c r="D39" s="789"/>
      <c r="E39" s="789"/>
      <c r="F39" s="789"/>
      <c r="G39" s="789"/>
      <c r="H39" s="789"/>
      <c r="I39" s="790"/>
    </row>
    <row r="40" spans="2:11" ht="34.5" customHeight="1" x14ac:dyDescent="0.2">
      <c r="B40" s="577"/>
      <c r="C40" s="578"/>
      <c r="D40" s="578"/>
      <c r="E40" s="578"/>
      <c r="F40" s="578"/>
      <c r="G40" s="578"/>
      <c r="H40" s="578"/>
      <c r="I40" s="579"/>
      <c r="J40" s="235"/>
      <c r="K40" s="235"/>
    </row>
    <row r="41" spans="2:11" ht="34.5" customHeight="1" x14ac:dyDescent="0.2">
      <c r="B41" s="580"/>
      <c r="C41" s="581"/>
      <c r="D41" s="581"/>
      <c r="E41" s="581"/>
      <c r="F41" s="581"/>
      <c r="G41" s="581"/>
      <c r="H41" s="581"/>
      <c r="I41" s="582"/>
      <c r="J41" s="246"/>
      <c r="K41" s="246"/>
    </row>
    <row r="42" spans="2:11" ht="34.5" customHeight="1" x14ac:dyDescent="0.2">
      <c r="B42" s="580"/>
      <c r="C42" s="581"/>
      <c r="D42" s="581"/>
      <c r="E42" s="581"/>
      <c r="F42" s="581"/>
      <c r="G42" s="581"/>
      <c r="H42" s="581"/>
      <c r="I42" s="582"/>
      <c r="J42" s="246"/>
      <c r="K42" s="246"/>
    </row>
    <row r="43" spans="2:11" ht="34.5" customHeight="1" x14ac:dyDescent="0.2">
      <c r="B43" s="580"/>
      <c r="C43" s="581"/>
      <c r="D43" s="581"/>
      <c r="E43" s="581"/>
      <c r="F43" s="581"/>
      <c r="G43" s="581"/>
      <c r="H43" s="581"/>
      <c r="I43" s="582"/>
      <c r="J43" s="246"/>
      <c r="K43" s="246"/>
    </row>
    <row r="44" spans="2:11" ht="34.5" customHeight="1" x14ac:dyDescent="0.2">
      <c r="B44" s="583"/>
      <c r="C44" s="584"/>
      <c r="D44" s="584"/>
      <c r="E44" s="584"/>
      <c r="F44" s="584"/>
      <c r="G44" s="584"/>
      <c r="H44" s="584"/>
      <c r="I44" s="585"/>
      <c r="J44" s="234"/>
      <c r="K44" s="234"/>
    </row>
    <row r="45" spans="2:11" ht="24.6" customHeight="1" x14ac:dyDescent="0.2">
      <c r="B45" s="774" t="s">
        <v>278</v>
      </c>
      <c r="C45" s="777" t="s">
        <v>449</v>
      </c>
      <c r="D45" s="777"/>
      <c r="E45" s="777"/>
      <c r="F45" s="778"/>
      <c r="G45" s="299"/>
      <c r="H45" s="300" t="s">
        <v>105</v>
      </c>
      <c r="I45" s="305" t="s">
        <v>399</v>
      </c>
      <c r="J45" s="234"/>
      <c r="K45" s="234"/>
    </row>
    <row r="46" spans="2:11" ht="41.1" customHeight="1" x14ac:dyDescent="0.2">
      <c r="B46" s="775"/>
      <c r="C46" s="779"/>
      <c r="D46" s="779"/>
      <c r="E46" s="779"/>
      <c r="F46" s="780"/>
      <c r="G46" s="313" t="s">
        <v>406</v>
      </c>
      <c r="H46" s="322">
        <v>3</v>
      </c>
      <c r="I46" s="322">
        <f>1+3</f>
        <v>4</v>
      </c>
      <c r="J46" s="247"/>
      <c r="K46" s="247"/>
    </row>
    <row r="47" spans="2:11" ht="41.1" customHeight="1" x14ac:dyDescent="0.2">
      <c r="B47" s="776"/>
      <c r="C47" s="781"/>
      <c r="D47" s="781"/>
      <c r="E47" s="781"/>
      <c r="F47" s="782"/>
      <c r="G47" s="313" t="s">
        <v>407</v>
      </c>
      <c r="H47" s="322">
        <v>4</v>
      </c>
      <c r="I47" s="322">
        <f>1+4</f>
        <v>5</v>
      </c>
      <c r="J47" s="247"/>
      <c r="K47" s="247"/>
    </row>
    <row r="48" spans="2:11" ht="32.25" customHeight="1" x14ac:dyDescent="0.2">
      <c r="B48" s="222" t="s">
        <v>279</v>
      </c>
      <c r="C48" s="768" t="s">
        <v>424</v>
      </c>
      <c r="D48" s="769"/>
      <c r="E48" s="769"/>
      <c r="F48" s="769"/>
      <c r="G48" s="769"/>
      <c r="H48" s="769"/>
      <c r="I48" s="770"/>
      <c r="J48" s="247"/>
      <c r="K48" s="247"/>
    </row>
    <row r="49" spans="2:11" ht="69" customHeight="1" x14ac:dyDescent="0.2">
      <c r="B49" s="227" t="s">
        <v>280</v>
      </c>
      <c r="C49" s="771" t="s">
        <v>425</v>
      </c>
      <c r="D49" s="772"/>
      <c r="E49" s="772"/>
      <c r="F49" s="772"/>
      <c r="G49" s="772"/>
      <c r="H49" s="772"/>
      <c r="I49" s="773"/>
      <c r="J49" s="247"/>
      <c r="K49" s="247"/>
    </row>
    <row r="50" spans="2:11" ht="22.5" customHeight="1" x14ac:dyDescent="0.2">
      <c r="B50" s="747" t="s">
        <v>236</v>
      </c>
      <c r="C50" s="748"/>
      <c r="D50" s="748"/>
      <c r="E50" s="748"/>
      <c r="F50" s="748"/>
      <c r="G50" s="748"/>
      <c r="H50" s="748"/>
      <c r="I50" s="749"/>
      <c r="J50" s="247"/>
      <c r="K50" s="247"/>
    </row>
    <row r="51" spans="2:11" ht="22.5" customHeight="1" x14ac:dyDescent="0.2">
      <c r="B51" s="564" t="s">
        <v>281</v>
      </c>
      <c r="C51" s="216" t="s">
        <v>282</v>
      </c>
      <c r="D51" s="566" t="s">
        <v>283</v>
      </c>
      <c r="E51" s="566"/>
      <c r="F51" s="566"/>
      <c r="G51" s="566" t="s">
        <v>284</v>
      </c>
      <c r="H51" s="566"/>
      <c r="I51" s="567"/>
      <c r="J51" s="248"/>
      <c r="K51" s="248"/>
    </row>
    <row r="52" spans="2:11" ht="30.75" customHeight="1" x14ac:dyDescent="0.2">
      <c r="B52" s="565"/>
      <c r="C52" s="199"/>
      <c r="D52" s="752"/>
      <c r="E52" s="752"/>
      <c r="F52" s="752"/>
      <c r="G52" s="752"/>
      <c r="H52" s="752"/>
      <c r="I52" s="753"/>
      <c r="J52" s="248"/>
      <c r="K52" s="248"/>
    </row>
    <row r="53" spans="2:11" ht="32.25" customHeight="1" x14ac:dyDescent="0.2">
      <c r="B53" s="230" t="s">
        <v>285</v>
      </c>
      <c r="C53" s="783" t="s">
        <v>434</v>
      </c>
      <c r="D53" s="783"/>
      <c r="E53" s="783"/>
      <c r="F53" s="783"/>
      <c r="G53" s="783"/>
      <c r="H53" s="783"/>
      <c r="I53" s="784"/>
      <c r="J53" s="249"/>
      <c r="K53" s="249"/>
    </row>
    <row r="54" spans="2:11" ht="28.5" customHeight="1" x14ac:dyDescent="0.2">
      <c r="B54" s="231" t="s">
        <v>286</v>
      </c>
      <c r="C54" s="783" t="s">
        <v>434</v>
      </c>
      <c r="D54" s="783"/>
      <c r="E54" s="783"/>
      <c r="F54" s="783"/>
      <c r="G54" s="783"/>
      <c r="H54" s="783"/>
      <c r="I54" s="784"/>
      <c r="J54" s="249"/>
      <c r="K54" s="249"/>
    </row>
    <row r="55" spans="2:11" ht="30" customHeight="1" x14ac:dyDescent="0.2">
      <c r="B55" s="227" t="s">
        <v>287</v>
      </c>
      <c r="C55" s="785" t="s">
        <v>383</v>
      </c>
      <c r="D55" s="786"/>
      <c r="E55" s="786"/>
      <c r="F55" s="786"/>
      <c r="G55" s="786"/>
      <c r="H55" s="786"/>
      <c r="I55" s="787"/>
      <c r="J55" s="250"/>
      <c r="K55" s="250"/>
    </row>
    <row r="56" spans="2:11" ht="31.5" customHeight="1" thickBot="1" x14ac:dyDescent="0.25">
      <c r="B56" s="210" t="s">
        <v>288</v>
      </c>
      <c r="C56" s="785" t="s">
        <v>383</v>
      </c>
      <c r="D56" s="786"/>
      <c r="E56" s="786"/>
      <c r="F56" s="786"/>
      <c r="G56" s="786"/>
      <c r="H56" s="786"/>
      <c r="I56" s="787"/>
      <c r="J56" s="251"/>
      <c r="K56" s="251"/>
    </row>
    <row r="57" spans="2:11" ht="12.75" customHeight="1" x14ac:dyDescent="0.2">
      <c r="B57" s="252"/>
      <c r="C57" s="253"/>
      <c r="D57" s="253"/>
      <c r="E57" s="254"/>
      <c r="F57" s="254"/>
      <c r="G57" s="255"/>
      <c r="H57" s="256"/>
      <c r="I57" s="253"/>
      <c r="J57" s="251"/>
      <c r="K57" s="251"/>
    </row>
    <row r="58" spans="2:11" ht="13.35" customHeight="1" x14ac:dyDescent="0.2">
      <c r="B58" s="252"/>
      <c r="C58" s="253"/>
      <c r="D58" s="253"/>
      <c r="E58" s="254"/>
      <c r="F58" s="254"/>
      <c r="G58" s="255"/>
      <c r="H58" s="256"/>
      <c r="I58" s="253"/>
      <c r="J58" s="251"/>
      <c r="K58" s="251"/>
    </row>
    <row r="59" spans="2:11" ht="13.35" customHeight="1" x14ac:dyDescent="0.2">
      <c r="B59" s="252"/>
      <c r="C59" s="253"/>
      <c r="D59" s="253"/>
      <c r="E59" s="254"/>
      <c r="F59" s="254"/>
      <c r="G59" s="255"/>
      <c r="H59" s="256"/>
      <c r="I59" s="253"/>
      <c r="J59" s="251"/>
      <c r="K59" s="251"/>
    </row>
    <row r="60" spans="2:11" ht="13.35" customHeight="1" x14ac:dyDescent="0.2">
      <c r="B60" s="252"/>
      <c r="C60" s="253"/>
      <c r="D60" s="253"/>
      <c r="E60" s="254"/>
      <c r="F60" s="254"/>
      <c r="G60" s="255"/>
      <c r="H60" s="256"/>
      <c r="I60" s="253"/>
      <c r="J60" s="251"/>
      <c r="K60" s="251"/>
    </row>
    <row r="61" spans="2:11" ht="13.35" customHeight="1" x14ac:dyDescent="0.2">
      <c r="B61" s="252"/>
      <c r="C61" s="253"/>
      <c r="D61" s="253"/>
      <c r="E61" s="254"/>
      <c r="F61" s="254"/>
      <c r="G61" s="255"/>
      <c r="H61" s="256"/>
      <c r="I61" s="253"/>
      <c r="J61" s="251"/>
      <c r="K61" s="251"/>
    </row>
    <row r="62" spans="2:11" ht="25.5" customHeight="1" x14ac:dyDescent="0.2">
      <c r="B62" s="252"/>
      <c r="C62" s="253"/>
      <c r="D62" s="253"/>
      <c r="E62" s="254"/>
      <c r="F62" s="254"/>
      <c r="G62" s="255"/>
      <c r="H62" s="256"/>
      <c r="I62" s="253"/>
      <c r="J62" s="251"/>
      <c r="K62" s="251"/>
    </row>
    <row r="63" spans="2:11" ht="13.35" customHeight="1" x14ac:dyDescent="0.2"/>
    <row r="64" spans="2:11" ht="13.35" customHeight="1" x14ac:dyDescent="0.2"/>
    <row r="65" ht="13.35" customHeight="1" x14ac:dyDescent="0.2"/>
    <row r="66" ht="13.35" customHeight="1" x14ac:dyDescent="0.2"/>
    <row r="67" ht="13.35" customHeight="1" x14ac:dyDescent="0.2"/>
    <row r="68" ht="13.35" customHeight="1" x14ac:dyDescent="0.2"/>
    <row r="69" ht="13.35" customHeight="1" x14ac:dyDescent="0.2"/>
    <row r="70" ht="13.35" customHeight="1" x14ac:dyDescent="0.2"/>
    <row r="71" ht="13.35" customHeight="1" x14ac:dyDescent="0.2"/>
    <row r="72" ht="13.35" customHeight="1" x14ac:dyDescent="0.2"/>
    <row r="73" ht="13.35" customHeight="1" x14ac:dyDescent="0.2"/>
    <row r="74" ht="13.35" customHeight="1" x14ac:dyDescent="0.2"/>
    <row r="75" ht="13.35" customHeight="1" x14ac:dyDescent="0.2"/>
    <row r="76" ht="13.35" customHeight="1" x14ac:dyDescent="0.2"/>
    <row r="77" ht="13.35" customHeight="1" x14ac:dyDescent="0.2"/>
    <row r="78" ht="13.35" customHeight="1" x14ac:dyDescent="0.2"/>
    <row r="79" ht="13.35" customHeight="1" x14ac:dyDescent="0.2"/>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0:I44"/>
    <mergeCell ref="C39:I39"/>
    <mergeCell ref="C24:E24"/>
    <mergeCell ref="G24:I24"/>
    <mergeCell ref="B25:I25"/>
    <mergeCell ref="F27:F38"/>
    <mergeCell ref="G27:G38"/>
    <mergeCell ref="I27:I38"/>
    <mergeCell ref="C55:I55"/>
    <mergeCell ref="C56:I56"/>
    <mergeCell ref="C53:I53"/>
    <mergeCell ref="B50:I50"/>
    <mergeCell ref="B51:B52"/>
    <mergeCell ref="D51:F51"/>
    <mergeCell ref="G51:I51"/>
    <mergeCell ref="D52:F52"/>
    <mergeCell ref="G52:I52"/>
    <mergeCell ref="C48:I48"/>
    <mergeCell ref="C49:I49"/>
    <mergeCell ref="B45:B47"/>
    <mergeCell ref="C45:F47"/>
    <mergeCell ref="C54:I54"/>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6"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72"/>
  <sheetViews>
    <sheetView view="pageBreakPreview" topLeftCell="B21" zoomScale="85" zoomScaleNormal="85" zoomScaleSheetLayoutView="85" zoomScalePageLayoutView="85" workbookViewId="0">
      <selection activeCell="C39" sqref="C39:I39"/>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9" width="12.42578125" style="173" customWidth="1"/>
    <col min="10" max="11" width="22.42578125" style="173" customWidth="1"/>
    <col min="12" max="24" width="10.85546875" style="171"/>
    <col min="25" max="16384" width="10.85546875" style="173"/>
  </cols>
  <sheetData>
    <row r="1" spans="2:14" ht="37.5" customHeight="1" x14ac:dyDescent="0.2">
      <c r="B1" s="635"/>
      <c r="C1" s="638" t="s">
        <v>25</v>
      </c>
      <c r="D1" s="638"/>
      <c r="E1" s="638"/>
      <c r="F1" s="638"/>
      <c r="G1" s="638"/>
      <c r="H1" s="638"/>
      <c r="I1" s="639"/>
      <c r="J1" s="170"/>
      <c r="K1" s="170"/>
      <c r="M1" s="172" t="s">
        <v>47</v>
      </c>
    </row>
    <row r="2" spans="2:14" ht="37.5" customHeight="1" x14ac:dyDescent="0.2">
      <c r="B2" s="636"/>
      <c r="C2" s="642" t="s">
        <v>239</v>
      </c>
      <c r="D2" s="642"/>
      <c r="E2" s="642"/>
      <c r="F2" s="642"/>
      <c r="G2" s="642"/>
      <c r="H2" s="642"/>
      <c r="I2" s="640"/>
      <c r="J2" s="170"/>
      <c r="K2" s="170"/>
      <c r="M2" s="172" t="s">
        <v>48</v>
      </c>
    </row>
    <row r="3" spans="2:14" ht="37.5" customHeight="1" thickBot="1" x14ac:dyDescent="0.25">
      <c r="B3" s="637"/>
      <c r="C3" s="643" t="s">
        <v>240</v>
      </c>
      <c r="D3" s="643"/>
      <c r="E3" s="643"/>
      <c r="F3" s="643" t="s">
        <v>241</v>
      </c>
      <c r="G3" s="643"/>
      <c r="H3" s="643"/>
      <c r="I3" s="641"/>
      <c r="J3" s="170"/>
      <c r="K3" s="170"/>
      <c r="M3" s="172" t="s">
        <v>50</v>
      </c>
    </row>
    <row r="4" spans="2:14" ht="23.25" customHeight="1" x14ac:dyDescent="0.2">
      <c r="B4" s="631" t="s">
        <v>351</v>
      </c>
      <c r="C4" s="632"/>
      <c r="D4" s="632"/>
      <c r="E4" s="632"/>
      <c r="F4" s="632"/>
      <c r="G4" s="632"/>
      <c r="H4" s="632"/>
      <c r="I4" s="633"/>
      <c r="J4" s="174"/>
      <c r="K4" s="174"/>
    </row>
    <row r="5" spans="2:14" ht="24" customHeight="1" x14ac:dyDescent="0.2">
      <c r="B5" s="551" t="s">
        <v>234</v>
      </c>
      <c r="C5" s="552"/>
      <c r="D5" s="552"/>
      <c r="E5" s="552"/>
      <c r="F5" s="552"/>
      <c r="G5" s="552"/>
      <c r="H5" s="552"/>
      <c r="I5" s="553"/>
      <c r="J5" s="175"/>
      <c r="K5" s="175"/>
      <c r="N5" s="176" t="s">
        <v>57</v>
      </c>
    </row>
    <row r="6" spans="2:14" ht="30.75" customHeight="1" x14ac:dyDescent="0.2">
      <c r="B6" s="222" t="s">
        <v>242</v>
      </c>
      <c r="C6" s="220">
        <v>5</v>
      </c>
      <c r="D6" s="634" t="s">
        <v>243</v>
      </c>
      <c r="E6" s="634"/>
      <c r="F6" s="606" t="s">
        <v>294</v>
      </c>
      <c r="G6" s="606"/>
      <c r="H6" s="606"/>
      <c r="I6" s="607"/>
      <c r="J6" s="177"/>
      <c r="K6" s="177"/>
      <c r="M6" s="172" t="s">
        <v>60</v>
      </c>
      <c r="N6" s="176" t="s">
        <v>61</v>
      </c>
    </row>
    <row r="7" spans="2:14" ht="30.75" customHeight="1" x14ac:dyDescent="0.2">
      <c r="B7" s="222" t="s">
        <v>244</v>
      </c>
      <c r="C7" s="220" t="s">
        <v>81</v>
      </c>
      <c r="D7" s="634" t="s">
        <v>245</v>
      </c>
      <c r="E7" s="634"/>
      <c r="F7" s="606" t="s">
        <v>370</v>
      </c>
      <c r="G7" s="606"/>
      <c r="H7" s="178" t="s">
        <v>246</v>
      </c>
      <c r="I7" s="221" t="s">
        <v>81</v>
      </c>
      <c r="J7" s="179"/>
      <c r="K7" s="179"/>
      <c r="M7" s="172" t="s">
        <v>65</v>
      </c>
      <c r="N7" s="176" t="s">
        <v>66</v>
      </c>
    </row>
    <row r="8" spans="2:14" ht="30.75" customHeight="1" x14ac:dyDescent="0.2">
      <c r="B8" s="222" t="s">
        <v>247</v>
      </c>
      <c r="C8" s="606" t="s">
        <v>289</v>
      </c>
      <c r="D8" s="606"/>
      <c r="E8" s="606"/>
      <c r="F8" s="606"/>
      <c r="G8" s="178" t="s">
        <v>248</v>
      </c>
      <c r="H8" s="621">
        <v>7550</v>
      </c>
      <c r="I8" s="622"/>
      <c r="J8" s="180"/>
      <c r="K8" s="180"/>
      <c r="M8" s="172" t="s">
        <v>69</v>
      </c>
      <c r="N8" s="176" t="s">
        <v>70</v>
      </c>
    </row>
    <row r="9" spans="2:14" ht="30.75" customHeight="1" x14ac:dyDescent="0.2">
      <c r="B9" s="222" t="s">
        <v>48</v>
      </c>
      <c r="C9" s="623" t="s">
        <v>60</v>
      </c>
      <c r="D9" s="623"/>
      <c r="E9" s="623"/>
      <c r="F9" s="623"/>
      <c r="G9" s="178" t="s">
        <v>249</v>
      </c>
      <c r="H9" s="624" t="s">
        <v>311</v>
      </c>
      <c r="I9" s="625"/>
      <c r="J9" s="181"/>
      <c r="K9" s="181"/>
      <c r="M9" s="182" t="s">
        <v>73</v>
      </c>
    </row>
    <row r="10" spans="2:14" ht="39" customHeight="1" x14ac:dyDescent="0.2">
      <c r="B10" s="222" t="s">
        <v>250</v>
      </c>
      <c r="C10" s="606" t="s">
        <v>347</v>
      </c>
      <c r="D10" s="606"/>
      <c r="E10" s="606"/>
      <c r="F10" s="606"/>
      <c r="G10" s="606"/>
      <c r="H10" s="606"/>
      <c r="I10" s="607"/>
      <c r="J10" s="183"/>
      <c r="K10" s="183"/>
      <c r="M10" s="182"/>
    </row>
    <row r="11" spans="2:14" ht="30.75" customHeight="1" x14ac:dyDescent="0.2">
      <c r="B11" s="222" t="s">
        <v>251</v>
      </c>
      <c r="C11" s="599" t="s">
        <v>355</v>
      </c>
      <c r="D11" s="599"/>
      <c r="E11" s="599"/>
      <c r="F11" s="599"/>
      <c r="G11" s="599"/>
      <c r="H11" s="599"/>
      <c r="I11" s="867"/>
      <c r="J11" s="179"/>
      <c r="K11" s="179"/>
      <c r="M11" s="182"/>
      <c r="N11" s="176" t="s">
        <v>76</v>
      </c>
    </row>
    <row r="12" spans="2:14" ht="30.75" customHeight="1" x14ac:dyDescent="0.2">
      <c r="B12" s="222" t="s">
        <v>254</v>
      </c>
      <c r="C12" s="597" t="s">
        <v>305</v>
      </c>
      <c r="D12" s="597"/>
      <c r="E12" s="597"/>
      <c r="F12" s="597"/>
      <c r="G12" s="178" t="s">
        <v>252</v>
      </c>
      <c r="H12" s="611" t="s">
        <v>91</v>
      </c>
      <c r="I12" s="612"/>
      <c r="J12" s="179"/>
      <c r="K12" s="179"/>
      <c r="M12" s="182" t="s">
        <v>80</v>
      </c>
      <c r="N12" s="176" t="s">
        <v>81</v>
      </c>
    </row>
    <row r="13" spans="2:14" ht="30.75" customHeight="1" x14ac:dyDescent="0.2">
      <c r="B13" s="222" t="s">
        <v>255</v>
      </c>
      <c r="C13" s="630" t="s">
        <v>398</v>
      </c>
      <c r="D13" s="630"/>
      <c r="E13" s="630"/>
      <c r="F13" s="630"/>
      <c r="G13" s="178" t="s">
        <v>253</v>
      </c>
      <c r="H13" s="599" t="s">
        <v>57</v>
      </c>
      <c r="I13" s="867"/>
      <c r="J13" s="179"/>
      <c r="K13" s="179"/>
      <c r="M13" s="182" t="s">
        <v>84</v>
      </c>
    </row>
    <row r="14" spans="2:14" ht="30" customHeight="1" x14ac:dyDescent="0.2">
      <c r="B14" s="222" t="s">
        <v>256</v>
      </c>
      <c r="C14" s="868" t="s">
        <v>371</v>
      </c>
      <c r="D14" s="869"/>
      <c r="E14" s="869"/>
      <c r="F14" s="869"/>
      <c r="G14" s="869"/>
      <c r="H14" s="869"/>
      <c r="I14" s="870"/>
      <c r="J14" s="183"/>
      <c r="K14" s="183"/>
      <c r="M14" s="182" t="s">
        <v>86</v>
      </c>
      <c r="N14" s="176"/>
    </row>
    <row r="15" spans="2:14" ht="30.75" customHeight="1" x14ac:dyDescent="0.2">
      <c r="B15" s="222" t="s">
        <v>257</v>
      </c>
      <c r="C15" s="597" t="s">
        <v>293</v>
      </c>
      <c r="D15" s="597"/>
      <c r="E15" s="597"/>
      <c r="F15" s="597"/>
      <c r="G15" s="597"/>
      <c r="H15" s="597"/>
      <c r="I15" s="598"/>
      <c r="J15" s="184"/>
      <c r="K15" s="184"/>
      <c r="M15" s="182" t="s">
        <v>88</v>
      </c>
      <c r="N15" s="176"/>
    </row>
    <row r="16" spans="2:14" ht="20.25" customHeight="1" x14ac:dyDescent="0.2">
      <c r="B16" s="222" t="s">
        <v>258</v>
      </c>
      <c r="C16" s="606" t="s">
        <v>322</v>
      </c>
      <c r="D16" s="606"/>
      <c r="E16" s="606"/>
      <c r="F16" s="606"/>
      <c r="G16" s="606"/>
      <c r="H16" s="606"/>
      <c r="I16" s="607"/>
      <c r="J16" s="185"/>
      <c r="K16" s="185"/>
      <c r="M16" s="182"/>
      <c r="N16" s="176"/>
    </row>
    <row r="17" spans="2:14" ht="30.75" customHeight="1" x14ac:dyDescent="0.2">
      <c r="B17" s="222" t="s">
        <v>259</v>
      </c>
      <c r="C17" s="599" t="s">
        <v>152</v>
      </c>
      <c r="D17" s="600"/>
      <c r="E17" s="600"/>
      <c r="F17" s="600"/>
      <c r="G17" s="600"/>
      <c r="H17" s="600"/>
      <c r="I17" s="601"/>
      <c r="J17" s="186"/>
      <c r="K17" s="186"/>
      <c r="M17" s="182" t="s">
        <v>91</v>
      </c>
      <c r="N17" s="176"/>
    </row>
    <row r="18" spans="2:14" ht="18" customHeight="1" x14ac:dyDescent="0.2">
      <c r="B18" s="602" t="s">
        <v>265</v>
      </c>
      <c r="C18" s="603" t="s">
        <v>237</v>
      </c>
      <c r="D18" s="603"/>
      <c r="E18" s="603"/>
      <c r="F18" s="604" t="s">
        <v>238</v>
      </c>
      <c r="G18" s="604"/>
      <c r="H18" s="604"/>
      <c r="I18" s="605"/>
      <c r="J18" s="187"/>
      <c r="K18" s="187"/>
      <c r="M18" s="182" t="s">
        <v>79</v>
      </c>
      <c r="N18" s="176"/>
    </row>
    <row r="19" spans="2:14" ht="39.75" customHeight="1" x14ac:dyDescent="0.2">
      <c r="B19" s="602"/>
      <c r="C19" s="606" t="s">
        <v>307</v>
      </c>
      <c r="D19" s="606"/>
      <c r="E19" s="606"/>
      <c r="F19" s="606" t="s">
        <v>308</v>
      </c>
      <c r="G19" s="606"/>
      <c r="H19" s="606"/>
      <c r="I19" s="607"/>
      <c r="J19" s="185"/>
      <c r="K19" s="185"/>
      <c r="M19" s="182" t="s">
        <v>95</v>
      </c>
      <c r="N19" s="176"/>
    </row>
    <row r="20" spans="2:14" ht="39.75" customHeight="1" x14ac:dyDescent="0.2">
      <c r="B20" s="222" t="s">
        <v>266</v>
      </c>
      <c r="C20" s="608" t="s">
        <v>309</v>
      </c>
      <c r="D20" s="609"/>
      <c r="E20" s="610"/>
      <c r="F20" s="611" t="s">
        <v>309</v>
      </c>
      <c r="G20" s="611"/>
      <c r="H20" s="611"/>
      <c r="I20" s="612"/>
      <c r="J20" s="179"/>
      <c r="K20" s="179"/>
      <c r="M20" s="182"/>
      <c r="N20" s="176"/>
    </row>
    <row r="21" spans="2:14" ht="361.35" customHeight="1" x14ac:dyDescent="0.2">
      <c r="B21" s="222" t="s">
        <v>267</v>
      </c>
      <c r="C21" s="613" t="s">
        <v>372</v>
      </c>
      <c r="D21" s="614"/>
      <c r="E21" s="615"/>
      <c r="F21" s="864" t="s">
        <v>373</v>
      </c>
      <c r="G21" s="865"/>
      <c r="H21" s="865"/>
      <c r="I21" s="866"/>
      <c r="J21" s="184"/>
      <c r="K21" s="184"/>
      <c r="M21" s="188"/>
      <c r="N21" s="176"/>
    </row>
    <row r="22" spans="2:14" ht="23.25" customHeight="1" x14ac:dyDescent="0.2">
      <c r="B22" s="222" t="s">
        <v>268</v>
      </c>
      <c r="C22" s="592">
        <v>44562</v>
      </c>
      <c r="D22" s="619"/>
      <c r="E22" s="620"/>
      <c r="F22" s="178" t="s">
        <v>271</v>
      </c>
      <c r="G22" s="223">
        <v>0.1</v>
      </c>
      <c r="H22" s="178" t="s">
        <v>275</v>
      </c>
      <c r="I22" s="224">
        <v>0.1</v>
      </c>
      <c r="J22" s="189"/>
      <c r="K22" s="189"/>
      <c r="M22" s="188"/>
    </row>
    <row r="23" spans="2:14" ht="27" customHeight="1" x14ac:dyDescent="0.2">
      <c r="B23" s="222" t="s">
        <v>269</v>
      </c>
      <c r="C23" s="592">
        <v>44926</v>
      </c>
      <c r="D23" s="572"/>
      <c r="E23" s="593"/>
      <c r="F23" s="178" t="s">
        <v>272</v>
      </c>
      <c r="G23" s="594">
        <v>0.3</v>
      </c>
      <c r="H23" s="595"/>
      <c r="I23" s="596"/>
      <c r="J23" s="190"/>
      <c r="K23" s="190"/>
      <c r="M23" s="188"/>
    </row>
    <row r="24" spans="2:14" ht="30.75" customHeight="1" x14ac:dyDescent="0.2">
      <c r="B24" s="228" t="s">
        <v>270</v>
      </c>
      <c r="C24" s="568" t="s">
        <v>321</v>
      </c>
      <c r="D24" s="569"/>
      <c r="E24" s="570"/>
      <c r="F24" s="225" t="s">
        <v>274</v>
      </c>
      <c r="G24" s="571" t="s">
        <v>223</v>
      </c>
      <c r="H24" s="572"/>
      <c r="I24" s="573"/>
      <c r="J24" s="187"/>
      <c r="K24" s="187"/>
      <c r="M24" s="188"/>
    </row>
    <row r="25" spans="2:14" ht="22.5" customHeight="1" x14ac:dyDescent="0.2">
      <c r="B25" s="551" t="s">
        <v>235</v>
      </c>
      <c r="C25" s="552"/>
      <c r="D25" s="552"/>
      <c r="E25" s="552"/>
      <c r="F25" s="552"/>
      <c r="G25" s="552"/>
      <c r="H25" s="552"/>
      <c r="I25" s="553"/>
      <c r="J25" s="175"/>
      <c r="K25" s="175"/>
      <c r="M25" s="188"/>
    </row>
    <row r="26" spans="2:14" ht="43.5" customHeight="1" x14ac:dyDescent="0.2">
      <c r="B26" s="191" t="s">
        <v>105</v>
      </c>
      <c r="C26" s="219" t="s">
        <v>261</v>
      </c>
      <c r="D26" s="219" t="s">
        <v>260</v>
      </c>
      <c r="E26" s="192" t="s">
        <v>264</v>
      </c>
      <c r="F26" s="219" t="s">
        <v>263</v>
      </c>
      <c r="G26" s="219" t="s">
        <v>262</v>
      </c>
      <c r="H26" s="192" t="s">
        <v>276</v>
      </c>
      <c r="I26" s="193" t="s">
        <v>273</v>
      </c>
      <c r="J26" s="185"/>
      <c r="K26" s="185"/>
      <c r="M26" s="188"/>
    </row>
    <row r="27" spans="2:14" ht="15.6" customHeight="1" x14ac:dyDescent="0.2">
      <c r="B27" s="191" t="s">
        <v>323</v>
      </c>
      <c r="C27" s="264">
        <v>2.4989999999999998E-2</v>
      </c>
      <c r="D27" s="264">
        <v>2.4989999999999998E-2</v>
      </c>
      <c r="E27" s="270">
        <f>IF(OR(C27=0,C27=""),0,D27/C27)</f>
        <v>1</v>
      </c>
      <c r="F27" s="589">
        <f>SUM(C27:C38)</f>
        <v>0.29988000000000004</v>
      </c>
      <c r="G27" s="589">
        <f>SUM(D27:D38)</f>
        <v>7.4969999999999995E-2</v>
      </c>
      <c r="H27" s="343">
        <f>+(D27*100%)/$G$23</f>
        <v>8.3299999999999999E-2</v>
      </c>
      <c r="I27" s="586">
        <f>G27+I22</f>
        <v>0.17497000000000001</v>
      </c>
      <c r="J27" s="185"/>
      <c r="K27" s="185"/>
      <c r="M27" s="188"/>
    </row>
    <row r="28" spans="2:14" ht="15.6" customHeight="1" x14ac:dyDescent="0.2">
      <c r="B28" s="191" t="s">
        <v>114</v>
      </c>
      <c r="C28" s="264">
        <v>2.4989999999999998E-2</v>
      </c>
      <c r="D28" s="264">
        <v>2.4989999999999998E-2</v>
      </c>
      <c r="E28" s="270">
        <f t="shared" ref="E28:E38" si="0">IF(OR(C28=0,C28=""),0,D28/C28)</f>
        <v>1</v>
      </c>
      <c r="F28" s="590"/>
      <c r="G28" s="590"/>
      <c r="H28" s="343">
        <f>+IF(D28="","",((D28*100%)/$G$23)+H27)</f>
        <v>0.1666</v>
      </c>
      <c r="I28" s="587"/>
      <c r="J28" s="185"/>
      <c r="K28" s="185"/>
      <c r="M28" s="188"/>
    </row>
    <row r="29" spans="2:14" ht="15.6" customHeight="1" x14ac:dyDescent="0.2">
      <c r="B29" s="191" t="s">
        <v>115</v>
      </c>
      <c r="C29" s="264">
        <v>2.4989999999999998E-2</v>
      </c>
      <c r="D29" s="264">
        <v>2.4989999999999998E-2</v>
      </c>
      <c r="E29" s="270">
        <f t="shared" si="0"/>
        <v>1</v>
      </c>
      <c r="F29" s="590"/>
      <c r="G29" s="590"/>
      <c r="H29" s="343">
        <f t="shared" ref="H29:H38" si="1">+IF(D29="","",((D29*100%)/$G$23)+H28)</f>
        <v>0.24990000000000001</v>
      </c>
      <c r="I29" s="587"/>
      <c r="J29" s="185"/>
      <c r="K29" s="185"/>
      <c r="M29" s="188"/>
    </row>
    <row r="30" spans="2:14" ht="15.6" customHeight="1" x14ac:dyDescent="0.2">
      <c r="B30" s="191" t="s">
        <v>116</v>
      </c>
      <c r="C30" s="264">
        <v>2.4989999999999998E-2</v>
      </c>
      <c r="D30" s="264"/>
      <c r="E30" s="270">
        <f t="shared" si="0"/>
        <v>0</v>
      </c>
      <c r="F30" s="590"/>
      <c r="G30" s="590"/>
      <c r="H30" s="343" t="str">
        <f t="shared" si="1"/>
        <v/>
      </c>
      <c r="I30" s="587"/>
      <c r="J30" s="185"/>
      <c r="K30" s="185"/>
      <c r="M30" s="188"/>
    </row>
    <row r="31" spans="2:14" ht="15.6" customHeight="1" x14ac:dyDescent="0.2">
      <c r="B31" s="191" t="s">
        <v>117</v>
      </c>
      <c r="C31" s="264">
        <v>2.4989999999999998E-2</v>
      </c>
      <c r="D31" s="264"/>
      <c r="E31" s="270">
        <f t="shared" si="0"/>
        <v>0</v>
      </c>
      <c r="F31" s="590"/>
      <c r="G31" s="590"/>
      <c r="H31" s="343" t="str">
        <f t="shared" si="1"/>
        <v/>
      </c>
      <c r="I31" s="587"/>
      <c r="J31" s="185"/>
      <c r="K31" s="185"/>
      <c r="M31" s="188"/>
    </row>
    <row r="32" spans="2:14" ht="15.6" customHeight="1" x14ac:dyDescent="0.2">
      <c r="B32" s="191" t="s">
        <v>118</v>
      </c>
      <c r="C32" s="264">
        <v>2.4989999999999998E-2</v>
      </c>
      <c r="D32" s="264"/>
      <c r="E32" s="270">
        <f t="shared" si="0"/>
        <v>0</v>
      </c>
      <c r="F32" s="590"/>
      <c r="G32" s="590"/>
      <c r="H32" s="343" t="str">
        <f t="shared" si="1"/>
        <v/>
      </c>
      <c r="I32" s="587"/>
      <c r="J32" s="185"/>
      <c r="K32" s="185"/>
      <c r="M32" s="188"/>
    </row>
    <row r="33" spans="2:11" ht="19.5" customHeight="1" x14ac:dyDescent="0.2">
      <c r="B33" s="191" t="s">
        <v>119</v>
      </c>
      <c r="C33" s="264">
        <v>2.4989999999999998E-2</v>
      </c>
      <c r="D33" s="264"/>
      <c r="E33" s="270">
        <f t="shared" si="0"/>
        <v>0</v>
      </c>
      <c r="F33" s="590"/>
      <c r="G33" s="590"/>
      <c r="H33" s="343" t="str">
        <f t="shared" si="1"/>
        <v/>
      </c>
      <c r="I33" s="587"/>
      <c r="J33" s="195"/>
      <c r="K33" s="195"/>
    </row>
    <row r="34" spans="2:11" ht="19.5" customHeight="1" x14ac:dyDescent="0.2">
      <c r="B34" s="191" t="s">
        <v>120</v>
      </c>
      <c r="C34" s="264">
        <v>2.4989999999999998E-2</v>
      </c>
      <c r="D34" s="264"/>
      <c r="E34" s="270">
        <f t="shared" si="0"/>
        <v>0</v>
      </c>
      <c r="F34" s="590"/>
      <c r="G34" s="590"/>
      <c r="H34" s="343" t="str">
        <f t="shared" si="1"/>
        <v/>
      </c>
      <c r="I34" s="587"/>
      <c r="J34" s="195"/>
      <c r="K34" s="195"/>
    </row>
    <row r="35" spans="2:11" ht="19.5" customHeight="1" x14ac:dyDescent="0.2">
      <c r="B35" s="191" t="s">
        <v>121</v>
      </c>
      <c r="C35" s="264">
        <v>2.4989999999999998E-2</v>
      </c>
      <c r="D35" s="264"/>
      <c r="E35" s="270">
        <f t="shared" si="0"/>
        <v>0</v>
      </c>
      <c r="F35" s="590"/>
      <c r="G35" s="590"/>
      <c r="H35" s="343" t="str">
        <f t="shared" si="1"/>
        <v/>
      </c>
      <c r="I35" s="587"/>
      <c r="J35" s="195"/>
      <c r="K35" s="195"/>
    </row>
    <row r="36" spans="2:11" ht="19.5" customHeight="1" x14ac:dyDescent="0.2">
      <c r="B36" s="191" t="s">
        <v>122</v>
      </c>
      <c r="C36" s="264">
        <v>2.4989999999999998E-2</v>
      </c>
      <c r="D36" s="264"/>
      <c r="E36" s="270">
        <f t="shared" si="0"/>
        <v>0</v>
      </c>
      <c r="F36" s="590"/>
      <c r="G36" s="590"/>
      <c r="H36" s="343" t="str">
        <f t="shared" si="1"/>
        <v/>
      </c>
      <c r="I36" s="587"/>
      <c r="J36" s="195"/>
      <c r="K36" s="195"/>
    </row>
    <row r="37" spans="2:11" ht="19.5" customHeight="1" x14ac:dyDescent="0.2">
      <c r="B37" s="191" t="s">
        <v>123</v>
      </c>
      <c r="C37" s="264">
        <v>2.4989999999999998E-2</v>
      </c>
      <c r="D37" s="264"/>
      <c r="E37" s="270">
        <f t="shared" si="0"/>
        <v>0</v>
      </c>
      <c r="F37" s="590"/>
      <c r="G37" s="590"/>
      <c r="H37" s="343" t="str">
        <f t="shared" si="1"/>
        <v/>
      </c>
      <c r="I37" s="587"/>
      <c r="J37" s="195"/>
      <c r="K37" s="195"/>
    </row>
    <row r="38" spans="2:11" ht="19.5" customHeight="1" x14ac:dyDescent="0.2">
      <c r="B38" s="191" t="s">
        <v>124</v>
      </c>
      <c r="C38" s="264">
        <v>2.4989999999999998E-2</v>
      </c>
      <c r="D38" s="264"/>
      <c r="E38" s="270">
        <f t="shared" si="0"/>
        <v>0</v>
      </c>
      <c r="F38" s="591"/>
      <c r="G38" s="591"/>
      <c r="H38" s="343" t="str">
        <f t="shared" si="1"/>
        <v/>
      </c>
      <c r="I38" s="588"/>
      <c r="J38" s="195"/>
      <c r="K38" s="195"/>
    </row>
    <row r="39" spans="2:11" ht="78.75" customHeight="1" x14ac:dyDescent="0.2">
      <c r="B39" s="226" t="s">
        <v>277</v>
      </c>
      <c r="C39" s="855" t="s">
        <v>467</v>
      </c>
      <c r="D39" s="856"/>
      <c r="E39" s="856"/>
      <c r="F39" s="856"/>
      <c r="G39" s="856"/>
      <c r="H39" s="856"/>
      <c r="I39" s="857"/>
      <c r="J39" s="196"/>
      <c r="K39" s="196"/>
    </row>
    <row r="40" spans="2:11" ht="47.45" customHeight="1" x14ac:dyDescent="0.2">
      <c r="B40" s="577"/>
      <c r="C40" s="578"/>
      <c r="D40" s="578"/>
      <c r="E40" s="578"/>
      <c r="F40" s="578"/>
      <c r="G40" s="578"/>
      <c r="H40" s="578"/>
      <c r="I40" s="579"/>
      <c r="J40" s="175"/>
      <c r="K40" s="175"/>
    </row>
    <row r="41" spans="2:11" ht="47.45" customHeight="1" x14ac:dyDescent="0.2">
      <c r="B41" s="580"/>
      <c r="C41" s="581"/>
      <c r="D41" s="581"/>
      <c r="E41" s="581"/>
      <c r="F41" s="581"/>
      <c r="G41" s="581"/>
      <c r="H41" s="581"/>
      <c r="I41" s="582"/>
      <c r="J41" s="196"/>
      <c r="K41" s="196"/>
    </row>
    <row r="42" spans="2:11" ht="47.45" customHeight="1" x14ac:dyDescent="0.2">
      <c r="B42" s="580"/>
      <c r="C42" s="581"/>
      <c r="D42" s="581"/>
      <c r="E42" s="581"/>
      <c r="F42" s="581"/>
      <c r="G42" s="581"/>
      <c r="H42" s="581"/>
      <c r="I42" s="582"/>
      <c r="J42" s="196"/>
      <c r="K42" s="196"/>
    </row>
    <row r="43" spans="2:11" ht="47.45" customHeight="1" x14ac:dyDescent="0.2">
      <c r="B43" s="580"/>
      <c r="C43" s="581"/>
      <c r="D43" s="581"/>
      <c r="E43" s="581"/>
      <c r="F43" s="581"/>
      <c r="G43" s="581"/>
      <c r="H43" s="581"/>
      <c r="I43" s="582"/>
      <c r="J43" s="196"/>
      <c r="K43" s="196"/>
    </row>
    <row r="44" spans="2:11" ht="47.45" customHeight="1" x14ac:dyDescent="0.2">
      <c r="B44" s="583"/>
      <c r="C44" s="584"/>
      <c r="D44" s="584"/>
      <c r="E44" s="584"/>
      <c r="F44" s="584"/>
      <c r="G44" s="584"/>
      <c r="H44" s="584"/>
      <c r="I44" s="585"/>
      <c r="J44" s="174"/>
      <c r="K44" s="174"/>
    </row>
    <row r="45" spans="2:11" ht="47.45" customHeight="1" x14ac:dyDescent="0.2">
      <c r="B45" s="311"/>
      <c r="C45" s="312"/>
      <c r="D45" s="312"/>
      <c r="E45" s="312"/>
      <c r="F45" s="312"/>
      <c r="G45" s="312"/>
      <c r="H45" s="312"/>
      <c r="I45" s="312"/>
      <c r="J45" s="174"/>
      <c r="K45" s="174"/>
    </row>
    <row r="46" spans="2:11" ht="43.35" customHeight="1" x14ac:dyDescent="0.2">
      <c r="B46" s="862" t="s">
        <v>278</v>
      </c>
      <c r="C46" s="835" t="s">
        <v>450</v>
      </c>
      <c r="D46" s="836"/>
      <c r="E46" s="836"/>
      <c r="F46" s="837"/>
      <c r="G46" s="314"/>
      <c r="H46" s="300" t="s">
        <v>105</v>
      </c>
      <c r="I46" s="305" t="s">
        <v>399</v>
      </c>
      <c r="J46" s="197"/>
      <c r="K46" s="197"/>
    </row>
    <row r="47" spans="2:11" ht="43.35" customHeight="1" x14ac:dyDescent="0.2">
      <c r="B47" s="863"/>
      <c r="C47" s="838"/>
      <c r="D47" s="839"/>
      <c r="E47" s="839"/>
      <c r="F47" s="840"/>
      <c r="G47" s="307" t="s">
        <v>408</v>
      </c>
      <c r="H47" s="316">
        <v>232</v>
      </c>
      <c r="I47" s="316">
        <v>629</v>
      </c>
      <c r="J47" s="197"/>
      <c r="K47" s="197"/>
    </row>
    <row r="48" spans="2:11" ht="43.35" customHeight="1" x14ac:dyDescent="0.2">
      <c r="B48" s="863"/>
      <c r="C48" s="838"/>
      <c r="D48" s="839"/>
      <c r="E48" s="839"/>
      <c r="F48" s="840"/>
      <c r="G48" s="308" t="s">
        <v>409</v>
      </c>
      <c r="H48" s="326" t="s">
        <v>451</v>
      </c>
      <c r="I48" s="326" t="s">
        <v>452</v>
      </c>
      <c r="J48" s="197"/>
      <c r="K48" s="197"/>
    </row>
    <row r="49" spans="2:11" ht="43.35" customHeight="1" x14ac:dyDescent="0.2">
      <c r="B49" s="863"/>
      <c r="C49" s="838"/>
      <c r="D49" s="839"/>
      <c r="E49" s="839"/>
      <c r="F49" s="840"/>
      <c r="G49" s="308" t="s">
        <v>435</v>
      </c>
      <c r="H49" s="326" t="s">
        <v>453</v>
      </c>
      <c r="I49" s="326" t="s">
        <v>454</v>
      </c>
      <c r="J49" s="197"/>
      <c r="K49" s="197"/>
    </row>
    <row r="50" spans="2:11" ht="43.35" customHeight="1" x14ac:dyDescent="0.2">
      <c r="B50" s="863"/>
      <c r="C50" s="841"/>
      <c r="D50" s="842"/>
      <c r="E50" s="842"/>
      <c r="F50" s="843"/>
      <c r="G50" s="308" t="s">
        <v>410</v>
      </c>
      <c r="H50" s="327" t="s">
        <v>426</v>
      </c>
      <c r="I50" s="327" t="s">
        <v>455</v>
      </c>
      <c r="J50" s="197"/>
      <c r="K50" s="197"/>
    </row>
    <row r="51" spans="2:11" ht="51" customHeight="1" x14ac:dyDescent="0.2">
      <c r="B51" s="863"/>
      <c r="C51" s="846" t="s">
        <v>456</v>
      </c>
      <c r="D51" s="847"/>
      <c r="E51" s="847"/>
      <c r="F51" s="848"/>
      <c r="G51" s="307" t="s">
        <v>411</v>
      </c>
      <c r="H51" s="316">
        <v>3</v>
      </c>
      <c r="I51" s="316">
        <f>362+3</f>
        <v>365</v>
      </c>
      <c r="J51" s="197"/>
      <c r="K51" s="197"/>
    </row>
    <row r="52" spans="2:11" ht="51" customHeight="1" x14ac:dyDescent="0.2">
      <c r="B52" s="863"/>
      <c r="C52" s="849"/>
      <c r="D52" s="850"/>
      <c r="E52" s="850"/>
      <c r="F52" s="851"/>
      <c r="G52" s="308" t="s">
        <v>412</v>
      </c>
      <c r="H52" s="316">
        <v>24</v>
      </c>
      <c r="I52" s="316">
        <f>24+24</f>
        <v>48</v>
      </c>
      <c r="J52" s="197"/>
      <c r="K52" s="197"/>
    </row>
    <row r="53" spans="2:11" ht="51" customHeight="1" x14ac:dyDescent="0.2">
      <c r="B53" s="863"/>
      <c r="C53" s="849"/>
      <c r="D53" s="850"/>
      <c r="E53" s="850"/>
      <c r="F53" s="851"/>
      <c r="G53" s="308" t="s">
        <v>437</v>
      </c>
      <c r="H53" s="316">
        <v>5</v>
      </c>
      <c r="I53" s="316">
        <f>24+5</f>
        <v>29</v>
      </c>
      <c r="J53" s="197"/>
      <c r="K53" s="197"/>
    </row>
    <row r="54" spans="2:11" ht="51" customHeight="1" x14ac:dyDescent="0.2">
      <c r="B54" s="863"/>
      <c r="C54" s="852"/>
      <c r="D54" s="853"/>
      <c r="E54" s="853"/>
      <c r="F54" s="854"/>
      <c r="G54" s="308" t="s">
        <v>438</v>
      </c>
      <c r="H54" s="316">
        <f>32+9</f>
        <v>41</v>
      </c>
      <c r="I54" s="316">
        <f>159+41</f>
        <v>200</v>
      </c>
      <c r="J54" s="197"/>
      <c r="K54" s="197"/>
    </row>
    <row r="55" spans="2:11" ht="81" customHeight="1" x14ac:dyDescent="0.2">
      <c r="B55" s="863"/>
      <c r="C55" s="835" t="s">
        <v>457</v>
      </c>
      <c r="D55" s="836"/>
      <c r="E55" s="836"/>
      <c r="F55" s="837"/>
      <c r="G55" s="307" t="s">
        <v>413</v>
      </c>
      <c r="H55" s="316">
        <v>10</v>
      </c>
      <c r="I55" s="316">
        <v>25</v>
      </c>
      <c r="J55" s="197"/>
      <c r="K55" s="197"/>
    </row>
    <row r="56" spans="2:11" ht="81" customHeight="1" x14ac:dyDescent="0.2">
      <c r="B56" s="863"/>
      <c r="C56" s="838"/>
      <c r="D56" s="839"/>
      <c r="E56" s="839"/>
      <c r="F56" s="840"/>
      <c r="G56" s="308" t="s">
        <v>408</v>
      </c>
      <c r="H56" s="316">
        <v>12</v>
      </c>
      <c r="I56" s="316">
        <v>24</v>
      </c>
      <c r="J56" s="197"/>
      <c r="K56" s="197"/>
    </row>
    <row r="57" spans="2:11" ht="85.5" customHeight="1" x14ac:dyDescent="0.2">
      <c r="B57" s="863"/>
      <c r="C57" s="841"/>
      <c r="D57" s="842"/>
      <c r="E57" s="842"/>
      <c r="F57" s="843"/>
      <c r="G57" s="308" t="s">
        <v>414</v>
      </c>
      <c r="H57" s="316">
        <v>9</v>
      </c>
      <c r="I57" s="316">
        <v>16</v>
      </c>
      <c r="J57" s="197"/>
      <c r="K57" s="197"/>
    </row>
    <row r="58" spans="2:11" ht="139.35" customHeight="1" x14ac:dyDescent="0.2">
      <c r="B58" s="309" t="s">
        <v>279</v>
      </c>
      <c r="C58" s="858" t="s">
        <v>458</v>
      </c>
      <c r="D58" s="858"/>
      <c r="E58" s="858"/>
      <c r="F58" s="858"/>
      <c r="G58" s="858"/>
      <c r="H58" s="858"/>
      <c r="I58" s="858"/>
      <c r="J58" s="197"/>
      <c r="K58" s="197"/>
    </row>
    <row r="59" spans="2:11" ht="54" customHeight="1" x14ac:dyDescent="0.2">
      <c r="B59" s="227" t="s">
        <v>280</v>
      </c>
      <c r="C59" s="859" t="s">
        <v>436</v>
      </c>
      <c r="D59" s="860"/>
      <c r="E59" s="860"/>
      <c r="F59" s="860"/>
      <c r="G59" s="860"/>
      <c r="H59" s="860"/>
      <c r="I59" s="861"/>
      <c r="J59" s="197"/>
      <c r="K59" s="197"/>
    </row>
    <row r="60" spans="2:11" ht="22.5" customHeight="1" x14ac:dyDescent="0.2">
      <c r="B60" s="551" t="s">
        <v>236</v>
      </c>
      <c r="C60" s="552"/>
      <c r="D60" s="552"/>
      <c r="E60" s="552"/>
      <c r="F60" s="552"/>
      <c r="G60" s="552"/>
      <c r="H60" s="552"/>
      <c r="I60" s="553"/>
      <c r="J60" s="197"/>
      <c r="K60" s="197"/>
    </row>
    <row r="61" spans="2:11" ht="22.5" customHeight="1" x14ac:dyDescent="0.2">
      <c r="B61" s="564" t="s">
        <v>281</v>
      </c>
      <c r="C61" s="216" t="s">
        <v>282</v>
      </c>
      <c r="D61" s="566" t="s">
        <v>283</v>
      </c>
      <c r="E61" s="566"/>
      <c r="F61" s="566"/>
      <c r="G61" s="566" t="s">
        <v>284</v>
      </c>
      <c r="H61" s="566"/>
      <c r="I61" s="567"/>
      <c r="J61" s="198"/>
      <c r="K61" s="198"/>
    </row>
    <row r="62" spans="2:11" ht="30.75" customHeight="1" x14ac:dyDescent="0.2">
      <c r="B62" s="565"/>
      <c r="C62" s="229"/>
      <c r="D62" s="752"/>
      <c r="E62" s="752"/>
      <c r="F62" s="752"/>
      <c r="G62" s="752"/>
      <c r="H62" s="752"/>
      <c r="I62" s="753"/>
      <c r="J62" s="198"/>
      <c r="K62" s="198"/>
    </row>
    <row r="63" spans="2:11" ht="32.25" customHeight="1" x14ac:dyDescent="0.2">
      <c r="B63" s="230" t="s">
        <v>285</v>
      </c>
      <c r="C63" s="844"/>
      <c r="D63" s="844"/>
      <c r="E63" s="844"/>
      <c r="F63" s="844"/>
      <c r="G63" s="844"/>
      <c r="H63" s="844"/>
      <c r="I63" s="845"/>
      <c r="J63" s="200"/>
      <c r="K63" s="200"/>
    </row>
    <row r="64" spans="2:11" ht="28.5" customHeight="1" x14ac:dyDescent="0.2">
      <c r="B64" s="231" t="s">
        <v>286</v>
      </c>
      <c r="C64" s="844"/>
      <c r="D64" s="844"/>
      <c r="E64" s="844"/>
      <c r="F64" s="844"/>
      <c r="G64" s="844"/>
      <c r="H64" s="844"/>
      <c r="I64" s="845"/>
      <c r="J64" s="200"/>
      <c r="K64" s="200"/>
    </row>
    <row r="65" spans="2:11" ht="30" customHeight="1" x14ac:dyDescent="0.2">
      <c r="B65" s="227" t="s">
        <v>287</v>
      </c>
      <c r="C65" s="844"/>
      <c r="D65" s="844"/>
      <c r="E65" s="844"/>
      <c r="F65" s="844"/>
      <c r="G65" s="844"/>
      <c r="H65" s="844"/>
      <c r="I65" s="845"/>
      <c r="J65" s="201"/>
      <c r="K65" s="201"/>
    </row>
    <row r="66" spans="2:11" ht="31.5" customHeight="1" thickBot="1" x14ac:dyDescent="0.25">
      <c r="B66" s="210" t="s">
        <v>288</v>
      </c>
      <c r="C66" s="844"/>
      <c r="D66" s="844"/>
      <c r="E66" s="844"/>
      <c r="F66" s="844"/>
      <c r="G66" s="844"/>
      <c r="H66" s="844"/>
      <c r="I66" s="845"/>
      <c r="J66" s="202"/>
      <c r="K66" s="202"/>
    </row>
    <row r="67" spans="2:11" x14ac:dyDescent="0.2">
      <c r="B67" s="203"/>
      <c r="C67" s="204"/>
      <c r="D67" s="204"/>
      <c r="E67" s="205"/>
      <c r="F67" s="205"/>
      <c r="G67" s="211"/>
      <c r="H67" s="207"/>
      <c r="I67" s="204"/>
      <c r="J67" s="202"/>
      <c r="K67" s="202"/>
    </row>
    <row r="68" spans="2:11" x14ac:dyDescent="0.2">
      <c r="B68" s="203"/>
      <c r="C68" s="204"/>
      <c r="D68" s="204"/>
      <c r="E68" s="205"/>
      <c r="F68" s="205"/>
      <c r="G68" s="211"/>
      <c r="H68" s="207"/>
      <c r="I68" s="204"/>
      <c r="J68" s="202"/>
      <c r="K68" s="202"/>
    </row>
    <row r="69" spans="2:11" x14ac:dyDescent="0.2">
      <c r="B69" s="203"/>
      <c r="C69" s="204"/>
      <c r="D69" s="204"/>
      <c r="E69" s="205"/>
      <c r="F69" s="205"/>
      <c r="G69" s="211"/>
      <c r="H69" s="207"/>
      <c r="I69" s="204"/>
      <c r="J69" s="202"/>
      <c r="K69" s="202"/>
    </row>
    <row r="70" spans="2:11" x14ac:dyDescent="0.2">
      <c r="B70" s="203"/>
      <c r="C70" s="204"/>
      <c r="D70" s="204"/>
      <c r="E70" s="205"/>
      <c r="F70" s="205"/>
      <c r="G70" s="211"/>
      <c r="H70" s="207"/>
      <c r="I70" s="204"/>
      <c r="J70" s="202"/>
      <c r="K70" s="202"/>
    </row>
    <row r="71" spans="2:11" x14ac:dyDescent="0.2">
      <c r="B71" s="203"/>
      <c r="C71" s="204"/>
      <c r="D71" s="204"/>
      <c r="E71" s="205"/>
      <c r="F71" s="205"/>
      <c r="G71" s="211"/>
      <c r="H71" s="207"/>
      <c r="I71" s="204"/>
      <c r="J71" s="202"/>
      <c r="K71" s="202"/>
    </row>
    <row r="72" spans="2:11" ht="25.5" customHeight="1" x14ac:dyDescent="0.2">
      <c r="B72" s="203"/>
      <c r="C72" s="204"/>
      <c r="D72" s="204"/>
      <c r="E72" s="205"/>
      <c r="F72" s="205"/>
      <c r="G72" s="211"/>
      <c r="H72" s="207"/>
      <c r="I72" s="204"/>
      <c r="J72" s="202"/>
      <c r="K72" s="202"/>
    </row>
  </sheetData>
  <mergeCells count="62">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39:I39"/>
    <mergeCell ref="B40:I44"/>
    <mergeCell ref="C58:I58"/>
    <mergeCell ref="C59:I59"/>
    <mergeCell ref="B46:B57"/>
    <mergeCell ref="C24:E24"/>
    <mergeCell ref="G24:I24"/>
    <mergeCell ref="B25:I25"/>
    <mergeCell ref="F27:F38"/>
    <mergeCell ref="G27:G38"/>
    <mergeCell ref="I27:I38"/>
    <mergeCell ref="B60:I60"/>
    <mergeCell ref="C55:F57"/>
    <mergeCell ref="C46:F50"/>
    <mergeCell ref="C66:I66"/>
    <mergeCell ref="B61:B62"/>
    <mergeCell ref="D61:F61"/>
    <mergeCell ref="G61:I61"/>
    <mergeCell ref="D62:F62"/>
    <mergeCell ref="G62:I62"/>
    <mergeCell ref="C63:I63"/>
    <mergeCell ref="C64:I64"/>
    <mergeCell ref="C65:I65"/>
    <mergeCell ref="C51:F54"/>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7"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X113"/>
  <sheetViews>
    <sheetView view="pageBreakPreview" topLeftCell="A24" zoomScale="85" zoomScaleNormal="85" zoomScaleSheetLayoutView="85" zoomScalePageLayoutView="85" workbookViewId="0">
      <selection activeCell="C59" sqref="C59:F62"/>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4.28515625" style="208" customWidth="1"/>
    <col min="8" max="8" width="24.42578125" style="173" customWidth="1"/>
    <col min="9" max="9" width="26" style="173" customWidth="1"/>
    <col min="10" max="11" width="22.42578125" style="173" customWidth="1"/>
    <col min="12" max="12" width="12.28515625" style="171" bestFit="1" customWidth="1"/>
    <col min="13" max="24" width="10.85546875" style="171"/>
    <col min="25" max="16384" width="10.85546875" style="173"/>
  </cols>
  <sheetData>
    <row r="1" spans="2:14" ht="37.5" customHeight="1" x14ac:dyDescent="0.2">
      <c r="B1" s="635"/>
      <c r="C1" s="638" t="s">
        <v>25</v>
      </c>
      <c r="D1" s="638"/>
      <c r="E1" s="638"/>
      <c r="F1" s="638"/>
      <c r="G1" s="638"/>
      <c r="H1" s="638"/>
      <c r="I1" s="639"/>
      <c r="J1" s="170"/>
      <c r="K1" s="170"/>
      <c r="M1" s="172"/>
    </row>
    <row r="2" spans="2:14" ht="37.5" customHeight="1" x14ac:dyDescent="0.2">
      <c r="B2" s="636"/>
      <c r="C2" s="728" t="s">
        <v>239</v>
      </c>
      <c r="D2" s="728"/>
      <c r="E2" s="728"/>
      <c r="F2" s="728"/>
      <c r="G2" s="728"/>
      <c r="H2" s="728"/>
      <c r="I2" s="727"/>
      <c r="J2" s="170"/>
      <c r="K2" s="170"/>
      <c r="M2" s="172"/>
    </row>
    <row r="3" spans="2:14" ht="37.5" customHeight="1" thickBot="1" x14ac:dyDescent="0.25">
      <c r="B3" s="637"/>
      <c r="C3" s="643" t="s">
        <v>240</v>
      </c>
      <c r="D3" s="643"/>
      <c r="E3" s="643"/>
      <c r="F3" s="643" t="s">
        <v>241</v>
      </c>
      <c r="G3" s="643"/>
      <c r="H3" s="643"/>
      <c r="I3" s="641"/>
      <c r="J3" s="170"/>
      <c r="K3" s="170"/>
      <c r="M3" s="172"/>
    </row>
    <row r="4" spans="2:14" ht="23.25" customHeight="1" x14ac:dyDescent="0.2">
      <c r="B4" s="631" t="s">
        <v>351</v>
      </c>
      <c r="C4" s="632"/>
      <c r="D4" s="632"/>
      <c r="E4" s="632"/>
      <c r="F4" s="632"/>
      <c r="G4" s="632"/>
      <c r="H4" s="632"/>
      <c r="I4" s="633"/>
      <c r="J4" s="174"/>
      <c r="K4" s="174"/>
    </row>
    <row r="5" spans="2:14" ht="24" customHeight="1" x14ac:dyDescent="0.2">
      <c r="B5" s="551" t="s">
        <v>234</v>
      </c>
      <c r="C5" s="652"/>
      <c r="D5" s="652"/>
      <c r="E5" s="652"/>
      <c r="F5" s="652"/>
      <c r="G5" s="652"/>
      <c r="H5" s="652"/>
      <c r="I5" s="653"/>
      <c r="J5" s="175"/>
      <c r="K5" s="175"/>
      <c r="N5" s="176"/>
    </row>
    <row r="6" spans="2:14" ht="30.75" customHeight="1" x14ac:dyDescent="0.2">
      <c r="B6" s="281" t="s">
        <v>242</v>
      </c>
      <c r="C6" s="284">
        <v>6</v>
      </c>
      <c r="D6" s="725" t="s">
        <v>243</v>
      </c>
      <c r="E6" s="725"/>
      <c r="F6" s="701" t="s">
        <v>356</v>
      </c>
      <c r="G6" s="701"/>
      <c r="H6" s="701"/>
      <c r="I6" s="702"/>
      <c r="J6" s="177"/>
      <c r="K6" s="177"/>
      <c r="M6" s="172"/>
      <c r="N6" s="176"/>
    </row>
    <row r="7" spans="2:14" ht="30.75" customHeight="1" x14ac:dyDescent="0.2">
      <c r="B7" s="281" t="s">
        <v>244</v>
      </c>
      <c r="C7" s="284" t="s">
        <v>81</v>
      </c>
      <c r="D7" s="725" t="s">
        <v>245</v>
      </c>
      <c r="E7" s="725"/>
      <c r="F7" s="701" t="s">
        <v>325</v>
      </c>
      <c r="G7" s="701"/>
      <c r="H7" s="285" t="s">
        <v>246</v>
      </c>
      <c r="I7" s="286" t="s">
        <v>81</v>
      </c>
      <c r="J7" s="179"/>
      <c r="K7" s="179"/>
      <c r="M7" s="172"/>
      <c r="N7" s="176"/>
    </row>
    <row r="8" spans="2:14" ht="30.75" customHeight="1" x14ac:dyDescent="0.2">
      <c r="B8" s="281" t="s">
        <v>247</v>
      </c>
      <c r="C8" s="701" t="s">
        <v>289</v>
      </c>
      <c r="D8" s="701"/>
      <c r="E8" s="701"/>
      <c r="F8" s="701"/>
      <c r="G8" s="285" t="s">
        <v>248</v>
      </c>
      <c r="H8" s="717">
        <v>7550</v>
      </c>
      <c r="I8" s="718"/>
      <c r="J8" s="180"/>
      <c r="K8" s="180"/>
      <c r="M8" s="172"/>
      <c r="N8" s="176"/>
    </row>
    <row r="9" spans="2:14" ht="30.75" customHeight="1" x14ac:dyDescent="0.2">
      <c r="B9" s="281" t="s">
        <v>48</v>
      </c>
      <c r="C9" s="719" t="s">
        <v>60</v>
      </c>
      <c r="D9" s="719"/>
      <c r="E9" s="719"/>
      <c r="F9" s="719"/>
      <c r="G9" s="285" t="s">
        <v>249</v>
      </c>
      <c r="H9" s="720" t="s">
        <v>295</v>
      </c>
      <c r="I9" s="721"/>
      <c r="J9" s="181"/>
      <c r="K9" s="181"/>
      <c r="M9" s="182"/>
    </row>
    <row r="10" spans="2:14" ht="75.75" customHeight="1" x14ac:dyDescent="0.2">
      <c r="B10" s="281" t="s">
        <v>250</v>
      </c>
      <c r="C10" s="701" t="s">
        <v>345</v>
      </c>
      <c r="D10" s="701"/>
      <c r="E10" s="701"/>
      <c r="F10" s="701"/>
      <c r="G10" s="701"/>
      <c r="H10" s="701"/>
      <c r="I10" s="702"/>
      <c r="J10" s="183"/>
      <c r="K10" s="183"/>
      <c r="M10" s="182"/>
    </row>
    <row r="11" spans="2:14" ht="30.75" customHeight="1" x14ac:dyDescent="0.2">
      <c r="B11" s="281" t="s">
        <v>251</v>
      </c>
      <c r="C11" s="695" t="s">
        <v>355</v>
      </c>
      <c r="D11" s="695"/>
      <c r="E11" s="695"/>
      <c r="F11" s="695"/>
      <c r="G11" s="695"/>
      <c r="H11" s="695"/>
      <c r="I11" s="898"/>
      <c r="J11" s="179"/>
      <c r="K11" s="179"/>
      <c r="M11" s="182"/>
      <c r="N11" s="176"/>
    </row>
    <row r="12" spans="2:14" ht="30.75" customHeight="1" x14ac:dyDescent="0.2">
      <c r="B12" s="281" t="s">
        <v>254</v>
      </c>
      <c r="C12" s="693" t="s">
        <v>326</v>
      </c>
      <c r="D12" s="693"/>
      <c r="E12" s="693"/>
      <c r="F12" s="693"/>
      <c r="G12" s="285" t="s">
        <v>252</v>
      </c>
      <c r="H12" s="706" t="s">
        <v>91</v>
      </c>
      <c r="I12" s="707"/>
      <c r="J12" s="179"/>
      <c r="K12" s="179"/>
      <c r="M12" s="182"/>
      <c r="N12" s="176"/>
    </row>
    <row r="13" spans="2:14" ht="30.75" customHeight="1" x14ac:dyDescent="0.2">
      <c r="B13" s="281" t="s">
        <v>255</v>
      </c>
      <c r="C13" s="724" t="s">
        <v>398</v>
      </c>
      <c r="D13" s="724"/>
      <c r="E13" s="724"/>
      <c r="F13" s="724"/>
      <c r="G13" s="285" t="s">
        <v>253</v>
      </c>
      <c r="H13" s="695" t="s">
        <v>57</v>
      </c>
      <c r="I13" s="898"/>
      <c r="J13" s="179"/>
      <c r="K13" s="179"/>
      <c r="M13" s="182"/>
    </row>
    <row r="14" spans="2:14" ht="30" customHeight="1" x14ac:dyDescent="0.2">
      <c r="B14" s="281" t="s">
        <v>256</v>
      </c>
      <c r="C14" s="899" t="s">
        <v>367</v>
      </c>
      <c r="D14" s="899"/>
      <c r="E14" s="899"/>
      <c r="F14" s="899"/>
      <c r="G14" s="899"/>
      <c r="H14" s="899"/>
      <c r="I14" s="900"/>
      <c r="J14" s="183"/>
      <c r="K14" s="183"/>
      <c r="M14" s="182"/>
      <c r="N14" s="176"/>
    </row>
    <row r="15" spans="2:14" ht="30.75" customHeight="1" x14ac:dyDescent="0.2">
      <c r="B15" s="281" t="s">
        <v>257</v>
      </c>
      <c r="C15" s="715" t="s">
        <v>368</v>
      </c>
      <c r="D15" s="715"/>
      <c r="E15" s="715"/>
      <c r="F15" s="715"/>
      <c r="G15" s="715"/>
      <c r="H15" s="715"/>
      <c r="I15" s="716"/>
      <c r="J15" s="184"/>
      <c r="K15" s="184"/>
      <c r="M15" s="182"/>
      <c r="N15" s="176"/>
    </row>
    <row r="16" spans="2:14" ht="20.25" customHeight="1" x14ac:dyDescent="0.2">
      <c r="B16" s="281" t="s">
        <v>258</v>
      </c>
      <c r="C16" s="701" t="s">
        <v>306</v>
      </c>
      <c r="D16" s="701"/>
      <c r="E16" s="701"/>
      <c r="F16" s="701"/>
      <c r="G16" s="701"/>
      <c r="H16" s="701"/>
      <c r="I16" s="702"/>
      <c r="J16" s="185"/>
      <c r="K16" s="185"/>
      <c r="M16" s="182"/>
      <c r="N16" s="176"/>
    </row>
    <row r="17" spans="2:14" ht="30.75" customHeight="1" x14ac:dyDescent="0.2">
      <c r="B17" s="281" t="s">
        <v>259</v>
      </c>
      <c r="C17" s="695" t="s">
        <v>151</v>
      </c>
      <c r="D17" s="696"/>
      <c r="E17" s="696"/>
      <c r="F17" s="696"/>
      <c r="G17" s="696"/>
      <c r="H17" s="696"/>
      <c r="I17" s="697"/>
      <c r="J17" s="186"/>
      <c r="K17" s="186"/>
      <c r="M17" s="182"/>
      <c r="N17" s="176"/>
    </row>
    <row r="18" spans="2:14" ht="18" customHeight="1" x14ac:dyDescent="0.2">
      <c r="B18" s="602" t="s">
        <v>265</v>
      </c>
      <c r="C18" s="698" t="s">
        <v>237</v>
      </c>
      <c r="D18" s="698"/>
      <c r="E18" s="698"/>
      <c r="F18" s="699" t="s">
        <v>238</v>
      </c>
      <c r="G18" s="699"/>
      <c r="H18" s="699"/>
      <c r="I18" s="700"/>
      <c r="J18" s="187"/>
      <c r="K18" s="187"/>
      <c r="M18" s="182"/>
      <c r="N18" s="176"/>
    </row>
    <row r="19" spans="2:14" ht="39.75" customHeight="1" x14ac:dyDescent="0.2">
      <c r="B19" s="602"/>
      <c r="C19" s="885" t="s">
        <v>369</v>
      </c>
      <c r="D19" s="886"/>
      <c r="E19" s="887"/>
      <c r="F19" s="701" t="str">
        <f>C19</f>
        <v>Actividades que se ejecutaron para la implementación de los procesos transversales</v>
      </c>
      <c r="G19" s="701"/>
      <c r="H19" s="701"/>
      <c r="I19" s="702"/>
      <c r="J19" s="185"/>
      <c r="K19" s="185"/>
      <c r="M19" s="182"/>
      <c r="N19" s="176"/>
    </row>
    <row r="20" spans="2:14" ht="39.75" customHeight="1" x14ac:dyDescent="0.2">
      <c r="B20" s="281" t="s">
        <v>266</v>
      </c>
      <c r="C20" s="885" t="s">
        <v>297</v>
      </c>
      <c r="D20" s="886"/>
      <c r="E20" s="887"/>
      <c r="F20" s="701" t="str">
        <f>C20</f>
        <v>Cantidad de actividades que se ejecutaron para la implementacion de los procesos transversales</v>
      </c>
      <c r="G20" s="701"/>
      <c r="H20" s="701"/>
      <c r="I20" s="702"/>
      <c r="J20" s="179"/>
      <c r="K20" s="179"/>
      <c r="M20" s="182"/>
      <c r="N20" s="176"/>
    </row>
    <row r="21" spans="2:14" ht="30" customHeight="1" x14ac:dyDescent="0.2">
      <c r="B21" s="281" t="s">
        <v>267</v>
      </c>
      <c r="C21" s="893"/>
      <c r="D21" s="894"/>
      <c r="E21" s="895"/>
      <c r="F21" s="657"/>
      <c r="G21" s="658"/>
      <c r="H21" s="658"/>
      <c r="I21" s="659"/>
      <c r="J21" s="184"/>
      <c r="K21" s="184"/>
      <c r="M21" s="188"/>
      <c r="N21" s="176"/>
    </row>
    <row r="22" spans="2:14" ht="23.25" customHeight="1" x14ac:dyDescent="0.2">
      <c r="B22" s="281" t="s">
        <v>268</v>
      </c>
      <c r="C22" s="888">
        <v>44562</v>
      </c>
      <c r="D22" s="896"/>
      <c r="E22" s="897"/>
      <c r="F22" s="285" t="s">
        <v>271</v>
      </c>
      <c r="G22" s="287">
        <v>8.7999999999999995E-2</v>
      </c>
      <c r="H22" s="285" t="s">
        <v>275</v>
      </c>
      <c r="I22" s="288">
        <v>8.7999999999999995E-2</v>
      </c>
      <c r="J22" s="189"/>
      <c r="K22" s="189"/>
      <c r="M22" s="188"/>
    </row>
    <row r="23" spans="2:14" ht="27" customHeight="1" x14ac:dyDescent="0.2">
      <c r="B23" s="281" t="s">
        <v>269</v>
      </c>
      <c r="C23" s="888">
        <v>44926</v>
      </c>
      <c r="D23" s="658"/>
      <c r="E23" s="889"/>
      <c r="F23" s="285" t="s">
        <v>272</v>
      </c>
      <c r="G23" s="890">
        <v>0.3</v>
      </c>
      <c r="H23" s="891"/>
      <c r="I23" s="892"/>
      <c r="J23" s="190"/>
      <c r="K23" s="190"/>
      <c r="M23" s="188"/>
    </row>
    <row r="24" spans="2:14" ht="30.75" customHeight="1" x14ac:dyDescent="0.2">
      <c r="B24" s="289" t="s">
        <v>270</v>
      </c>
      <c r="C24" s="873" t="s">
        <v>321</v>
      </c>
      <c r="D24" s="874"/>
      <c r="E24" s="875"/>
      <c r="F24" s="290" t="s">
        <v>274</v>
      </c>
      <c r="G24" s="657" t="s">
        <v>223</v>
      </c>
      <c r="H24" s="658"/>
      <c r="I24" s="659"/>
      <c r="J24" s="187"/>
      <c r="K24" s="187"/>
      <c r="M24" s="188"/>
    </row>
    <row r="25" spans="2:14" ht="22.5" customHeight="1" x14ac:dyDescent="0.2">
      <c r="B25" s="551" t="s">
        <v>235</v>
      </c>
      <c r="C25" s="652"/>
      <c r="D25" s="652"/>
      <c r="E25" s="652"/>
      <c r="F25" s="652"/>
      <c r="G25" s="652"/>
      <c r="H25" s="652"/>
      <c r="I25" s="653"/>
      <c r="J25" s="175"/>
      <c r="K25" s="175"/>
      <c r="M25" s="188"/>
    </row>
    <row r="26" spans="2:14" ht="43.5" customHeight="1" x14ac:dyDescent="0.2">
      <c r="B26" s="191" t="s">
        <v>105</v>
      </c>
      <c r="C26" s="291" t="s">
        <v>261</v>
      </c>
      <c r="D26" s="291" t="s">
        <v>260</v>
      </c>
      <c r="E26" s="292" t="s">
        <v>264</v>
      </c>
      <c r="F26" s="291" t="s">
        <v>263</v>
      </c>
      <c r="G26" s="291" t="s">
        <v>262</v>
      </c>
      <c r="H26" s="292" t="s">
        <v>276</v>
      </c>
      <c r="I26" s="293" t="s">
        <v>273</v>
      </c>
      <c r="J26" s="242"/>
      <c r="K26" s="242"/>
      <c r="L26" s="12"/>
      <c r="M26" s="188"/>
    </row>
    <row r="27" spans="2:14" ht="15.6" customHeight="1" x14ac:dyDescent="0.2">
      <c r="B27" s="191" t="s">
        <v>323</v>
      </c>
      <c r="C27" s="294">
        <v>2.6849999999999999E-2</v>
      </c>
      <c r="D27" s="294">
        <f>+C27*0.804850139377838</f>
        <v>2.1610226242294951E-2</v>
      </c>
      <c r="E27" s="295">
        <f>IF(OR(C27=0,C27=""),0,D27/C27)</f>
        <v>0.80485013937783811</v>
      </c>
      <c r="F27" s="876">
        <f>SUM(C27:C38)</f>
        <v>0.29994000000000004</v>
      </c>
      <c r="G27" s="879">
        <f>SUM(D27:D38)</f>
        <v>7.0626386556699505E-2</v>
      </c>
      <c r="H27" s="333">
        <f>+(D27*100%)/$G$23</f>
        <v>7.2034087474316513E-2</v>
      </c>
      <c r="I27" s="882">
        <f>G27+I22</f>
        <v>0.1586263865566995</v>
      </c>
      <c r="J27" s="271"/>
      <c r="K27" s="271"/>
      <c r="L27" s="12"/>
      <c r="M27" s="188"/>
    </row>
    <row r="28" spans="2:14" ht="15.6" customHeight="1" x14ac:dyDescent="0.2">
      <c r="B28" s="191" t="s">
        <v>114</v>
      </c>
      <c r="C28" s="294">
        <v>2.52E-2</v>
      </c>
      <c r="D28" s="294">
        <f>+C28*0.943295625337381</f>
        <v>2.3771049758502E-2</v>
      </c>
      <c r="E28" s="295">
        <f t="shared" ref="E28:E38" si="0">IF(OR(C28=0,C28=""),0,D28/C28)</f>
        <v>0.94329562533738098</v>
      </c>
      <c r="F28" s="877"/>
      <c r="G28" s="880"/>
      <c r="H28" s="333">
        <f>+IF(D28="","",((D28*100%)/$G$23)+H27)</f>
        <v>0.15127092000265652</v>
      </c>
      <c r="I28" s="883"/>
      <c r="J28" s="245"/>
      <c r="K28" s="271"/>
      <c r="L28" s="12"/>
      <c r="M28" s="188"/>
    </row>
    <row r="29" spans="2:14" ht="15.6" customHeight="1" x14ac:dyDescent="0.2">
      <c r="B29" s="191" t="s">
        <v>115</v>
      </c>
      <c r="C29" s="294">
        <v>2.631E-2</v>
      </c>
      <c r="D29" s="294">
        <f>0.959525296689569*C29</f>
        <v>2.5245110555902561E-2</v>
      </c>
      <c r="E29" s="296">
        <f t="shared" si="0"/>
        <v>0.95952529668956899</v>
      </c>
      <c r="F29" s="877"/>
      <c r="G29" s="880"/>
      <c r="H29" s="333">
        <f t="shared" ref="H29:H38" si="1">+IF(D29="","",((D29*100%)/$G$23)+H28)</f>
        <v>0.23542128852233174</v>
      </c>
      <c r="I29" s="883"/>
      <c r="J29" s="245"/>
      <c r="K29" s="271"/>
      <c r="L29" s="12"/>
      <c r="M29" s="188"/>
    </row>
    <row r="30" spans="2:14" ht="15.6" customHeight="1" x14ac:dyDescent="0.2">
      <c r="B30" s="191" t="s">
        <v>116</v>
      </c>
      <c r="C30" s="294">
        <v>2.3099999999999999E-2</v>
      </c>
      <c r="D30" s="294"/>
      <c r="E30" s="296">
        <f t="shared" si="0"/>
        <v>0</v>
      </c>
      <c r="F30" s="877"/>
      <c r="G30" s="880"/>
      <c r="H30" s="333" t="str">
        <f t="shared" si="1"/>
        <v/>
      </c>
      <c r="I30" s="883"/>
      <c r="J30" s="245"/>
      <c r="K30" s="271"/>
      <c r="L30" s="12"/>
      <c r="M30" s="188"/>
    </row>
    <row r="31" spans="2:14" ht="15.6" customHeight="1" x14ac:dyDescent="0.2">
      <c r="B31" s="191" t="s">
        <v>117</v>
      </c>
      <c r="C31" s="294">
        <v>2.3039999999999998E-2</v>
      </c>
      <c r="D31" s="294"/>
      <c r="E31" s="296">
        <f t="shared" si="0"/>
        <v>0</v>
      </c>
      <c r="F31" s="877"/>
      <c r="G31" s="880"/>
      <c r="H31" s="333" t="str">
        <f t="shared" si="1"/>
        <v/>
      </c>
      <c r="I31" s="883"/>
      <c r="J31" s="245"/>
      <c r="K31" s="271"/>
      <c r="L31" s="12"/>
      <c r="M31" s="188"/>
    </row>
    <row r="32" spans="2:14" ht="15.6" customHeight="1" x14ac:dyDescent="0.2">
      <c r="B32" s="191" t="s">
        <v>118</v>
      </c>
      <c r="C32" s="294">
        <v>2.8439999999999997E-2</v>
      </c>
      <c r="D32" s="294"/>
      <c r="E32" s="296">
        <f t="shared" si="0"/>
        <v>0</v>
      </c>
      <c r="F32" s="877"/>
      <c r="G32" s="880"/>
      <c r="H32" s="333" t="str">
        <f t="shared" si="1"/>
        <v/>
      </c>
      <c r="I32" s="883"/>
      <c r="J32" s="245"/>
      <c r="K32" s="271"/>
      <c r="L32" s="12"/>
      <c r="M32" s="188"/>
    </row>
    <row r="33" spans="2:12" ht="19.5" customHeight="1" x14ac:dyDescent="0.2">
      <c r="B33" s="191" t="s">
        <v>119</v>
      </c>
      <c r="C33" s="294">
        <v>2.3099999999999999E-2</v>
      </c>
      <c r="D33" s="294"/>
      <c r="E33" s="296">
        <f t="shared" si="0"/>
        <v>0</v>
      </c>
      <c r="F33" s="877"/>
      <c r="G33" s="880"/>
      <c r="H33" s="333" t="str">
        <f t="shared" si="1"/>
        <v/>
      </c>
      <c r="I33" s="883"/>
      <c r="J33" s="275"/>
      <c r="K33" s="271"/>
      <c r="L33" s="12"/>
    </row>
    <row r="34" spans="2:12" ht="19.5" customHeight="1" x14ac:dyDescent="0.2">
      <c r="B34" s="191" t="s">
        <v>120</v>
      </c>
      <c r="C34" s="294">
        <v>2.3610000000000003E-2</v>
      </c>
      <c r="D34" s="294"/>
      <c r="E34" s="296">
        <f t="shared" si="0"/>
        <v>0</v>
      </c>
      <c r="F34" s="877"/>
      <c r="G34" s="880"/>
      <c r="H34" s="333" t="str">
        <f t="shared" si="1"/>
        <v/>
      </c>
      <c r="I34" s="883"/>
      <c r="J34" s="245"/>
      <c r="K34" s="271"/>
      <c r="L34" s="12"/>
    </row>
    <row r="35" spans="2:12" ht="19.5" customHeight="1" x14ac:dyDescent="0.2">
      <c r="B35" s="191" t="s">
        <v>121</v>
      </c>
      <c r="C35" s="294">
        <v>2.4119999999999999E-2</v>
      </c>
      <c r="D35" s="294"/>
      <c r="E35" s="296">
        <f t="shared" si="0"/>
        <v>0</v>
      </c>
      <c r="F35" s="877"/>
      <c r="G35" s="880"/>
      <c r="H35" s="333" t="str">
        <f t="shared" si="1"/>
        <v/>
      </c>
      <c r="I35" s="883"/>
      <c r="J35" s="245"/>
      <c r="K35" s="271"/>
      <c r="L35" s="12"/>
    </row>
    <row r="36" spans="2:12" ht="19.5" customHeight="1" x14ac:dyDescent="0.2">
      <c r="B36" s="191" t="s">
        <v>122</v>
      </c>
      <c r="C36" s="294">
        <v>2.3099999999999999E-2</v>
      </c>
      <c r="D36" s="294"/>
      <c r="E36" s="296">
        <f t="shared" si="0"/>
        <v>0</v>
      </c>
      <c r="F36" s="877"/>
      <c r="G36" s="880"/>
      <c r="H36" s="333" t="str">
        <f t="shared" si="1"/>
        <v/>
      </c>
      <c r="I36" s="883"/>
      <c r="J36" s="245"/>
      <c r="K36" s="271"/>
      <c r="L36" s="12"/>
    </row>
    <row r="37" spans="2:12" ht="19.5" customHeight="1" x14ac:dyDescent="0.2">
      <c r="B37" s="191" t="s">
        <v>123</v>
      </c>
      <c r="C37" s="294">
        <v>2.7359999999999999E-2</v>
      </c>
      <c r="D37" s="294"/>
      <c r="E37" s="296">
        <f t="shared" si="0"/>
        <v>0</v>
      </c>
      <c r="F37" s="877"/>
      <c r="G37" s="880"/>
      <c r="H37" s="333" t="str">
        <f t="shared" si="1"/>
        <v/>
      </c>
      <c r="I37" s="883"/>
      <c r="J37" s="245"/>
      <c r="K37" s="271"/>
      <c r="L37" s="12"/>
    </row>
    <row r="38" spans="2:12" ht="19.5" customHeight="1" x14ac:dyDescent="0.2">
      <c r="B38" s="191" t="s">
        <v>124</v>
      </c>
      <c r="C38" s="294">
        <v>2.571E-2</v>
      </c>
      <c r="D38" s="294"/>
      <c r="E38" s="296">
        <f t="shared" si="0"/>
        <v>0</v>
      </c>
      <c r="F38" s="878"/>
      <c r="G38" s="881"/>
      <c r="H38" s="333" t="str">
        <f t="shared" si="1"/>
        <v/>
      </c>
      <c r="I38" s="884"/>
      <c r="J38" s="245"/>
      <c r="K38" s="38"/>
      <c r="L38" s="12"/>
    </row>
    <row r="39" spans="2:12" ht="150.75" customHeight="1" x14ac:dyDescent="0.2">
      <c r="B39" s="226" t="s">
        <v>277</v>
      </c>
      <c r="C39" s="871" t="s">
        <v>470</v>
      </c>
      <c r="D39" s="871"/>
      <c r="E39" s="871"/>
      <c r="F39" s="871"/>
      <c r="G39" s="871"/>
      <c r="H39" s="871"/>
      <c r="I39" s="872"/>
      <c r="J39" s="246"/>
      <c r="K39" s="246"/>
      <c r="L39" s="12"/>
    </row>
    <row r="40" spans="2:12" ht="34.5" customHeight="1" x14ac:dyDescent="0.2">
      <c r="B40" s="669"/>
      <c r="C40" s="670"/>
      <c r="D40" s="670"/>
      <c r="E40" s="670"/>
      <c r="F40" s="670"/>
      <c r="G40" s="670"/>
      <c r="H40" s="670"/>
      <c r="I40" s="671"/>
      <c r="J40" s="175"/>
      <c r="K40" s="175"/>
    </row>
    <row r="41" spans="2:12" ht="34.5" customHeight="1" x14ac:dyDescent="0.2">
      <c r="B41" s="580"/>
      <c r="C41" s="581"/>
      <c r="D41" s="581"/>
      <c r="E41" s="581"/>
      <c r="F41" s="581"/>
      <c r="G41" s="581"/>
      <c r="H41" s="581"/>
      <c r="I41" s="582"/>
      <c r="J41" s="196"/>
      <c r="K41" s="196"/>
    </row>
    <row r="42" spans="2:12" ht="34.5" customHeight="1" x14ac:dyDescent="0.2">
      <c r="B42" s="580"/>
      <c r="C42" s="581"/>
      <c r="D42" s="581"/>
      <c r="E42" s="581"/>
      <c r="F42" s="581"/>
      <c r="G42" s="581"/>
      <c r="H42" s="581"/>
      <c r="I42" s="582"/>
      <c r="J42" s="196"/>
      <c r="K42" s="196"/>
    </row>
    <row r="43" spans="2:12" ht="34.5" customHeight="1" x14ac:dyDescent="0.2">
      <c r="B43" s="580"/>
      <c r="C43" s="581"/>
      <c r="D43" s="581"/>
      <c r="E43" s="581"/>
      <c r="F43" s="581"/>
      <c r="G43" s="581"/>
      <c r="H43" s="581"/>
      <c r="I43" s="582"/>
      <c r="J43" s="196"/>
      <c r="K43" s="196"/>
    </row>
    <row r="44" spans="2:12" ht="34.5" customHeight="1" x14ac:dyDescent="0.2">
      <c r="B44" s="583"/>
      <c r="C44" s="584"/>
      <c r="D44" s="584"/>
      <c r="E44" s="584"/>
      <c r="F44" s="584"/>
      <c r="G44" s="584"/>
      <c r="H44" s="584"/>
      <c r="I44" s="585"/>
      <c r="J44" s="174"/>
      <c r="K44" s="174"/>
    </row>
    <row r="45" spans="2:12" ht="24" customHeight="1" x14ac:dyDescent="0.2">
      <c r="B45" s="932" t="s">
        <v>278</v>
      </c>
      <c r="C45" s="928"/>
      <c r="D45" s="928"/>
      <c r="E45" s="928"/>
      <c r="F45" s="928"/>
      <c r="G45" s="928"/>
      <c r="H45" s="317" t="s">
        <v>105</v>
      </c>
      <c r="I45" s="318" t="s">
        <v>399</v>
      </c>
      <c r="J45" s="174"/>
      <c r="K45" s="174"/>
    </row>
    <row r="46" spans="2:12" ht="70.349999999999994" customHeight="1" x14ac:dyDescent="0.2">
      <c r="B46" s="775"/>
      <c r="C46" s="933" t="s">
        <v>459</v>
      </c>
      <c r="D46" s="934"/>
      <c r="E46" s="934"/>
      <c r="F46" s="934"/>
      <c r="G46" s="283" t="s">
        <v>385</v>
      </c>
      <c r="H46" s="319">
        <v>1410</v>
      </c>
      <c r="I46" s="319">
        <f>1221+1193+1410</f>
        <v>3824</v>
      </c>
      <c r="J46" s="197"/>
      <c r="K46" s="197"/>
    </row>
    <row r="47" spans="2:12" ht="70.349999999999994" customHeight="1" x14ac:dyDescent="0.2">
      <c r="B47" s="775"/>
      <c r="C47" s="935"/>
      <c r="D47" s="936"/>
      <c r="E47" s="936"/>
      <c r="F47" s="936"/>
      <c r="G47" s="283" t="s">
        <v>386</v>
      </c>
      <c r="H47" s="320">
        <v>0.6</v>
      </c>
      <c r="I47" s="320">
        <f>AVERAGE(83%,77%,60%)</f>
        <v>0.73333333333333339</v>
      </c>
      <c r="J47" s="197"/>
      <c r="K47" s="197"/>
    </row>
    <row r="48" spans="2:12" ht="70.349999999999994" customHeight="1" x14ac:dyDescent="0.2">
      <c r="B48" s="775"/>
      <c r="C48" s="935"/>
      <c r="D48" s="936"/>
      <c r="E48" s="936"/>
      <c r="F48" s="936"/>
      <c r="G48" s="283" t="s">
        <v>387</v>
      </c>
      <c r="H48" s="319">
        <v>3608</v>
      </c>
      <c r="I48" s="319">
        <f>3303+3952+3608</f>
        <v>10863</v>
      </c>
      <c r="J48" s="197"/>
      <c r="K48" s="197"/>
    </row>
    <row r="49" spans="2:24" ht="43.35" customHeight="1" x14ac:dyDescent="0.2">
      <c r="B49" s="775"/>
      <c r="C49" s="937" t="s">
        <v>460</v>
      </c>
      <c r="D49" s="938"/>
      <c r="E49" s="938"/>
      <c r="F49" s="939"/>
      <c r="G49" s="283" t="s">
        <v>388</v>
      </c>
      <c r="H49" s="322">
        <v>6</v>
      </c>
      <c r="I49" s="322">
        <f>12+6</f>
        <v>18</v>
      </c>
      <c r="J49" s="197"/>
      <c r="K49" s="197"/>
    </row>
    <row r="50" spans="2:24" ht="43.35" customHeight="1" x14ac:dyDescent="0.2">
      <c r="B50" s="775"/>
      <c r="C50" s="935"/>
      <c r="D50" s="936"/>
      <c r="E50" s="936"/>
      <c r="F50" s="940"/>
      <c r="G50" s="283" t="s">
        <v>389</v>
      </c>
      <c r="H50" s="322">
        <v>10</v>
      </c>
      <c r="I50" s="322">
        <f>10+4</f>
        <v>14</v>
      </c>
      <c r="J50" s="197"/>
      <c r="K50" s="197"/>
    </row>
    <row r="51" spans="2:24" ht="43.35" customHeight="1" x14ac:dyDescent="0.2">
      <c r="B51" s="775"/>
      <c r="C51" s="935"/>
      <c r="D51" s="936"/>
      <c r="E51" s="936"/>
      <c r="F51" s="940"/>
      <c r="G51" s="283" t="s">
        <v>390</v>
      </c>
      <c r="H51" s="322">
        <v>8</v>
      </c>
      <c r="I51" s="322">
        <f>16+8</f>
        <v>24</v>
      </c>
      <c r="J51" s="197"/>
      <c r="K51" s="197"/>
    </row>
    <row r="52" spans="2:24" ht="43.35" customHeight="1" x14ac:dyDescent="0.2">
      <c r="B52" s="775"/>
      <c r="C52" s="941"/>
      <c r="D52" s="942"/>
      <c r="E52" s="942"/>
      <c r="F52" s="943"/>
      <c r="G52" s="283" t="s">
        <v>391</v>
      </c>
      <c r="H52" s="316">
        <v>1</v>
      </c>
      <c r="I52" s="316">
        <v>2</v>
      </c>
      <c r="J52" s="197"/>
      <c r="K52" s="197"/>
    </row>
    <row r="53" spans="2:24" ht="49.35" customHeight="1" x14ac:dyDescent="0.2">
      <c r="B53" s="775"/>
      <c r="C53" s="910" t="s">
        <v>461</v>
      </c>
      <c r="D53" s="911"/>
      <c r="E53" s="911"/>
      <c r="F53" s="912"/>
      <c r="G53" s="283" t="s">
        <v>392</v>
      </c>
      <c r="H53" s="322" t="s">
        <v>462</v>
      </c>
      <c r="I53" s="322" t="s">
        <v>439</v>
      </c>
      <c r="J53" s="197"/>
      <c r="K53" s="197"/>
    </row>
    <row r="54" spans="2:24" ht="49.35" customHeight="1" x14ac:dyDescent="0.2">
      <c r="B54" s="775"/>
      <c r="C54" s="913"/>
      <c r="D54" s="914"/>
      <c r="E54" s="914"/>
      <c r="F54" s="915"/>
      <c r="G54" s="283" t="s">
        <v>393</v>
      </c>
      <c r="H54" s="322">
        <v>174</v>
      </c>
      <c r="I54" s="323">
        <f>113+158+H54</f>
        <v>445</v>
      </c>
      <c r="J54" s="197"/>
      <c r="K54" s="197"/>
    </row>
    <row r="55" spans="2:24" ht="49.35" customHeight="1" x14ac:dyDescent="0.2">
      <c r="B55" s="775"/>
      <c r="C55" s="913"/>
      <c r="D55" s="914"/>
      <c r="E55" s="914"/>
      <c r="F55" s="915"/>
      <c r="G55" s="283" t="s">
        <v>394</v>
      </c>
      <c r="H55" s="322">
        <v>7</v>
      </c>
      <c r="I55" s="323">
        <f>4+5+H55</f>
        <v>16</v>
      </c>
      <c r="J55" s="197"/>
      <c r="K55" s="197"/>
    </row>
    <row r="56" spans="2:24" ht="49.35" customHeight="1" x14ac:dyDescent="0.2">
      <c r="B56" s="775"/>
      <c r="C56" s="916"/>
      <c r="D56" s="917"/>
      <c r="E56" s="917"/>
      <c r="F56" s="918"/>
      <c r="G56" s="283" t="s">
        <v>422</v>
      </c>
      <c r="H56" s="322">
        <v>5</v>
      </c>
      <c r="I56" s="323">
        <f>3+12+H56</f>
        <v>20</v>
      </c>
      <c r="J56" s="197"/>
      <c r="K56" s="197"/>
    </row>
    <row r="57" spans="2:24" ht="37.5" customHeight="1" x14ac:dyDescent="0.2">
      <c r="B57" s="775"/>
      <c r="C57" s="933" t="s">
        <v>468</v>
      </c>
      <c r="D57" s="944"/>
      <c r="E57" s="944"/>
      <c r="F57" s="944"/>
      <c r="G57" s="283" t="s">
        <v>395</v>
      </c>
      <c r="H57" s="322">
        <v>1</v>
      </c>
      <c r="I57" s="322">
        <f>6+4+1</f>
        <v>11</v>
      </c>
      <c r="J57" s="197"/>
      <c r="K57" s="197"/>
    </row>
    <row r="58" spans="2:24" ht="37.5" customHeight="1" x14ac:dyDescent="0.2">
      <c r="B58" s="775"/>
      <c r="C58" s="945"/>
      <c r="D58" s="946"/>
      <c r="E58" s="946"/>
      <c r="F58" s="946"/>
      <c r="G58" s="283" t="s">
        <v>420</v>
      </c>
      <c r="H58" s="322">
        <v>1</v>
      </c>
      <c r="I58" s="322">
        <f>6+3+1</f>
        <v>10</v>
      </c>
      <c r="J58" s="197"/>
      <c r="K58" s="197"/>
    </row>
    <row r="59" spans="2:24" ht="49.5" customHeight="1" x14ac:dyDescent="0.2">
      <c r="B59" s="775"/>
      <c r="C59" s="947" t="s">
        <v>443</v>
      </c>
      <c r="D59" s="948"/>
      <c r="E59" s="948"/>
      <c r="F59" s="948"/>
      <c r="G59" s="283" t="s">
        <v>396</v>
      </c>
      <c r="H59" s="321" t="s">
        <v>472</v>
      </c>
      <c r="I59" s="321" t="s">
        <v>442</v>
      </c>
      <c r="J59" s="197">
        <f>625+49</f>
        <v>674</v>
      </c>
      <c r="K59" s="197">
        <f>688+37</f>
        <v>725</v>
      </c>
      <c r="L59" s="278"/>
    </row>
    <row r="60" spans="2:24" s="197" customFormat="1" ht="49.5" customHeight="1" x14ac:dyDescent="0.25">
      <c r="B60" s="775"/>
      <c r="C60" s="949"/>
      <c r="D60" s="950"/>
      <c r="E60" s="950"/>
      <c r="F60" s="950"/>
      <c r="G60" s="283" t="s">
        <v>423</v>
      </c>
      <c r="H60" s="321">
        <v>0</v>
      </c>
      <c r="I60" s="323">
        <f>4+2</f>
        <v>6</v>
      </c>
      <c r="L60" s="324"/>
      <c r="M60" s="325"/>
      <c r="N60" s="325"/>
      <c r="O60" s="325"/>
      <c r="P60" s="325"/>
      <c r="Q60" s="325"/>
      <c r="R60" s="325"/>
      <c r="S60" s="325"/>
      <c r="T60" s="325"/>
      <c r="U60" s="325"/>
      <c r="V60" s="325"/>
      <c r="W60" s="325"/>
      <c r="X60" s="325"/>
    </row>
    <row r="61" spans="2:24" ht="49.5" customHeight="1" x14ac:dyDescent="0.2">
      <c r="B61" s="775"/>
      <c r="C61" s="949"/>
      <c r="D61" s="950"/>
      <c r="E61" s="950"/>
      <c r="F61" s="950"/>
      <c r="G61" s="283" t="s">
        <v>473</v>
      </c>
      <c r="H61" s="321">
        <v>79</v>
      </c>
      <c r="I61" s="321">
        <f>207+87+79</f>
        <v>373</v>
      </c>
      <c r="J61" s="197"/>
      <c r="K61" s="197"/>
      <c r="L61" s="278"/>
    </row>
    <row r="62" spans="2:24" ht="49.5" customHeight="1" x14ac:dyDescent="0.2">
      <c r="B62" s="775"/>
      <c r="C62" s="951"/>
      <c r="D62" s="952"/>
      <c r="E62" s="952"/>
      <c r="F62" s="952"/>
      <c r="G62" s="283" t="s">
        <v>397</v>
      </c>
      <c r="H62" s="321">
        <v>671</v>
      </c>
      <c r="I62" s="323">
        <f>399+208+671</f>
        <v>1278</v>
      </c>
      <c r="J62" s="197"/>
      <c r="K62" s="197"/>
      <c r="L62" s="278"/>
    </row>
    <row r="63" spans="2:24" ht="39" customHeight="1" x14ac:dyDescent="0.2">
      <c r="B63" s="775"/>
      <c r="C63" s="919" t="s">
        <v>463</v>
      </c>
      <c r="D63" s="920"/>
      <c r="E63" s="920"/>
      <c r="F63" s="921"/>
      <c r="G63" s="283" t="s">
        <v>415</v>
      </c>
      <c r="H63" s="338">
        <v>0</v>
      </c>
      <c r="I63" s="339">
        <v>0</v>
      </c>
      <c r="J63" s="197"/>
      <c r="K63" s="197"/>
      <c r="L63" s="278"/>
    </row>
    <row r="64" spans="2:24" ht="39" customHeight="1" x14ac:dyDescent="0.2">
      <c r="B64" s="775"/>
      <c r="C64" s="922"/>
      <c r="D64" s="923"/>
      <c r="E64" s="923"/>
      <c r="F64" s="924"/>
      <c r="G64" s="283" t="s">
        <v>416</v>
      </c>
      <c r="H64" s="338">
        <v>75</v>
      </c>
      <c r="I64" s="339">
        <v>140</v>
      </c>
      <c r="J64" s="197"/>
      <c r="K64" s="197"/>
      <c r="L64" s="278"/>
    </row>
    <row r="65" spans="2:12" ht="39" customHeight="1" x14ac:dyDescent="0.2">
      <c r="B65" s="776"/>
      <c r="C65" s="925"/>
      <c r="D65" s="926"/>
      <c r="E65" s="926"/>
      <c r="F65" s="927"/>
      <c r="G65" s="283" t="s">
        <v>417</v>
      </c>
      <c r="H65" s="338">
        <v>146</v>
      </c>
      <c r="I65" s="338">
        <v>987</v>
      </c>
      <c r="J65" s="197"/>
      <c r="K65" s="197"/>
      <c r="L65" s="278"/>
    </row>
    <row r="66" spans="2:12" ht="60.75" customHeight="1" x14ac:dyDescent="0.2">
      <c r="B66" s="282" t="s">
        <v>279</v>
      </c>
      <c r="C66" s="929" t="s">
        <v>223</v>
      </c>
      <c r="D66" s="930"/>
      <c r="E66" s="930"/>
      <c r="F66" s="930"/>
      <c r="G66" s="930"/>
      <c r="H66" s="930"/>
      <c r="I66" s="931"/>
      <c r="J66" s="197"/>
      <c r="K66" s="197"/>
    </row>
    <row r="67" spans="2:12" ht="79.5" customHeight="1" x14ac:dyDescent="0.2">
      <c r="B67" s="227" t="s">
        <v>280</v>
      </c>
      <c r="C67" s="929" t="s">
        <v>471</v>
      </c>
      <c r="D67" s="930"/>
      <c r="E67" s="930"/>
      <c r="F67" s="930"/>
      <c r="G67" s="930"/>
      <c r="H67" s="930"/>
      <c r="I67" s="931"/>
      <c r="J67" s="197"/>
      <c r="K67" s="197"/>
    </row>
    <row r="68" spans="2:12" ht="22.5" customHeight="1" x14ac:dyDescent="0.2">
      <c r="B68" s="551" t="s">
        <v>236</v>
      </c>
      <c r="C68" s="652"/>
      <c r="D68" s="652"/>
      <c r="E68" s="652"/>
      <c r="F68" s="652"/>
      <c r="G68" s="652"/>
      <c r="H68" s="652"/>
      <c r="I68" s="653"/>
      <c r="J68" s="197"/>
      <c r="K68" s="197"/>
    </row>
    <row r="69" spans="2:12" ht="22.5" customHeight="1" x14ac:dyDescent="0.2">
      <c r="B69" s="649" t="s">
        <v>281</v>
      </c>
      <c r="C69" s="297" t="s">
        <v>282</v>
      </c>
      <c r="D69" s="650" t="s">
        <v>283</v>
      </c>
      <c r="E69" s="650"/>
      <c r="F69" s="650"/>
      <c r="G69" s="650" t="s">
        <v>284</v>
      </c>
      <c r="H69" s="650"/>
      <c r="I69" s="651"/>
      <c r="J69" s="198"/>
      <c r="K69" s="198"/>
    </row>
    <row r="70" spans="2:12" ht="30.75" customHeight="1" x14ac:dyDescent="0.2">
      <c r="B70" s="565"/>
      <c r="C70" s="298"/>
      <c r="D70" s="644"/>
      <c r="E70" s="644"/>
      <c r="F70" s="644"/>
      <c r="G70" s="644"/>
      <c r="H70" s="644"/>
      <c r="I70" s="645"/>
      <c r="J70" s="198"/>
      <c r="K70" s="198"/>
    </row>
    <row r="71" spans="2:12" ht="32.25" customHeight="1" x14ac:dyDescent="0.2">
      <c r="B71" s="230" t="s">
        <v>285</v>
      </c>
      <c r="C71" s="908" t="s">
        <v>469</v>
      </c>
      <c r="D71" s="908"/>
      <c r="E71" s="908"/>
      <c r="F71" s="908"/>
      <c r="G71" s="908"/>
      <c r="H71" s="908"/>
      <c r="I71" s="909"/>
      <c r="J71" s="200"/>
      <c r="K71" s="200"/>
    </row>
    <row r="72" spans="2:12" ht="28.5" customHeight="1" x14ac:dyDescent="0.2">
      <c r="B72" s="231" t="s">
        <v>286</v>
      </c>
      <c r="C72" s="908"/>
      <c r="D72" s="908"/>
      <c r="E72" s="908"/>
      <c r="F72" s="908"/>
      <c r="G72" s="908"/>
      <c r="H72" s="908"/>
      <c r="I72" s="909"/>
      <c r="J72" s="200"/>
      <c r="K72" s="200"/>
    </row>
    <row r="73" spans="2:12" ht="30" customHeight="1" x14ac:dyDescent="0.2">
      <c r="B73" s="227" t="s">
        <v>287</v>
      </c>
      <c r="C73" s="644" t="s">
        <v>350</v>
      </c>
      <c r="D73" s="644"/>
      <c r="E73" s="644"/>
      <c r="F73" s="644"/>
      <c r="G73" s="644"/>
      <c r="H73" s="644"/>
      <c r="I73" s="645"/>
      <c r="J73" s="201"/>
      <c r="K73" s="201"/>
    </row>
    <row r="74" spans="2:12" ht="31.5" customHeight="1" thickBot="1" x14ac:dyDescent="0.25">
      <c r="B74" s="210" t="s">
        <v>288</v>
      </c>
      <c r="C74" s="646" t="s">
        <v>366</v>
      </c>
      <c r="D74" s="647"/>
      <c r="E74" s="647"/>
      <c r="F74" s="647"/>
      <c r="G74" s="647"/>
      <c r="H74" s="647"/>
      <c r="I74" s="648"/>
      <c r="J74" s="202"/>
      <c r="K74" s="202"/>
    </row>
    <row r="75" spans="2:12" ht="13.35" customHeight="1" x14ac:dyDescent="0.2">
      <c r="B75" s="203"/>
      <c r="C75" s="204"/>
      <c r="D75" s="204"/>
      <c r="E75" s="205"/>
      <c r="F75" s="205"/>
      <c r="G75" s="211"/>
      <c r="H75" s="207"/>
      <c r="I75" s="204"/>
      <c r="J75" s="202"/>
      <c r="K75" s="202"/>
    </row>
    <row r="76" spans="2:12" ht="13.35" customHeight="1" x14ac:dyDescent="0.2">
      <c r="B76" s="905"/>
      <c r="C76" s="905"/>
      <c r="D76" s="905"/>
      <c r="E76" s="905"/>
      <c r="F76" s="905"/>
      <c r="G76" s="905"/>
      <c r="H76" s="905"/>
      <c r="I76" s="905"/>
      <c r="J76" s="202"/>
      <c r="K76" s="202"/>
    </row>
    <row r="77" spans="2:12" ht="13.35" customHeight="1" x14ac:dyDescent="0.2">
      <c r="B77" s="905"/>
      <c r="C77" s="905"/>
      <c r="D77" s="905"/>
      <c r="E77" s="905"/>
      <c r="F77" s="905"/>
      <c r="G77" s="905"/>
      <c r="H77" s="905"/>
      <c r="I77" s="905"/>
      <c r="J77" s="202"/>
      <c r="K77" s="202"/>
    </row>
    <row r="78" spans="2:12" ht="13.35" customHeight="1" x14ac:dyDescent="0.2">
      <c r="B78" s="905"/>
      <c r="C78" s="905"/>
      <c r="D78" s="905"/>
      <c r="E78" s="905"/>
      <c r="F78" s="905"/>
      <c r="G78" s="905"/>
      <c r="H78" s="905"/>
      <c r="I78" s="905"/>
      <c r="J78" s="202"/>
      <c r="K78" s="202"/>
    </row>
    <row r="79" spans="2:12" ht="13.35" customHeight="1" x14ac:dyDescent="0.2">
      <c r="B79" s="203"/>
      <c r="C79" s="204"/>
      <c r="D79" s="204"/>
      <c r="E79" s="205"/>
      <c r="F79" s="205"/>
      <c r="G79" s="211"/>
      <c r="H79" s="207"/>
      <c r="I79" s="204"/>
      <c r="J79" s="202"/>
      <c r="K79" s="202"/>
    </row>
    <row r="80" spans="2:12" ht="25.5" customHeight="1" x14ac:dyDescent="0.2">
      <c r="B80" s="203"/>
      <c r="C80" s="204"/>
      <c r="D80" s="204"/>
      <c r="E80" s="205"/>
      <c r="F80" s="205"/>
      <c r="G80" s="211"/>
      <c r="H80" s="207"/>
      <c r="I80" s="204"/>
      <c r="J80" s="202"/>
      <c r="K80" s="202"/>
    </row>
    <row r="81" ht="13.35" customHeight="1" x14ac:dyDescent="0.2"/>
    <row r="82" ht="13.35" customHeight="1" x14ac:dyDescent="0.2"/>
    <row r="83" ht="13.35" customHeight="1" x14ac:dyDescent="0.2"/>
    <row r="84" ht="13.35" customHeight="1" x14ac:dyDescent="0.2"/>
    <row r="85" ht="13.35" customHeight="1" x14ac:dyDescent="0.2"/>
    <row r="86" ht="13.35" customHeight="1" x14ac:dyDescent="0.2"/>
    <row r="87" ht="13.35" customHeight="1" x14ac:dyDescent="0.2"/>
    <row r="88" ht="13.35" customHeight="1" x14ac:dyDescent="0.2"/>
    <row r="89" ht="13.35" customHeight="1" x14ac:dyDescent="0.2"/>
    <row r="90" ht="13.35" customHeight="1" x14ac:dyDescent="0.2"/>
    <row r="91" ht="13.35" customHeight="1" x14ac:dyDescent="0.2"/>
    <row r="109" spans="6:12" ht="12.75" customHeight="1" x14ac:dyDescent="0.2">
      <c r="F109" s="906"/>
      <c r="G109" s="907"/>
      <c r="H109" s="907"/>
      <c r="I109" s="907"/>
      <c r="J109" s="907"/>
      <c r="K109" s="907"/>
      <c r="L109" s="907"/>
    </row>
    <row r="110" spans="6:12" ht="12.75" customHeight="1" x14ac:dyDescent="0.2">
      <c r="F110" s="901"/>
      <c r="G110" s="902"/>
      <c r="H110" s="902"/>
      <c r="I110" s="902"/>
      <c r="J110" s="902"/>
      <c r="K110" s="902"/>
      <c r="L110" s="902"/>
    </row>
    <row r="111" spans="6:12" ht="12.75" customHeight="1" x14ac:dyDescent="0.2">
      <c r="F111" s="901"/>
      <c r="G111" s="902"/>
      <c r="H111" s="902"/>
      <c r="I111" s="902"/>
      <c r="J111" s="902"/>
      <c r="K111" s="902"/>
      <c r="L111" s="902"/>
    </row>
    <row r="112" spans="6:12" ht="12.75" customHeight="1" x14ac:dyDescent="0.2">
      <c r="F112" s="901"/>
      <c r="G112" s="902"/>
      <c r="H112" s="902"/>
      <c r="I112" s="902"/>
      <c r="J112" s="902"/>
      <c r="K112" s="902"/>
      <c r="L112" s="902"/>
    </row>
    <row r="113" spans="6:12" ht="12.75" customHeight="1" x14ac:dyDescent="0.2">
      <c r="F113" s="903"/>
      <c r="G113" s="904"/>
      <c r="H113" s="904"/>
      <c r="I113" s="904"/>
      <c r="J113" s="904"/>
      <c r="K113" s="904"/>
      <c r="L113" s="904"/>
    </row>
  </sheetData>
  <mergeCells count="72">
    <mergeCell ref="C53:F56"/>
    <mergeCell ref="C63:F65"/>
    <mergeCell ref="C45:G45"/>
    <mergeCell ref="B68:I68"/>
    <mergeCell ref="C73:I73"/>
    <mergeCell ref="C67:I67"/>
    <mergeCell ref="C66:I66"/>
    <mergeCell ref="B45:B65"/>
    <mergeCell ref="C46:F48"/>
    <mergeCell ref="C49:F52"/>
    <mergeCell ref="C57:F58"/>
    <mergeCell ref="C59:F62"/>
    <mergeCell ref="C74:I74"/>
    <mergeCell ref="B69:B70"/>
    <mergeCell ref="D69:F69"/>
    <mergeCell ref="G69:I69"/>
    <mergeCell ref="D70:F70"/>
    <mergeCell ref="G70:I70"/>
    <mergeCell ref="C71:I71"/>
    <mergeCell ref="C72:I72"/>
    <mergeCell ref="F110:L110"/>
    <mergeCell ref="F111:L111"/>
    <mergeCell ref="F112:L112"/>
    <mergeCell ref="F113:L113"/>
    <mergeCell ref="B76:I78"/>
    <mergeCell ref="F109:L10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C20:E20"/>
    <mergeCell ref="F20:I20"/>
    <mergeCell ref="C21:E21"/>
    <mergeCell ref="F21:I21"/>
    <mergeCell ref="C22:E22"/>
    <mergeCell ref="B18:B19"/>
    <mergeCell ref="C18:E18"/>
    <mergeCell ref="F18:I18"/>
    <mergeCell ref="C19:E19"/>
    <mergeCell ref="F19:I19"/>
    <mergeCell ref="C39:I39"/>
    <mergeCell ref="B40:I44"/>
    <mergeCell ref="C24:E24"/>
    <mergeCell ref="G24:I24"/>
    <mergeCell ref="B25:I25"/>
    <mergeCell ref="F27:F38"/>
    <mergeCell ref="G27:G38"/>
    <mergeCell ref="I27:I38"/>
  </mergeCells>
  <dataValidations disablePrompts="1" count="7">
    <dataValidation type="list" allowBlank="1" showInputMessage="1" showErrorMessage="1" sqref="J10:K10" xr:uid="{F887D107-B9C3-4A23-AE0C-1DEA8772F285}">
      <formula1>$M$21:$M$26</formula1>
    </dataValidation>
    <dataValidation type="list" showDropDown="1" showInputMessage="1" showErrorMessage="1" sqref="K12" xr:uid="{5E39D148-C732-4DA9-B76D-DC19B6AFAFE1}">
      <formula1>O17:O19</formula1>
    </dataValidation>
    <dataValidation type="list" allowBlank="1" showInputMessage="1" showErrorMessage="1" sqref="H12:I12" xr:uid="{8D193C82-F006-4CC4-8B72-BCC1C0CE602D}">
      <formula1>M17:M19</formula1>
    </dataValidation>
    <dataValidation type="list" allowBlank="1" showInputMessage="1" showErrorMessage="1" sqref="C24:E24" xr:uid="{26A62406-2974-4E6B-B155-AFC13B024F6A}">
      <formula1>$M$12:$M$15</formula1>
    </dataValidation>
    <dataValidation type="list" allowBlank="1" showInputMessage="1" showErrorMessage="1" sqref="C9:F9" xr:uid="{F271BB9F-2B6A-47B2-A4D7-98734BAF5042}">
      <formula1>$M$6:$M$9</formula1>
    </dataValidation>
    <dataValidation type="list" allowBlank="1" showInputMessage="1" showErrorMessage="1" sqref="H13:I13" xr:uid="{F8CAF5B7-E34D-40CF-84D7-CF1E82B3BFFC}">
      <formula1>$N$5:$N$8</formula1>
    </dataValidation>
    <dataValidation type="list" allowBlank="1" showInputMessage="1" showErrorMessage="1" sqref="C7 I7" xr:uid="{25D72A7A-50E4-44CB-98D6-54F8EB29DCAE}">
      <formula1>$N$11:$N$12</formula1>
    </dataValidation>
  </dataValidations>
  <pageMargins left="0.7" right="0.7" top="0.75" bottom="0.75" header="0.3" footer="0.3"/>
  <pageSetup scale="25"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664237-BA00-4E19-9D4C-97CF951D95E6}">
  <ds:schemaRefs>
    <ds:schemaRef ds:uri="http://schemas.microsoft.com/office/2006/metadata/properties"/>
    <ds:schemaRef ds:uri="http://www.w3.org/XML/1998/namespace"/>
    <ds:schemaRef ds:uri="http://purl.org/dc/terms/"/>
    <ds:schemaRef ds:uri="d472a95f-029e-48ed-8556-580ff62e7833"/>
    <ds:schemaRef ds:uri="http://schemas.microsoft.com/office/2006/documentManagement/types"/>
    <ds:schemaRef ds:uri="http://schemas.microsoft.com/office/infopath/2007/PartnerControls"/>
    <ds:schemaRef ds:uri="http://purl.org/dc/dcmitype/"/>
    <ds:schemaRef ds:uri="http://purl.org/dc/elements/1.1/"/>
    <ds:schemaRef ds:uri="http://schemas.openxmlformats.org/package/2006/metadata/core-properties"/>
    <ds:schemaRef ds:uri="08ebe415-1e9a-4b26-acfc-09642d3d19df"/>
  </ds:schemaRefs>
</ds:datastoreItem>
</file>

<file path=customXml/itemProps2.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0EA1A3-3C27-480B-B2AD-449A025DA5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Kellis Vanessa Gonzalez Solano</dc:creator>
  <cp:lastModifiedBy>David Arturo Jaimes Martínez</cp:lastModifiedBy>
  <cp:lastPrinted>2021-05-06T18:33:25Z</cp:lastPrinted>
  <dcterms:created xsi:type="dcterms:W3CDTF">2010-03-25T16:40:43Z</dcterms:created>
  <dcterms:modified xsi:type="dcterms:W3CDTF">2022-04-20T14:45:46Z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