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4ABRIL/Obligacion9/"/>
    </mc:Choice>
  </mc:AlternateContent>
  <xr:revisionPtr revIDLastSave="17" documentId="13_ncr:1_{86DED1D4-2B63-4878-A7F3-95DF7A92D477}" xr6:coauthVersionLast="47" xr6:coauthVersionMax="47" xr10:uidLastSave="{E29EA734-9761-45EA-A4BA-B87A91F2A13F}"/>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69" l="1"/>
  <c r="G27" i="67"/>
  <c r="F27" i="24" l="1"/>
  <c r="H27" i="24"/>
  <c r="F27" i="68" l="1"/>
  <c r="G27" i="24"/>
  <c r="G27" i="68"/>
  <c r="G27" i="69" l="1"/>
  <c r="F27" i="69"/>
  <c r="F27" i="67"/>
  <c r="J34" i="67"/>
  <c r="J35" i="67"/>
  <c r="I27" i="67" l="1"/>
  <c r="J36" i="67"/>
  <c r="E36" i="24"/>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E27" i="68"/>
  <c r="O24" i="68"/>
  <c r="P23" i="68"/>
  <c r="E38" i="67"/>
  <c r="E37" i="67"/>
  <c r="E36" i="67"/>
  <c r="E35" i="67"/>
  <c r="E34" i="67"/>
  <c r="E33" i="67"/>
  <c r="E32" i="67"/>
  <c r="E31" i="67"/>
  <c r="E30" i="67"/>
  <c r="E29" i="67"/>
  <c r="E28" i="67"/>
  <c r="H28" i="67"/>
  <c r="H29" i="67" s="1"/>
  <c r="H30" i="67" s="1"/>
  <c r="H31" i="67" s="1"/>
  <c r="H32" i="67" s="1"/>
  <c r="H33" i="67" s="1"/>
  <c r="H34" i="67" s="1"/>
  <c r="H35" i="67" s="1"/>
  <c r="H36" i="67" s="1"/>
  <c r="H37" i="67" s="1"/>
  <c r="H38" i="67" s="1"/>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I27" i="24"/>
  <c r="H30" i="47"/>
  <c r="D31" i="47"/>
  <c r="H28" i="24"/>
  <c r="H29" i="24" s="1"/>
  <c r="H30" i="24" s="1"/>
  <c r="H31" i="24" s="1"/>
  <c r="H32" i="24" s="1"/>
  <c r="H33" i="24" s="1"/>
  <c r="H34" i="24" s="1"/>
  <c r="H35" i="24" s="1"/>
  <c r="H36" i="24" s="1"/>
  <c r="H37" i="24" s="1"/>
  <c r="H38" i="24" s="1"/>
  <c r="AB21" i="5"/>
  <c r="I27" i="68"/>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<sst xmlns="http://schemas.openxmlformats.org/spreadsheetml/2006/main" count="918" uniqueCount="362">
  <si>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</si>
  <si>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</si>
  <si>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</si>
  <si>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</si>
  <si>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</si>
  <si>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</si>
  <si>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</si>
  <si>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</si>
  <si>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</si>
  <si>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</si>
  <si>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</si>
  <si>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</si>
  <si>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</si>
  <si>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</si>
  <si>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</si>
  <si>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</si>
  <si>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</si>
  <si>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</si>
  <si>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</si>
  <si>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</si>
  <si>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</si>
  <si>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</si>
  <si>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</si>
  <si>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</si>
  <si>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</si>
  <si>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</si>
  <si>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</si>
  <si>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</si>
  <si>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</si>
  <si>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</si>
  <si>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</si>
  <si>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</si>
  <si>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</si>
  <si>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</si>
  <si>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</si>
  <si>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</si>
  <si>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</si>
  <si>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</si>
  <si>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</si>
  <si>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</si>
  <si>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</si>
  <si>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</si>
  <si>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</si>
  <si>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</si>
  <si>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</si>
  <si>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</si>
  <si>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</si>
  <si>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</si>
  <si>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</si>
  <si>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</si>
  <si>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</si>
  <si>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</si>
  <si>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</si>
  <si>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</si>
  <si>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</si>
  <si>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</si>
  <si>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</si>
  <si>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</si>
  <si>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</si>
  <si>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</si>
  <si>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</si>
  <si>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</si>
  <si>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</si>
  <si>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</si>
  <si>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</si>
  <si>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</si>
  <si>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</si>
  <si>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</si>
  <si>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</si>
  <si>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</si>
  <si>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</si>
  <si>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</si>
  <si>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</si>
  <si>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</si>
  <si>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</si>
  <si>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</si>
  <si>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</si>
  <si>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</si>
  <si>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</si>
  <si>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</si>
  <si>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</si>
  <si>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</si>
  <si>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</si>
  <si>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</si>
  <si>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</si>
  <si>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</si>
  <si>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</si>
  <si>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</si>
  <si>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</si>
  <si>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</si>
  <si>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</si>
  <si>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</si>
  <si>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</si>
  <si>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</si>
  <si>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</si>
  <si>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</si>
  <si>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</si>
  <si>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</si>
  <si>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</si>
  <si>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</si>
  <si>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</si>
  <si>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</si>
  <si>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</si>
  <si>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</si>
  <si>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</si>
  <si>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</si>
  <si>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</si>
  <si>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</si>
  <si>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</si>
  <si>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</si>
  <si>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</si>
  <si>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</si>
  <si>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</si>
  <si>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</si>
  <si>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</si>
  <si>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</si>
  <si>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</si>
  <si>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</si>
  <si>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</si>
  <si>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</si>
  <si>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</si>
  <si>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</si>
  <si>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</si>
  <si>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</si>
  <si>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</si>
  <si>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</si>
  <si>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</si>
  <si>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</si>
  <si>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</si>
  <si>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</si>
  <si>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</si>
  <si>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</si>
  <si>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</si>
  <si>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</si>
  <si>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</si>
  <si>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</si>
  <si>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</si>
  <si>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</si>
  <si>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</si>
  <si>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</si>
  <si>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</si>
  <si>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</si>
  <si>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</si>
  <si>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</si>
  <si>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</si>
  <si>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</si>
  <si>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</si>
  <si>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</si>
  <si>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</si>
  <si>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</si>
  <si>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</si>
  <si>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</si>
  <si>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</si>
  <si>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</si>
  <si>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</si>
  <si>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</si>
  <si>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</si>
  <si>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</si>
  <si>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</si>
  <si>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</si>
  <si>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</si>
  <si>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</si>
  <si>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</si>
  <si>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</si>
  <si>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</si>
  <si>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</si>
  <si>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</si>
  <si>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</si>
  <si>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</si>
  <si>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</si>
  <si>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</si>
  <si>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</si>
  <si>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</si>
  <si>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</si>
  <si>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</si>
  <si>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</si>
  <si>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</si>
  <si>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</si>
  <si>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</si>
  <si>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</si>
  <si>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</si>
  <si>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</si>
  <si>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</si>
  <si>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</si>
  <si>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</si>
  <si>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</si>
  <si>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</si>
  <si>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</si>
  <si>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</si>
  <si>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</si>
  <si>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</si>
  <si>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</si>
  <si>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</si>
  <si>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</si>
  <si>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</si>
  <si>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</si>
  <si>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</si>
  <si>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</si>
  <si>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</si>
  <si>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</si>
  <si>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</si>
  <si>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</si>
  <si>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</si>
  <si>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</si>
  <si>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</si>
  <si>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</si>
  <si>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</si>
  <si>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</si>
  <si>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</si>
  <si>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</si>
  <si>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</si>
  <si>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</si>
  <si>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</si>
  <si>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</si>
  <si>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</si>
  <si>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</si>
  <si>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</si>
  <si>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</si>
  <si>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</si>
  <si>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</si>
  <si>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</si>
  <si>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</si>
  <si>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</si>
  <si>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</si>
  <si>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</si>
  <si>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</si>
  <si>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</si>
  <si>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</si>
  <si>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</si>
  <si>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</si>
  <si>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</si>
  <si>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</si>
  <si>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</si>
  <si>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</si>
  <si>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</si>
  <si>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</si>
  <si>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</si>
  <si>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</si>
  <si>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</si>
  <si>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</si>
  <si>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</si>
  <si>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</si>
  <si>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</si>
  <si>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</si>
  <si>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</si>
  <si>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</si>
  <si>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</si>
  <si>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</si>
  <si>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</si>
  <si>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</si>
  <si>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</si>
  <si>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</si>
  <si>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</si>
  <si>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</si>
  <si>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</si>
  <si>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</si>
  <si>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</si>
  <si>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</si>
  <si>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</si>
  <si>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</si>
  <si>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</si>
  <si>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</si>
  <si>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</si>
  <si>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</si>
  <si>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</si>
  <si>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</si>
  <si>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</si>
  <si>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</si>
  <si>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</si>
  <si>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</si>
  <si>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</si>
  <si>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</si>
  <si>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</si>
  <si>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</si>
  <si>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</si>
  <si>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</si>
  <si>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</si>
  <si>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</si>
  <si>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</si>
  <si>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</si>
  <si>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</si>
  <si>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</si>
  <si>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</si>
  <si>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</si>
  <si>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</si>
  <si>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</si>
  <si>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</si>
  <si>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</si>
  <si>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</si>
  <si>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</si>
  <si>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</si>
  <si>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</si>
  <si>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</si>
  <si>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</si>
  <si>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</si>
  <si>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</si>
  <si>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</si>
  <si>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</si>
  <si>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</si>
  <si>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</si>
  <si>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</si>
  <si>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</si>
  <si>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</si>
  <si>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</si>
  <si>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</si>
  <si>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</si>
  <si>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</si>
  <si>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</si>
  <si>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</si>
  <si>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</si>
  <si>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</si>
  <si>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</si>
  <si>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la cantidad programada para el periodo</t>
  </si>
  <si>
    <t>Con el fortalecimiento del Escuadron Anticrueldad se contribuye en la protección y el bienestar animal en el Distrito Capital.</t>
  </si>
  <si>
    <t>Lider Programa de atención por maltrato - Sandra Medina
Profesional Programa en atención por Maltrato - Leidy Rojas</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</si>
  <si>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</si>
  <si>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</si>
  <si>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</si>
  <si>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</si>
  <si>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</si>
  <si>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</si>
  <si>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</si>
  <si>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</si>
  <si>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</si>
  <si>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</si>
  <si>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Hay un retraso de entrega de información por parte de la firma interventora que ocasiona demoras en los reportes de las esterilizaciones totales</t>
  </si>
  <si>
    <t>Contribuye al control poblacional de los perros y gatos en la ciudad, asi como en temas relacionados con la salud publica.</t>
  </si>
  <si>
    <t>Lider Area Fauna Doméstica  - Johanna Morales</t>
  </si>
  <si>
    <t>Profesional Administrativa -  Laura Gutierrez Z</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</si>
  <si>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</si>
  <si>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</si>
  <si>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</si>
  <si>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</si>
  <si>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</si>
  <si>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</si>
  <si>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</si>
  <si>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</si>
  <si>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</si>
  <si>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</si>
  <si>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</si>
  <si>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</si>
  <si>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</si>
  <si>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</si>
  <si>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</si>
  <si>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</si>
  <si>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</si>
  <si>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</si>
  <si>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</si>
  <si>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</si>
  <si>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</si>
  <si>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</si>
  <si>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</si>
  <si>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</si>
  <si>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Permite medir el avance obtenido en el periodo.</t>
  </si>
  <si>
    <r>
      <t>Con corte al 31 de marzo se logró un avance del 6,82% ejecutado por cumplimiento de todas las actividades relacionadas en el plan de acción para el programa de sinantrópicos lo que corresponde al</t>
    </r>
    <r>
      <rPr>
        <sz val="9"/>
        <color theme="6"/>
        <rFont val="Arial"/>
        <family val="2"/>
      </rPr>
      <t xml:space="preserve"> </t>
    </r>
    <r>
      <rPr>
        <sz val="9"/>
        <rFont val="Arial"/>
        <family val="2"/>
      </rPr>
      <t>20,06</t>
    </r>
    <r>
      <rPr>
        <sz val="9"/>
        <color theme="1"/>
        <rFont val="Arial"/>
        <family val="2"/>
      </rPr>
      <t>% de lo programado.</t>
    </r>
  </si>
  <si>
    <t xml:space="preserve">Se realizaron 8 censos poblacionales de palomas, 8 visitas técnicas de acuerdo con los requerimientos realizados por parte de la ciudadanía, jornadas  de atención para 120 palomas, 2 entregas voluntarias de 5 animales, 8 jornadas de socialización con un total de 150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</si>
  <si>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 xml:space="preserve">Con corte al 31 de marzo se logró un avance del 20,66%, lo que corresponde a la esterilización de 22.967 animales (8.731 caninos y 14.236 felinos) por localidad de la siguiente manera: Usaquén 362, Chapinero 256, Santa fe 410, San Cristóbal 1901, Usme 1383 , Tunjuelito 306, Bosa 1982, Kennedy 1.791 , Fontibón 814, Engativá 1831 , Suba 2632, Barrios unidos 121, Teusaquillo 82, Los mártires 218, Antonio Nariño 486, Puente Aranda 624 , La candelaria 92, Rafael Uribe Uribe 1.866, Ciudad Bolívar 2674, Sumapaz 77 y Punto fijo (UCA) 3059. </t>
  </si>
  <si>
    <t>Con corte al 31 de marzo se logró un avance del 20,66%, lo que corresponde a la esterilización de 22.967 animales (8.731 caninos y 14.236 felinos) por localidad de la siguiente manera: Usaquén 362, Chapinero 256, Santa fe 410, San Cristóbal 1901, Usme 1383 , Tunjuelito 306, Bosa 1982, Kennedy 1.791 , Fontibón 814, Engativá 1831 , Suba 2632, Barrios unidos 121, Teusaquillo 82, Los mártires 218, Antonio Nariño 486, Puente Aranda 624 , La candelaria 92, Rafael Uribe Uribe 1.866, Ciudad Bolívar 2674, Sumapaz 77 y Punto fijo (UCA) 3059.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</si>
  <si>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Con corte al 31 de marzo se logró un avance de atención de 375 animales por parte del escuadrón anticrueldad</t>
  </si>
  <si>
    <t>El Escuadrón Anticrueldad con corte al 31 de marzo, logró un avance del 8,66% lo que corresponde al desarrollo de acciones encaminadas al fortalecimiento de la atención de casos de presunto maltrato animal, tales como:
• Realizar 625 visitas de verificación de condiciones de bienestar animal en las diferentes localidades de la ciudad y atender 1078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31 de marzo se han recibido 1.282 llamadas a través de la línea contra presunto maltrato de las cuales 466 fueron tramitadas al programa.</t>
  </si>
  <si>
    <t>• Se atendieron por presunto maltrato 1078 animales (614 caninos, 90 felinos, 155 aves ornamentales, 37 roedores, 34 bovinos, 1 porcino, 1  équido, 84 aves de corral, 55 lagomorfos y 7 de otras especies).
• A través de brigadas médicas se atendieron 1.016 animales (828 caninos y 188 felinos), en 179 visitas realizadas en las 20 localidades del distrito
• Por Urgencias Veterinarias se atendieron 563 animales (416 caninos y  147 felinos).
• Ingresaron 48 animales a la Unidad de Cuidado Animal por situación de abandono o remitidos por entidades como bomberos, policía y la secretaria Distrital de Salud para la prestación del servicio de custodia.
• Se prestó atención veterinaria a 313 palomas de plaza a través de brigadas médicas.</t>
  </si>
  <si>
    <t>No se presentaron retrasos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</si>
</sst>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2">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50" borderId="17" xfId="1495" applyNumberFormat="1" applyFont="1" applyFill="1" applyBorder="1" applyAlignment="1" applyProtection="1">
      <alignment vertical="center" wrapText="1"/>
      <protection locked="0" hidden="1"/>
    </xf>
    <xf numFmtId="10"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9" fontId="56" fillId="0" borderId="10" xfId="1495" applyNumberFormat="1" applyFont="1" applyBorder="1" applyProtection="1">
      <protection hidden="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NumberFormat="1" applyFont="1" applyFill="1" applyBorder="1" applyAlignment="1" applyProtection="1">
      <alignment horizontal="center" vertical="center" wrapText="1"/>
      <protection locked="0" hidden="1"/>
    </xf>
    <xf numFmtId="9" fontId="9" fillId="50" borderId="35" xfId="1495" applyNumberFormat="1" applyFont="1" applyFill="1" applyBorder="1" applyAlignment="1" applyProtection="1">
      <alignment horizontal="center" vertical="center" wrapText="1"/>
      <protection locked="0" hidden="1"/>
    </xf>
    <xf numFmtId="9"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xf numFmtId="1" fontId="12" fillId="0" borderId="0" xfId="1496" applyNumberFormat="1" applyFont="1" applyFill="1" applyBorder="1" applyAlignment="1">
      <alignment horizontal="center" vertical="top" wrapText="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6466</c:v>
                </c:pt>
                <c:pt idx="1">
                  <c:v>9971</c:v>
                </c:pt>
                <c:pt idx="2">
                  <c:v>6530</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5.8157418983459407E-2</c:v>
                </c:pt>
                <c:pt idx="1">
                  <c:v>0.14784000863456886</c:v>
                </c:pt>
                <c:pt idx="2">
                  <c:v>0.20657306554177424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90" zoomScaleNormal="90" workbookViewId="0">
      <selection activeCell="D36" sqref="D3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6">
        <v>2.8299999999999999E-2</v>
      </c>
      <c r="E27" s="220">
        <f>IF(OR(C27=0,C27=""),0,D27/C27)</f>
        <v>1</v>
      </c>
      <c r="F27" s="514">
        <f>SUM(C27:C38)</f>
        <v>0.33980000000000005</v>
      </c>
      <c r="G27" s="517">
        <f>SUM(D27:D38)</f>
        <v>6.8199999999999997E-2</v>
      </c>
      <c r="H27" s="234">
        <f>+(D27*100%)/$G$23</f>
        <v>8.3235294117647046E-2</v>
      </c>
      <c r="I27" s="520">
        <f>G27+I22</f>
        <v>0.32819999999999999</v>
      </c>
      <c r="J27" s="237"/>
      <c r="K27" s="174"/>
      <c r="L27" s="175"/>
    </row>
    <row r="28" spans="2:13" ht="15.75" customHeight="1" x14ac:dyDescent="0.2">
      <c r="B28" s="192" t="s">
        <v>152</v>
      </c>
      <c r="C28" s="232">
        <v>1.72E-2</v>
      </c>
      <c r="D28" s="236">
        <v>1.72E-2</v>
      </c>
      <c r="E28" s="220">
        <f t="shared" ref="E28:E38" si="0">IF(OR(C28=0,C28=""),0,D28/C28)</f>
        <v>1</v>
      </c>
      <c r="F28" s="515"/>
      <c r="G28" s="518"/>
      <c r="H28" s="196">
        <f>+IF(D28="","",((D28*100%)/$G$23)+H27)</f>
        <v>0.13382352941176467</v>
      </c>
      <c r="I28" s="521"/>
      <c r="J28" s="235"/>
      <c r="K28" s="174"/>
      <c r="L28" s="175"/>
    </row>
    <row r="29" spans="2:13" ht="15.75" customHeight="1" x14ac:dyDescent="0.2">
      <c r="B29" s="192" t="s">
        <v>153</v>
      </c>
      <c r="C29" s="232">
        <v>2.2700000000000001E-2</v>
      </c>
      <c r="D29" s="236">
        <v>2.2700000000000001E-2</v>
      </c>
      <c r="E29" s="220">
        <f t="shared" si="0"/>
        <v>1</v>
      </c>
      <c r="F29" s="515"/>
      <c r="G29" s="518"/>
      <c r="H29" s="196">
        <f t="shared" ref="H29:H38" si="1">+IF(D29="","",((D29*100%)/$G$23)+H28)</f>
        <v>0.20058823529411762</v>
      </c>
      <c r="I29" s="521"/>
      <c r="J29" s="235"/>
      <c r="K29" s="174"/>
      <c r="L29" s="175"/>
    </row>
    <row r="30" spans="2:13" ht="15.75" customHeight="1" x14ac:dyDescent="0.2">
      <c r="B30" s="192" t="s">
        <v>154</v>
      </c>
      <c r="C30" s="232">
        <v>4.5400000000000003E-2</v>
      </c>
      <c r="D30" s="232"/>
      <c r="E30" s="220">
        <f t="shared" si="0"/>
        <v>0</v>
      </c>
      <c r="F30" s="515"/>
      <c r="G30" s="518"/>
      <c r="H30" s="196" t="str">
        <f t="shared" si="1"/>
        <v/>
      </c>
      <c r="I30" s="521"/>
      <c r="J30" s="235"/>
      <c r="K30" s="174"/>
      <c r="L30" s="175"/>
    </row>
    <row r="31" spans="2:13" ht="15.75" customHeight="1" x14ac:dyDescent="0.2">
      <c r="B31" s="192" t="s">
        <v>155</v>
      </c>
      <c r="C31" s="232">
        <v>2.2599999999999999E-2</v>
      </c>
      <c r="D31" s="232"/>
      <c r="E31" s="220">
        <f t="shared" si="0"/>
        <v>0</v>
      </c>
      <c r="F31" s="515"/>
      <c r="G31" s="518"/>
      <c r="H31" s="196" t="str">
        <f t="shared" si="1"/>
        <v/>
      </c>
      <c r="I31" s="521"/>
      <c r="J31" s="235"/>
      <c r="K31" s="174"/>
      <c r="L31" s="175"/>
    </row>
    <row r="32" spans="2:13" ht="15.75" customHeight="1" x14ac:dyDescent="0.2">
      <c r="B32" s="192" t="s">
        <v>156</v>
      </c>
      <c r="C32" s="232">
        <v>2.2599999999999999E-2</v>
      </c>
      <c r="D32" s="232"/>
      <c r="E32" s="220">
        <f t="shared" si="0"/>
        <v>0</v>
      </c>
      <c r="F32" s="515"/>
      <c r="G32" s="518"/>
      <c r="H32" s="196" t="str">
        <f t="shared" si="1"/>
        <v/>
      </c>
      <c r="I32" s="521"/>
      <c r="J32" s="235"/>
      <c r="K32" s="174"/>
      <c r="L32" s="175"/>
    </row>
    <row r="33" spans="2:12" ht="15.75" customHeight="1" x14ac:dyDescent="0.2">
      <c r="B33" s="192" t="s">
        <v>157</v>
      </c>
      <c r="C33" s="232">
        <v>4.53E-2</v>
      </c>
      <c r="D33" s="232"/>
      <c r="E33" s="220">
        <f t="shared" si="0"/>
        <v>0</v>
      </c>
      <c r="F33" s="515"/>
      <c r="G33" s="518"/>
      <c r="H33" s="196" t="str">
        <f t="shared" si="1"/>
        <v/>
      </c>
      <c r="I33" s="521"/>
      <c r="J33" s="235"/>
      <c r="K33" s="174"/>
      <c r="L33" s="175"/>
    </row>
    <row r="34" spans="2:12" ht="15.75" customHeight="1" x14ac:dyDescent="0.2">
      <c r="B34" s="192" t="s">
        <v>158</v>
      </c>
      <c r="C34" s="232">
        <v>2.2599999999999999E-2</v>
      </c>
      <c r="D34" s="232"/>
      <c r="E34" s="220">
        <f t="shared" si="0"/>
        <v>0</v>
      </c>
      <c r="F34" s="515"/>
      <c r="G34" s="518"/>
      <c r="H34" s="196" t="str">
        <f t="shared" si="1"/>
        <v/>
      </c>
      <c r="I34" s="521"/>
      <c r="J34" s="235"/>
      <c r="K34" s="174"/>
      <c r="L34" s="175"/>
    </row>
    <row r="35" spans="2:12" ht="15.75" customHeight="1" x14ac:dyDescent="0.2">
      <c r="B35" s="192" t="s">
        <v>159</v>
      </c>
      <c r="C35" s="232">
        <v>2.2599999999999999E-2</v>
      </c>
      <c r="D35" s="232"/>
      <c r="E35" s="220">
        <f t="shared" si="0"/>
        <v>0</v>
      </c>
      <c r="F35" s="515"/>
      <c r="G35" s="518"/>
      <c r="H35" s="196" t="str">
        <f t="shared" si="1"/>
        <v/>
      </c>
      <c r="I35" s="521"/>
      <c r="J35" s="237"/>
      <c r="K35" s="174"/>
      <c r="L35" s="175"/>
    </row>
    <row r="36" spans="2:12" ht="15.75" customHeight="1" x14ac:dyDescent="0.2">
      <c r="B36" s="192" t="s">
        <v>160</v>
      </c>
      <c r="C36" s="232">
        <v>4.53E-2</v>
      </c>
      <c r="D36" s="232"/>
      <c r="E36" s="220">
        <f>IF(OR(C36=0,C36=""),0,D36/C36)</f>
        <v>0</v>
      </c>
      <c r="F36" s="515"/>
      <c r="G36" s="518"/>
      <c r="H36" s="196" t="str">
        <f t="shared" si="1"/>
        <v/>
      </c>
      <c r="I36" s="521"/>
      <c r="J36" s="237"/>
      <c r="K36" s="174"/>
      <c r="L36" s="175"/>
    </row>
    <row r="37" spans="2:12" ht="15.75" customHeight="1" x14ac:dyDescent="0.2">
      <c r="B37" s="192" t="s">
        <v>161</v>
      </c>
      <c r="C37" s="232">
        <v>2.2599999999999999E-2</v>
      </c>
      <c r="D37" s="232"/>
      <c r="E37" s="220">
        <f t="shared" si="0"/>
        <v>0</v>
      </c>
      <c r="F37" s="515"/>
      <c r="G37" s="518"/>
      <c r="H37" s="196" t="str">
        <f t="shared" si="1"/>
        <v/>
      </c>
      <c r="I37" s="521"/>
      <c r="J37" s="237"/>
      <c r="K37" s="174"/>
      <c r="L37" s="175"/>
    </row>
    <row r="38" spans="2:12" ht="15.75" customHeight="1" x14ac:dyDescent="0.2">
      <c r="B38" s="192" t="s">
        <v>162</v>
      </c>
      <c r="C38" s="232">
        <v>2.2599999999999999E-2</v>
      </c>
      <c r="D38" s="232"/>
      <c r="E38" s="220">
        <f t="shared" si="0"/>
        <v>0</v>
      </c>
      <c r="F38" s="516"/>
      <c r="G38" s="519"/>
      <c r="H38" s="196" t="str">
        <f t="shared" si="1"/>
        <v/>
      </c>
      <c r="I38" s="522"/>
      <c r="J38" s="237"/>
      <c r="K38" s="171"/>
    </row>
    <row r="39" spans="2:12" ht="42.75" customHeight="1" x14ac:dyDescent="0.2">
      <c r="B39" s="202" t="s">
        <v>270</v>
      </c>
      <c r="C39" s="494" t="s">
        <v>354</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102.75" customHeight="1" x14ac:dyDescent="0.2">
      <c r="B45" s="183" t="s">
        <v>271</v>
      </c>
      <c r="C45" s="537" t="s">
        <v>355</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m1FSG7zfnlr9EpA8AQeE8H+vAVWQ9XxUhzHCNSG2G0n96zLIlTTqsSnW4R8g3CONGeHL+np71CtX8o3EtviHeA==" saltValue="JJ5rHyZ9uPrZpepZZ3Ssz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3" zoomScale="90" zoomScaleNormal="90" workbookViewId="0">
      <selection activeCell="C26" sqref="C26"/>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289</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290</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291</v>
      </c>
      <c r="D11" s="467"/>
      <c r="E11" s="467"/>
      <c r="F11" s="467"/>
      <c r="G11" s="467"/>
      <c r="H11" s="467"/>
      <c r="I11" s="485"/>
      <c r="J11" s="17"/>
      <c r="K11" s="17"/>
      <c r="M11" s="167"/>
      <c r="N11" s="6" t="s">
        <v>96</v>
      </c>
    </row>
    <row r="12" spans="2:14" ht="30.75" customHeight="1" x14ac:dyDescent="0.2">
      <c r="B12" s="183" t="s">
        <v>230</v>
      </c>
      <c r="C12" s="481" t="s">
        <v>292</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293</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294</v>
      </c>
      <c r="D16" s="468"/>
      <c r="E16" s="468"/>
      <c r="F16" s="468"/>
      <c r="G16" s="468"/>
      <c r="H16" s="468"/>
      <c r="I16" s="469"/>
      <c r="J16" s="24"/>
      <c r="K16" s="24"/>
      <c r="M16" s="167"/>
      <c r="N16" s="6"/>
    </row>
    <row r="17" spans="2:14" ht="30.75" customHeight="1" x14ac:dyDescent="0.2">
      <c r="B17" s="183" t="s">
        <v>242</v>
      </c>
      <c r="C17" s="467" t="s">
        <v>295</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296</v>
      </c>
      <c r="D19" s="468"/>
      <c r="E19" s="468"/>
      <c r="F19" s="468" t="s">
        <v>297</v>
      </c>
      <c r="G19" s="468"/>
      <c r="H19" s="468"/>
      <c r="I19" s="469"/>
      <c r="J19" s="24"/>
      <c r="K19" s="24"/>
      <c r="M19" s="167" t="s">
        <v>126</v>
      </c>
      <c r="N19" s="6"/>
    </row>
    <row r="20" spans="2:14" ht="35.25" customHeight="1" x14ac:dyDescent="0.2">
      <c r="B20" s="183" t="s">
        <v>249</v>
      </c>
      <c r="C20" s="497" t="s">
        <v>295</v>
      </c>
      <c r="D20" s="498"/>
      <c r="E20" s="499"/>
      <c r="F20" s="482" t="s">
        <v>295</v>
      </c>
      <c r="G20" s="482"/>
      <c r="H20" s="482"/>
      <c r="I20" s="483"/>
      <c r="J20" s="17"/>
      <c r="K20" s="17"/>
      <c r="M20" s="167"/>
      <c r="N20" s="6"/>
    </row>
    <row r="21" spans="2:14" ht="42" customHeight="1" x14ac:dyDescent="0.2">
      <c r="B21" s="183" t="s">
        <v>251</v>
      </c>
      <c r="C21" s="500" t="s">
        <v>298</v>
      </c>
      <c r="D21" s="501"/>
      <c r="E21" s="502"/>
      <c r="F21" s="500" t="s">
        <v>299</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300</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3018</v>
      </c>
      <c r="H27" s="218">
        <f>+(D27*100%)/$G$23</f>
        <v>5.8078987422895134E-2</v>
      </c>
      <c r="I27" s="552">
        <f>G27+I22</f>
        <v>36230</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4">
        <v>1209</v>
      </c>
      <c r="E29" s="220">
        <f t="shared" si="0"/>
        <v>1.1613832853025936</v>
      </c>
      <c r="F29" s="550"/>
      <c r="G29" s="550"/>
      <c r="H29" s="218">
        <f t="shared" ref="H29:H38" si="1">+IF(D29="","",((D29*100%)/$G$23)+H28)</f>
        <v>0.24176880557558278</v>
      </c>
      <c r="I29" s="553"/>
      <c r="J29" s="36"/>
      <c r="K29" s="36"/>
    </row>
    <row r="30" spans="2:14" ht="15" customHeight="1" x14ac:dyDescent="0.2">
      <c r="B30" s="192" t="s">
        <v>154</v>
      </c>
      <c r="C30" s="193">
        <v>1102</v>
      </c>
      <c r="D30" s="193"/>
      <c r="E30" s="220">
        <f t="shared" si="0"/>
        <v>0</v>
      </c>
      <c r="F30" s="550"/>
      <c r="G30" s="550"/>
      <c r="H30" s="218" t="str">
        <f t="shared" si="1"/>
        <v/>
      </c>
      <c r="I30" s="553"/>
      <c r="J30" s="207"/>
      <c r="K30" s="211"/>
    </row>
    <row r="31" spans="2:14" ht="15" customHeight="1" x14ac:dyDescent="0.2">
      <c r="B31" s="192" t="s">
        <v>155</v>
      </c>
      <c r="C31" s="193">
        <v>1102</v>
      </c>
      <c r="D31" s="193"/>
      <c r="E31" s="220">
        <f t="shared" si="0"/>
        <v>0</v>
      </c>
      <c r="F31" s="550"/>
      <c r="G31" s="550"/>
      <c r="H31" s="218" t="str">
        <f t="shared" si="1"/>
        <v/>
      </c>
      <c r="I31" s="553"/>
      <c r="J31" s="36"/>
      <c r="K31" s="211"/>
    </row>
    <row r="32" spans="2:14" ht="15" customHeight="1" x14ac:dyDescent="0.2">
      <c r="B32" s="192" t="s">
        <v>156</v>
      </c>
      <c r="C32" s="193">
        <v>1102</v>
      </c>
      <c r="D32" s="193"/>
      <c r="E32" s="220">
        <f t="shared" si="0"/>
        <v>0</v>
      </c>
      <c r="F32" s="550"/>
      <c r="G32" s="550"/>
      <c r="H32" s="218" t="str">
        <f t="shared" si="1"/>
        <v/>
      </c>
      <c r="I32" s="553"/>
      <c r="J32" s="36"/>
      <c r="K32" s="36"/>
    </row>
    <row r="33" spans="2:11" ht="15" customHeight="1" x14ac:dyDescent="0.2">
      <c r="B33" s="192" t="s">
        <v>157</v>
      </c>
      <c r="C33" s="193">
        <v>1102</v>
      </c>
      <c r="D33" s="193"/>
      <c r="E33" s="220">
        <f t="shared" si="0"/>
        <v>0</v>
      </c>
      <c r="F33" s="550"/>
      <c r="G33" s="550"/>
      <c r="H33" s="218" t="str">
        <f t="shared" si="1"/>
        <v/>
      </c>
      <c r="I33" s="553"/>
      <c r="J33" s="216"/>
      <c r="K33" s="36"/>
    </row>
    <row r="34" spans="2:11" ht="15" customHeight="1" x14ac:dyDescent="0.2">
      <c r="B34" s="192" t="s">
        <v>158</v>
      </c>
      <c r="C34" s="193">
        <v>1102</v>
      </c>
      <c r="D34" s="193"/>
      <c r="E34" s="220">
        <f t="shared" si="0"/>
        <v>0</v>
      </c>
      <c r="F34" s="550"/>
      <c r="G34" s="550"/>
      <c r="H34" s="218" t="str">
        <f t="shared" si="1"/>
        <v/>
      </c>
      <c r="I34" s="553"/>
      <c r="J34" s="221">
        <f>SUM(C27:C38)</f>
        <v>12483</v>
      </c>
      <c r="K34" s="36"/>
    </row>
    <row r="35" spans="2:11" ht="15" customHeight="1" x14ac:dyDescent="0.2">
      <c r="B35" s="192" t="s">
        <v>159</v>
      </c>
      <c r="C35" s="193">
        <v>1102</v>
      </c>
      <c r="D35" s="193"/>
      <c r="E35" s="220">
        <f t="shared" si="0"/>
        <v>0</v>
      </c>
      <c r="F35" s="550"/>
      <c r="G35" s="550"/>
      <c r="H35" s="218" t="str">
        <f>+IF(D35="","",((D35*100%)/$G$23)+H34)</f>
        <v/>
      </c>
      <c r="I35" s="553"/>
      <c r="J35" s="221">
        <f>SUM(D27:D36)</f>
        <v>3018</v>
      </c>
      <c r="K35" s="36"/>
    </row>
    <row r="36" spans="2:11" ht="15" customHeight="1" x14ac:dyDescent="0.2">
      <c r="B36" s="192" t="s">
        <v>160</v>
      </c>
      <c r="C36" s="193">
        <v>1102</v>
      </c>
      <c r="D36" s="193"/>
      <c r="E36" s="220">
        <f t="shared" si="0"/>
        <v>0</v>
      </c>
      <c r="F36" s="550"/>
      <c r="G36" s="550"/>
      <c r="H36" s="218" t="str">
        <f t="shared" si="1"/>
        <v/>
      </c>
      <c r="I36" s="553"/>
      <c r="J36" s="221">
        <f>+J34-J35</f>
        <v>9465</v>
      </c>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33.75" customHeight="1" x14ac:dyDescent="0.2">
      <c r="B39" s="202" t="s">
        <v>270</v>
      </c>
      <c r="C39" s="555"/>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88.5" customHeight="1" x14ac:dyDescent="0.2">
      <c r="B45" s="183" t="s">
        <v>271</v>
      </c>
      <c r="C45" s="540" t="s">
        <v>360</v>
      </c>
      <c r="D45" s="556"/>
      <c r="E45" s="556"/>
      <c r="F45" s="556"/>
      <c r="G45" s="556"/>
      <c r="H45" s="556"/>
      <c r="I45" s="557"/>
      <c r="J45" s="38"/>
      <c r="K45" s="38"/>
    </row>
    <row r="46" spans="2:11" ht="36" customHeight="1" x14ac:dyDescent="0.2">
      <c r="B46" s="183" t="s">
        <v>272</v>
      </c>
      <c r="C46" s="540" t="s">
        <v>361</v>
      </c>
      <c r="D46" s="538"/>
      <c r="E46" s="538"/>
      <c r="F46" s="538"/>
      <c r="G46" s="538"/>
      <c r="H46" s="538"/>
      <c r="I46" s="539"/>
      <c r="J46" s="38"/>
      <c r="K46" s="38"/>
    </row>
    <row r="47" spans="2:11" ht="58.5" customHeight="1" x14ac:dyDescent="0.2">
      <c r="B47" s="203" t="s">
        <v>273</v>
      </c>
      <c r="C47" s="537" t="s">
        <v>301</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302</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9bLHShMIb2Ro95LNtBx11YuhwtMDbBVoWxJvte6ebu0RC5Uu6Ekm4KqJ2p1vTfLxUlYYZWEbvY+udvilRxHqg==" saltValue="+h4U5tF05vyibSBIfRG+S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5"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303</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304</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305</v>
      </c>
      <c r="D11" s="560"/>
      <c r="E11" s="560"/>
      <c r="F11" s="560"/>
      <c r="G11" s="560"/>
      <c r="H11" s="560"/>
      <c r="I11" s="561"/>
      <c r="J11" s="17"/>
      <c r="K11" s="17"/>
      <c r="M11" s="167"/>
      <c r="N11" s="166" t="s">
        <v>96</v>
      </c>
    </row>
    <row r="12" spans="2:14" ht="30.75" customHeight="1" x14ac:dyDescent="0.2">
      <c r="B12" s="183" t="s">
        <v>230</v>
      </c>
      <c r="C12" s="481" t="s">
        <v>306</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308</v>
      </c>
      <c r="D16" s="468"/>
      <c r="E16" s="468"/>
      <c r="F16" s="468"/>
      <c r="G16" s="468"/>
      <c r="H16" s="468"/>
      <c r="I16" s="469"/>
      <c r="J16" s="24"/>
      <c r="K16" s="24"/>
      <c r="M16" s="167"/>
    </row>
    <row r="17" spans="2:18" ht="30.75" customHeight="1" x14ac:dyDescent="0.2">
      <c r="B17" s="183" t="s">
        <v>242</v>
      </c>
      <c r="C17" s="467" t="s">
        <v>295</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309</v>
      </c>
      <c r="D19" s="468"/>
      <c r="E19" s="468"/>
      <c r="F19" s="468" t="s">
        <v>310</v>
      </c>
      <c r="G19" s="468"/>
      <c r="H19" s="468"/>
      <c r="I19" s="469"/>
      <c r="J19" s="24"/>
      <c r="K19" s="24"/>
      <c r="M19" s="167"/>
    </row>
    <row r="20" spans="2:18" ht="39.75" customHeight="1" x14ac:dyDescent="0.2">
      <c r="B20" s="183" t="s">
        <v>249</v>
      </c>
      <c r="C20" s="497" t="s">
        <v>311</v>
      </c>
      <c r="D20" s="498"/>
      <c r="E20" s="499"/>
      <c r="F20" s="482" t="s">
        <v>311</v>
      </c>
      <c r="G20" s="482"/>
      <c r="H20" s="482"/>
      <c r="I20" s="483"/>
      <c r="J20" s="17"/>
      <c r="K20" s="17"/>
      <c r="M20" s="167"/>
    </row>
    <row r="21" spans="2:18" ht="24" customHeight="1" x14ac:dyDescent="0.2">
      <c r="B21" s="183" t="s">
        <v>251</v>
      </c>
      <c r="C21" s="500" t="s">
        <v>353</v>
      </c>
      <c r="D21" s="501"/>
      <c r="E21" s="502"/>
      <c r="F21" s="500" t="s">
        <v>312</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9">
        <v>0.03</v>
      </c>
      <c r="E27" s="195">
        <f>IF(OR(C27=0,C27=""),0,D27/C27)</f>
        <v>1.0600706713780919</v>
      </c>
      <c r="F27" s="565">
        <f>SUM(C27:C38)</f>
        <v>0.33959999999999996</v>
      </c>
      <c r="G27" s="568">
        <f>SUM(D27:D38)</f>
        <v>8.6599999999999996E-2</v>
      </c>
      <c r="H27" s="196">
        <f>+(D27*100%)/$G$23</f>
        <v>8.8235294117647051E-2</v>
      </c>
      <c r="I27" s="571">
        <f>G27+I22</f>
        <v>0.34660000000000002</v>
      </c>
      <c r="J27" s="225"/>
      <c r="K27" s="69"/>
    </row>
    <row r="28" spans="2:18" ht="17.25" customHeight="1" x14ac:dyDescent="0.2">
      <c r="B28" s="192" t="s">
        <v>152</v>
      </c>
      <c r="C28" s="229">
        <v>2.8299999999999999E-2</v>
      </c>
      <c r="D28" s="240">
        <v>2.8299999999999999E-2</v>
      </c>
      <c r="E28" s="238">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40">
        <v>2.8299999999999999E-2</v>
      </c>
      <c r="E29" s="195">
        <f t="shared" si="0"/>
        <v>1</v>
      </c>
      <c r="F29" s="566"/>
      <c r="G29" s="569"/>
      <c r="H29" s="196">
        <f t="shared" ref="H29:H38" si="1">+IF(D29="","",((D29*100%)/$G$23)+H28)</f>
        <v>0.25470588235294112</v>
      </c>
      <c r="I29" s="572"/>
      <c r="J29" s="227"/>
      <c r="K29" s="227"/>
    </row>
    <row r="30" spans="2:18" ht="17.25" customHeight="1" x14ac:dyDescent="0.2">
      <c r="B30" s="192" t="s">
        <v>154</v>
      </c>
      <c r="C30" s="229">
        <v>2.8299999999999999E-2</v>
      </c>
      <c r="D30" s="229"/>
      <c r="E30" s="195">
        <f t="shared" si="0"/>
        <v>0</v>
      </c>
      <c r="F30" s="566"/>
      <c r="G30" s="569"/>
      <c r="H30" s="196" t="str">
        <f t="shared" si="1"/>
        <v/>
      </c>
      <c r="I30" s="572"/>
      <c r="J30" s="219"/>
      <c r="K30" s="227"/>
    </row>
    <row r="31" spans="2:18" ht="17.25" customHeight="1" x14ac:dyDescent="0.2">
      <c r="B31" s="192" t="s">
        <v>155</v>
      </c>
      <c r="C31" s="229">
        <v>2.8299999999999999E-2</v>
      </c>
      <c r="D31" s="229"/>
      <c r="E31" s="195">
        <f t="shared" si="0"/>
        <v>0</v>
      </c>
      <c r="F31" s="566"/>
      <c r="G31" s="569"/>
      <c r="H31" s="196" t="str">
        <f t="shared" si="1"/>
        <v/>
      </c>
      <c r="I31" s="572"/>
      <c r="J31" s="219"/>
      <c r="K31" s="227"/>
    </row>
    <row r="32" spans="2:18" ht="17.25" customHeight="1" x14ac:dyDescent="0.2">
      <c r="B32" s="192" t="s">
        <v>156</v>
      </c>
      <c r="C32" s="229">
        <v>2.8299999999999999E-2</v>
      </c>
      <c r="D32" s="229"/>
      <c r="E32" s="195">
        <f t="shared" si="0"/>
        <v>0</v>
      </c>
      <c r="F32" s="566"/>
      <c r="G32" s="569"/>
      <c r="H32" s="196" t="str">
        <f t="shared" si="1"/>
        <v/>
      </c>
      <c r="I32" s="572"/>
      <c r="J32" s="219"/>
      <c r="K32" s="227"/>
    </row>
    <row r="33" spans="2:11" ht="17.25" customHeight="1" x14ac:dyDescent="0.2">
      <c r="B33" s="192" t="s">
        <v>157</v>
      </c>
      <c r="C33" s="229">
        <v>2.8299999999999999E-2</v>
      </c>
      <c r="D33" s="229"/>
      <c r="E33" s="195">
        <f t="shared" si="0"/>
        <v>0</v>
      </c>
      <c r="F33" s="566"/>
      <c r="G33" s="569"/>
      <c r="H33" s="196" t="str">
        <f>+IF(D33="","",((D33*100%)/$G$23)+H32)</f>
        <v/>
      </c>
      <c r="I33" s="572"/>
      <c r="J33" s="219"/>
      <c r="K33" s="227"/>
    </row>
    <row r="34" spans="2:11" ht="17.25" customHeight="1" x14ac:dyDescent="0.2">
      <c r="B34" s="192" t="s">
        <v>158</v>
      </c>
      <c r="C34" s="229">
        <v>2.8299999999999999E-2</v>
      </c>
      <c r="D34" s="229"/>
      <c r="E34" s="195">
        <f t="shared" si="0"/>
        <v>0</v>
      </c>
      <c r="F34" s="566"/>
      <c r="G34" s="569"/>
      <c r="H34" s="196" t="str">
        <f t="shared" si="1"/>
        <v/>
      </c>
      <c r="I34" s="572"/>
      <c r="J34" s="219"/>
      <c r="K34" s="227"/>
    </row>
    <row r="35" spans="2:11" ht="17.25" customHeight="1" x14ac:dyDescent="0.2">
      <c r="B35" s="192" t="s">
        <v>159</v>
      </c>
      <c r="C35" s="229">
        <v>2.8299999999999999E-2</v>
      </c>
      <c r="D35" s="229"/>
      <c r="E35" s="195">
        <f t="shared" si="0"/>
        <v>0</v>
      </c>
      <c r="F35" s="566"/>
      <c r="G35" s="569"/>
      <c r="H35" s="196" t="str">
        <f t="shared" si="1"/>
        <v/>
      </c>
      <c r="I35" s="572"/>
      <c r="J35" s="219"/>
      <c r="K35" s="227"/>
    </row>
    <row r="36" spans="2:11" ht="17.25" customHeight="1" x14ac:dyDescent="0.2">
      <c r="B36" s="192" t="s">
        <v>160</v>
      </c>
      <c r="C36" s="229">
        <v>2.8299999999999999E-2</v>
      </c>
      <c r="D36" s="229"/>
      <c r="E36" s="195">
        <f t="shared" si="0"/>
        <v>0</v>
      </c>
      <c r="F36" s="566"/>
      <c r="G36" s="569"/>
      <c r="H36" s="196" t="str">
        <f t="shared" si="1"/>
        <v/>
      </c>
      <c r="I36" s="572"/>
      <c r="J36" s="219"/>
      <c r="K36" s="228"/>
    </row>
    <row r="37" spans="2:11" ht="17.25" customHeight="1" x14ac:dyDescent="0.2">
      <c r="B37" s="192" t="s">
        <v>161</v>
      </c>
      <c r="C37" s="229">
        <v>2.8299999999999999E-2</v>
      </c>
      <c r="D37" s="229"/>
      <c r="E37" s="195">
        <f t="shared" si="0"/>
        <v>0</v>
      </c>
      <c r="F37" s="566"/>
      <c r="G37" s="569"/>
      <c r="H37" s="196" t="str">
        <f t="shared" si="1"/>
        <v/>
      </c>
      <c r="I37" s="572"/>
      <c r="J37" s="219"/>
      <c r="K37" s="216"/>
    </row>
    <row r="38" spans="2:11" ht="17.25" customHeight="1" x14ac:dyDescent="0.2">
      <c r="B38" s="192" t="s">
        <v>162</v>
      </c>
      <c r="C38" s="229">
        <v>2.8299999999999999E-2</v>
      </c>
      <c r="D38" s="229"/>
      <c r="E38" s="195">
        <f t="shared" si="0"/>
        <v>0</v>
      </c>
      <c r="F38" s="567"/>
      <c r="G38" s="570"/>
      <c r="H38" s="196" t="str">
        <f t="shared" si="1"/>
        <v/>
      </c>
      <c r="I38" s="573"/>
      <c r="J38" s="225"/>
      <c r="K38" s="216"/>
    </row>
    <row r="39" spans="2:11" ht="43.5" customHeight="1" x14ac:dyDescent="0.2">
      <c r="B39" s="202" t="s">
        <v>270</v>
      </c>
      <c r="C39" s="574" t="s">
        <v>358</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41" customHeight="1" x14ac:dyDescent="0.2">
      <c r="B45" s="183" t="s">
        <v>271</v>
      </c>
      <c r="C45" s="540" t="s">
        <v>359</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313</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314</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rWBFKYEyVoe0mBhkKhSaFr+98kecyQVKuFvN4hLWmezLDd2ws1wr1vzZtKgUJOWKp5zG1DiYO+xT7SO9OE9ToQ==" saltValue="c/hrrsIYhkB9gFV+/uVSB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90" zoomScaleNormal="90" workbookViewId="0">
      <selection activeCell="F24" sqref="F24"/>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315</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316</v>
      </c>
      <c r="D11" s="467"/>
      <c r="E11" s="467"/>
      <c r="F11" s="467"/>
      <c r="G11" s="467"/>
      <c r="H11" s="467"/>
      <c r="I11" s="485"/>
      <c r="J11" s="17"/>
      <c r="K11" s="17"/>
      <c r="M11" s="167"/>
      <c r="N11" s="166" t="s">
        <v>96</v>
      </c>
    </row>
    <row r="12" spans="2:14" ht="30.75" customHeight="1" x14ac:dyDescent="0.2">
      <c r="B12" s="183" t="s">
        <v>230</v>
      </c>
      <c r="C12" s="481" t="s">
        <v>317</v>
      </c>
      <c r="D12" s="481"/>
      <c r="E12" s="481"/>
      <c r="F12" s="481"/>
      <c r="G12" s="182" t="s">
        <v>232</v>
      </c>
      <c r="H12" s="482" t="s">
        <v>100</v>
      </c>
      <c r="I12" s="483"/>
      <c r="J12" s="17"/>
      <c r="K12" s="17"/>
      <c r="M12" s="167" t="s">
        <v>101</v>
      </c>
      <c r="N12" s="166" t="s">
        <v>78</v>
      </c>
    </row>
    <row r="13" spans="2:14" ht="30.75" customHeight="1" x14ac:dyDescent="0.2">
      <c r="B13" s="183" t="s">
        <v>233</v>
      </c>
      <c r="C13" s="484" t="s">
        <v>318</v>
      </c>
      <c r="D13" s="484"/>
      <c r="E13" s="484"/>
      <c r="F13" s="484"/>
      <c r="G13" s="182" t="s">
        <v>235</v>
      </c>
      <c r="H13" s="467" t="s">
        <v>42</v>
      </c>
      <c r="I13" s="485"/>
      <c r="J13" s="17"/>
      <c r="K13" s="17"/>
      <c r="M13" s="167" t="s">
        <v>105</v>
      </c>
    </row>
    <row r="14" spans="2:14" ht="44.25" customHeight="1" x14ac:dyDescent="0.2">
      <c r="B14" s="183" t="s">
        <v>236</v>
      </c>
      <c r="C14" s="486" t="s">
        <v>319</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320</v>
      </c>
      <c r="D16" s="468"/>
      <c r="E16" s="468"/>
      <c r="F16" s="468"/>
      <c r="G16" s="468"/>
      <c r="H16" s="468"/>
      <c r="I16" s="469"/>
      <c r="J16" s="24"/>
      <c r="K16" s="24"/>
      <c r="M16" s="167"/>
    </row>
    <row r="17" spans="2:13" ht="30.75" customHeight="1" x14ac:dyDescent="0.2">
      <c r="B17" s="183" t="s">
        <v>242</v>
      </c>
      <c r="C17" s="467" t="s">
        <v>295</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321</v>
      </c>
      <c r="D19" s="468"/>
      <c r="E19" s="468"/>
      <c r="F19" s="468" t="s">
        <v>322</v>
      </c>
      <c r="G19" s="468"/>
      <c r="H19" s="468"/>
      <c r="I19" s="469"/>
      <c r="J19" s="24"/>
      <c r="K19" s="24"/>
      <c r="M19" s="167" t="s">
        <v>126</v>
      </c>
    </row>
    <row r="20" spans="2:13" ht="39.75" customHeight="1" x14ac:dyDescent="0.2">
      <c r="B20" s="183" t="s">
        <v>249</v>
      </c>
      <c r="C20" s="497" t="s">
        <v>295</v>
      </c>
      <c r="D20" s="498"/>
      <c r="E20" s="499"/>
      <c r="F20" s="482" t="s">
        <v>295</v>
      </c>
      <c r="G20" s="482"/>
      <c r="H20" s="482"/>
      <c r="I20" s="483"/>
      <c r="J20" s="17"/>
      <c r="K20" s="17"/>
      <c r="M20" s="167"/>
    </row>
    <row r="21" spans="2:13" ht="42" customHeight="1" x14ac:dyDescent="0.2">
      <c r="B21" s="183" t="s">
        <v>251</v>
      </c>
      <c r="C21" s="500" t="s">
        <v>323</v>
      </c>
      <c r="D21" s="501"/>
      <c r="E21" s="502"/>
      <c r="F21" s="500" t="s">
        <v>324</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621"/>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6466</v>
      </c>
      <c r="E27" s="195">
        <f>IF(OR(C27=0,C27=""),0,D27/C27)</f>
        <v>0.9993817619783617</v>
      </c>
      <c r="F27" s="575">
        <f>SUM(C27:C38)</f>
        <v>111181</v>
      </c>
      <c r="G27" s="575">
        <f>SUM(D27:D38)</f>
        <v>22967</v>
      </c>
      <c r="H27" s="196">
        <f>+(D27*100%)/$G$23</f>
        <v>5.8157418983459407E-2</v>
      </c>
      <c r="I27" s="578">
        <f>G27+I22</f>
        <v>101609</v>
      </c>
      <c r="J27" s="207"/>
      <c r="K27" s="213"/>
    </row>
    <row r="28" spans="2:13" ht="15" customHeight="1" x14ac:dyDescent="0.2">
      <c r="B28" s="192" t="s">
        <v>152</v>
      </c>
      <c r="C28" s="193">
        <v>9802</v>
      </c>
      <c r="D28" s="194">
        <v>9971</v>
      </c>
      <c r="E28" s="195">
        <f t="shared" ref="E28:E38" si="0">IF(OR(C28=0,C28=""),0,D28/C28)</f>
        <v>1.0172413793103448</v>
      </c>
      <c r="F28" s="576"/>
      <c r="G28" s="576"/>
      <c r="H28" s="196">
        <f>+IF(D28="","",((D28*100%)/$G$23)+H27)</f>
        <v>0.14784000863456886</v>
      </c>
      <c r="I28" s="579"/>
      <c r="J28" s="207"/>
      <c r="K28" s="36"/>
    </row>
    <row r="29" spans="2:13" ht="15" customHeight="1" x14ac:dyDescent="0.2">
      <c r="B29" s="192" t="s">
        <v>153</v>
      </c>
      <c r="C29" s="193">
        <v>7460</v>
      </c>
      <c r="D29" s="194">
        <v>6530</v>
      </c>
      <c r="E29" s="195">
        <f t="shared" si="0"/>
        <v>0.87533512064343166</v>
      </c>
      <c r="F29" s="576"/>
      <c r="G29" s="576"/>
      <c r="H29" s="196">
        <f t="shared" ref="H29:H38" si="1">+IF(D29="","",((D29*100%)/$G$23)+H28)</f>
        <v>0.20657306554177424</v>
      </c>
      <c r="I29" s="579"/>
      <c r="J29" s="207"/>
      <c r="K29" s="178"/>
    </row>
    <row r="30" spans="2:13" ht="15" customHeight="1" x14ac:dyDescent="0.2">
      <c r="B30" s="192" t="s">
        <v>154</v>
      </c>
      <c r="C30" s="193">
        <v>6400</v>
      </c>
      <c r="D30" s="193"/>
      <c r="E30" s="195">
        <f t="shared" si="0"/>
        <v>0</v>
      </c>
      <c r="F30" s="576"/>
      <c r="G30" s="576"/>
      <c r="H30" s="196" t="str">
        <f t="shared" si="1"/>
        <v/>
      </c>
      <c r="I30" s="579"/>
      <c r="J30" s="207"/>
      <c r="K30" s="178"/>
    </row>
    <row r="31" spans="2:13" ht="15" customHeight="1" x14ac:dyDescent="0.2">
      <c r="B31" s="192" t="s">
        <v>155</v>
      </c>
      <c r="C31" s="193">
        <v>6453</v>
      </c>
      <c r="D31" s="193"/>
      <c r="E31" s="195">
        <f t="shared" si="0"/>
        <v>0</v>
      </c>
      <c r="F31" s="576"/>
      <c r="G31" s="576"/>
      <c r="H31" s="196" t="str">
        <f t="shared" si="1"/>
        <v/>
      </c>
      <c r="I31" s="579"/>
      <c r="J31" s="207"/>
      <c r="K31" s="178"/>
    </row>
    <row r="32" spans="2:13" ht="15" customHeight="1" x14ac:dyDescent="0.2">
      <c r="B32" s="192" t="s">
        <v>156</v>
      </c>
      <c r="C32" s="193">
        <v>7396</v>
      </c>
      <c r="D32" s="193"/>
      <c r="E32" s="195">
        <f t="shared" si="0"/>
        <v>0</v>
      </c>
      <c r="F32" s="576"/>
      <c r="G32" s="576"/>
      <c r="H32" s="196" t="str">
        <f>+IF(D32="","",((D32*100%)/$G$23)+H31)</f>
        <v/>
      </c>
      <c r="I32" s="579"/>
      <c r="J32" s="207"/>
      <c r="K32" s="178"/>
    </row>
    <row r="33" spans="2:11" ht="15" customHeight="1" x14ac:dyDescent="0.2">
      <c r="B33" s="192" t="s">
        <v>157</v>
      </c>
      <c r="C33" s="193">
        <v>11200</v>
      </c>
      <c r="D33" s="193"/>
      <c r="E33" s="195">
        <f t="shared" si="0"/>
        <v>0</v>
      </c>
      <c r="F33" s="576"/>
      <c r="G33" s="576"/>
      <c r="H33" s="196" t="str">
        <f t="shared" si="1"/>
        <v/>
      </c>
      <c r="I33" s="579"/>
      <c r="K33" s="178"/>
    </row>
    <row r="34" spans="2:11" ht="15" customHeight="1" x14ac:dyDescent="0.2">
      <c r="B34" s="192" t="s">
        <v>158</v>
      </c>
      <c r="C34" s="193">
        <v>11200</v>
      </c>
      <c r="D34" s="193"/>
      <c r="E34" s="195">
        <f t="shared" si="0"/>
        <v>0</v>
      </c>
      <c r="F34" s="576"/>
      <c r="G34" s="576"/>
      <c r="H34" s="196" t="str">
        <f t="shared" si="1"/>
        <v/>
      </c>
      <c r="I34" s="579"/>
      <c r="K34" s="178"/>
    </row>
    <row r="35" spans="2:11" ht="15" customHeight="1" x14ac:dyDescent="0.2">
      <c r="B35" s="192" t="s">
        <v>159</v>
      </c>
      <c r="C35" s="193">
        <v>11200</v>
      </c>
      <c r="D35" s="193"/>
      <c r="E35" s="195">
        <f t="shared" si="0"/>
        <v>0</v>
      </c>
      <c r="F35" s="576"/>
      <c r="G35" s="576"/>
      <c r="H35" s="196" t="str">
        <f t="shared" si="1"/>
        <v/>
      </c>
      <c r="I35" s="579"/>
      <c r="K35" s="178"/>
    </row>
    <row r="36" spans="2:11" ht="15" customHeight="1" x14ac:dyDescent="0.2">
      <c r="B36" s="192" t="s">
        <v>160</v>
      </c>
      <c r="C36" s="193">
        <v>11200</v>
      </c>
      <c r="D36" s="193"/>
      <c r="E36" s="195">
        <f t="shared" si="0"/>
        <v>0</v>
      </c>
      <c r="F36" s="576"/>
      <c r="G36" s="576"/>
      <c r="H36" s="196" t="str">
        <f t="shared" si="1"/>
        <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52.5" customHeight="1" x14ac:dyDescent="0.2">
      <c r="B39" s="202" t="s">
        <v>270</v>
      </c>
      <c r="C39" s="555" t="s">
        <v>356</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23" customHeight="1" x14ac:dyDescent="0.2">
      <c r="B45" s="183" t="s">
        <v>271</v>
      </c>
      <c r="C45" s="540" t="s">
        <v>357</v>
      </c>
      <c r="D45" s="538"/>
      <c r="E45" s="538"/>
      <c r="F45" s="538"/>
      <c r="G45" s="538"/>
      <c r="H45" s="538"/>
      <c r="I45" s="539"/>
      <c r="J45" s="38"/>
      <c r="K45" s="38"/>
    </row>
    <row r="46" spans="2:11" ht="60.75" customHeight="1" x14ac:dyDescent="0.2">
      <c r="B46" s="183" t="s">
        <v>272</v>
      </c>
      <c r="C46" s="540" t="s">
        <v>325</v>
      </c>
      <c r="D46" s="538"/>
      <c r="E46" s="538"/>
      <c r="F46" s="538"/>
      <c r="G46" s="538"/>
      <c r="H46" s="538"/>
      <c r="I46" s="539"/>
      <c r="J46" s="38"/>
      <c r="K46" s="38"/>
    </row>
    <row r="47" spans="2:11" ht="33.75" customHeight="1" x14ac:dyDescent="0.2">
      <c r="B47" s="203" t="s">
        <v>273</v>
      </c>
      <c r="C47" s="581" t="s">
        <v>326</v>
      </c>
      <c r="D47" s="582"/>
      <c r="E47" s="582"/>
      <c r="F47" s="582"/>
      <c r="G47" s="582"/>
      <c r="H47" s="582"/>
      <c r="I47" s="583"/>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4"/>
      <c r="G50" s="455" t="s">
        <v>280</v>
      </c>
      <c r="H50" s="456"/>
      <c r="I50" s="457"/>
      <c r="J50" s="39"/>
      <c r="K50" s="39"/>
    </row>
    <row r="51" spans="2:11" ht="32.25" customHeight="1" x14ac:dyDescent="0.2">
      <c r="B51" s="204" t="s">
        <v>281</v>
      </c>
      <c r="C51" s="527" t="s">
        <v>327</v>
      </c>
      <c r="D51" s="527"/>
      <c r="E51" s="527"/>
      <c r="F51" s="527"/>
      <c r="G51" s="527"/>
      <c r="H51" s="527"/>
      <c r="I51" s="543"/>
      <c r="J51" s="42"/>
      <c r="K51" s="42"/>
    </row>
    <row r="52" spans="2:11" ht="28.5" customHeight="1" x14ac:dyDescent="0.2">
      <c r="B52" s="205" t="s">
        <v>283</v>
      </c>
      <c r="C52" s="449" t="s">
        <v>328</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YiUhEHKscqF8xC6X98eK+qf4yHepRGJJxGR0lsyXhe1Bsew5WV59FMA7QhkLzKq2JYhpzf6THxLgplzPf5h76w==" saltValue="4HeApXEjsuDsD0nsbbgMj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329</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1" t="s">
        <v>330</v>
      </c>
      <c r="I12" s="612"/>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331</v>
      </c>
      <c r="D14" s="328"/>
      <c r="E14" s="328"/>
      <c r="F14" s="328"/>
      <c r="G14" s="328"/>
      <c r="H14" s="328"/>
      <c r="I14" s="343"/>
      <c r="J14" s="17"/>
      <c r="K14" s="17"/>
      <c r="M14" s="21"/>
      <c r="N14" s="6" t="s">
        <v>96</v>
      </c>
    </row>
    <row r="15" spans="2:14" ht="30.75" customHeight="1" x14ac:dyDescent="0.2">
      <c r="B15" s="18" t="s">
        <v>97</v>
      </c>
      <c r="C15" s="333" t="s">
        <v>332</v>
      </c>
      <c r="D15" s="334"/>
      <c r="E15" s="334"/>
      <c r="F15" s="593"/>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4" t="s">
        <v>333</v>
      </c>
      <c r="D17" s="605"/>
      <c r="E17" s="605"/>
      <c r="F17" s="605"/>
      <c r="G17" s="605"/>
      <c r="H17" s="605"/>
      <c r="I17" s="606"/>
      <c r="J17" s="22"/>
      <c r="K17" s="22"/>
      <c r="M17" s="21" t="s">
        <v>108</v>
      </c>
      <c r="N17" s="6" t="s">
        <v>109</v>
      </c>
    </row>
    <row r="18" spans="2:14" ht="30.75" customHeight="1" x14ac:dyDescent="0.2">
      <c r="B18" s="18" t="s">
        <v>110</v>
      </c>
      <c r="C18" s="333" t="s">
        <v>334</v>
      </c>
      <c r="D18" s="334"/>
      <c r="E18" s="334"/>
      <c r="F18" s="334"/>
      <c r="G18" s="334"/>
      <c r="H18" s="334"/>
      <c r="I18" s="335"/>
      <c r="J18" s="23"/>
      <c r="K18" s="23"/>
      <c r="M18" s="21" t="s">
        <v>112</v>
      </c>
      <c r="N18" s="6" t="s">
        <v>113</v>
      </c>
    </row>
    <row r="19" spans="2:14" ht="30.75" customHeight="1" x14ac:dyDescent="0.2">
      <c r="B19" s="18" t="s">
        <v>114</v>
      </c>
      <c r="C19" s="601" t="s">
        <v>335</v>
      </c>
      <c r="D19" s="602"/>
      <c r="E19" s="602"/>
      <c r="F19" s="602"/>
      <c r="G19" s="602"/>
      <c r="H19" s="602"/>
      <c r="I19" s="603"/>
      <c r="J19" s="24"/>
      <c r="K19" s="24"/>
      <c r="M19" s="21"/>
      <c r="N19" s="6" t="s">
        <v>116</v>
      </c>
    </row>
    <row r="20" spans="2:14" ht="30.75" customHeight="1" x14ac:dyDescent="0.2">
      <c r="B20" s="18" t="s">
        <v>117</v>
      </c>
      <c r="C20" s="607" t="s">
        <v>41</v>
      </c>
      <c r="D20" s="608"/>
      <c r="E20" s="608"/>
      <c r="F20" s="608"/>
      <c r="G20" s="608"/>
      <c r="H20" s="608"/>
      <c r="I20" s="609"/>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1" t="s">
        <v>336</v>
      </c>
      <c r="D22" s="602"/>
      <c r="E22" s="610"/>
      <c r="F22" s="601" t="s">
        <v>337</v>
      </c>
      <c r="G22" s="602"/>
      <c r="H22" s="602"/>
      <c r="I22" s="603"/>
      <c r="J22" s="24"/>
      <c r="K22" s="24"/>
      <c r="M22" s="21" t="s">
        <v>126</v>
      </c>
      <c r="N22" s="6" t="s">
        <v>127</v>
      </c>
    </row>
    <row r="23" spans="2:14" ht="39.75" customHeight="1" x14ac:dyDescent="0.2">
      <c r="B23" s="18" t="s">
        <v>128</v>
      </c>
      <c r="C23" s="327" t="s">
        <v>41</v>
      </c>
      <c r="D23" s="328"/>
      <c r="E23" s="597"/>
      <c r="F23" s="327" t="s">
        <v>41</v>
      </c>
      <c r="G23" s="328"/>
      <c r="H23" s="328"/>
      <c r="I23" s="343"/>
      <c r="J23" s="17"/>
      <c r="K23" s="17"/>
      <c r="M23" s="21"/>
      <c r="N23" s="6" t="s">
        <v>93</v>
      </c>
    </row>
    <row r="24" spans="2:14" ht="44.25" customHeight="1" x14ac:dyDescent="0.2">
      <c r="B24" s="18" t="s">
        <v>129</v>
      </c>
      <c r="C24" s="598" t="s">
        <v>338</v>
      </c>
      <c r="D24" s="599"/>
      <c r="E24" s="600"/>
      <c r="F24" s="601" t="s">
        <v>339</v>
      </c>
      <c r="G24" s="602"/>
      <c r="H24" s="602"/>
      <c r="I24" s="603"/>
      <c r="J24" s="23"/>
      <c r="K24" s="23"/>
      <c r="M24" s="27"/>
      <c r="N24" s="6" t="s">
        <v>132</v>
      </c>
    </row>
    <row r="25" spans="2:14" ht="29.25" customHeight="1" x14ac:dyDescent="0.2">
      <c r="B25" s="18" t="s">
        <v>133</v>
      </c>
      <c r="C25" s="369" t="s">
        <v>103</v>
      </c>
      <c r="D25" s="370"/>
      <c r="E25" s="371"/>
      <c r="F25" s="16" t="s">
        <v>134</v>
      </c>
      <c r="G25" s="594">
        <v>74</v>
      </c>
      <c r="H25" s="595"/>
      <c r="I25" s="596"/>
      <c r="J25" s="28"/>
      <c r="K25" s="28"/>
      <c r="M25" s="27"/>
    </row>
    <row r="26" spans="2:14" ht="27" customHeight="1" x14ac:dyDescent="0.2">
      <c r="B26" s="18" t="s">
        <v>135</v>
      </c>
      <c r="C26" s="333" t="s">
        <v>136</v>
      </c>
      <c r="D26" s="334"/>
      <c r="E26" s="593"/>
      <c r="F26" s="16" t="s">
        <v>137</v>
      </c>
      <c r="G26" s="594">
        <v>0</v>
      </c>
      <c r="H26" s="595"/>
      <c r="I26" s="596"/>
      <c r="J26" s="29"/>
      <c r="K26" s="29"/>
      <c r="M26" s="27"/>
    </row>
    <row r="27" spans="2:14" ht="47.25" customHeight="1" x14ac:dyDescent="0.2">
      <c r="B27" s="97" t="s">
        <v>138</v>
      </c>
      <c r="C27" s="327" t="s">
        <v>108</v>
      </c>
      <c r="D27" s="328"/>
      <c r="E27" s="597"/>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87"/>
      <c r="D49" s="588"/>
      <c r="E49" s="588"/>
      <c r="F49" s="588"/>
      <c r="G49" s="588"/>
      <c r="H49" s="588"/>
      <c r="I49" s="589"/>
      <c r="J49" s="38"/>
      <c r="K49" s="38"/>
    </row>
    <row r="50" spans="2:11" ht="26.25" customHeight="1" x14ac:dyDescent="0.2">
      <c r="B50" s="18" t="s">
        <v>166</v>
      </c>
      <c r="C50" s="590"/>
      <c r="D50" s="591"/>
      <c r="E50" s="591"/>
      <c r="F50" s="591"/>
      <c r="G50" s="591"/>
      <c r="H50" s="591"/>
      <c r="I50" s="592"/>
      <c r="J50" s="38"/>
      <c r="K50" s="38"/>
    </row>
    <row r="51" spans="2:11" ht="64.5" customHeight="1" x14ac:dyDescent="0.2">
      <c r="B51" s="112" t="s">
        <v>167</v>
      </c>
      <c r="C51" s="587"/>
      <c r="D51" s="588"/>
      <c r="E51" s="588"/>
      <c r="F51" s="588"/>
      <c r="G51" s="588"/>
      <c r="H51" s="588"/>
      <c r="I51" s="589"/>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5" t="s">
        <v>340</v>
      </c>
      <c r="D55" s="586"/>
      <c r="E55" s="409" t="s">
        <v>175</v>
      </c>
      <c r="F55" s="409"/>
      <c r="G55" s="408" t="s">
        <v>341</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342</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343</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344</v>
      </c>
      <c r="C12" s="443"/>
      <c r="D12" s="443"/>
      <c r="E12" s="443"/>
      <c r="F12" s="443"/>
      <c r="G12" s="443"/>
      <c r="H12" s="444"/>
      <c r="I12" s="619" t="s">
        <v>192</v>
      </c>
      <c r="J12" s="620"/>
      <c r="K12" s="62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7"/>
    </row>
    <row r="16" spans="2:11" x14ac:dyDescent="0.25">
      <c r="B16" s="143"/>
      <c r="C16" s="144"/>
      <c r="D16" s="145"/>
      <c r="E16" s="146"/>
      <c r="F16" s="144"/>
      <c r="G16" s="145"/>
      <c r="H16" s="147"/>
      <c r="I16" s="148"/>
      <c r="J16" s="149"/>
      <c r="K16" s="61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3" t="s">
        <v>209</v>
      </c>
      <c r="C19" s="614"/>
      <c r="D19" s="157">
        <f>SUM(D15:D16)</f>
        <v>0</v>
      </c>
      <c r="E19" s="615" t="s">
        <v>209</v>
      </c>
      <c r="F19" s="61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345</v>
      </c>
      <c r="L9" s="131" t="s">
        <v>346</v>
      </c>
    </row>
    <row r="10" spans="10:12" x14ac:dyDescent="0.25">
      <c r="J10" s="128" t="s">
        <v>347</v>
      </c>
      <c r="K10" s="128">
        <v>77</v>
      </c>
      <c r="L10" s="128">
        <v>2</v>
      </c>
    </row>
    <row r="11" spans="10:12" x14ac:dyDescent="0.25">
      <c r="J11" s="102"/>
      <c r="K11" s="102"/>
      <c r="L11" s="102">
        <v>37</v>
      </c>
    </row>
    <row r="12" spans="10:12" x14ac:dyDescent="0.25">
      <c r="J12" s="102"/>
      <c r="K12" s="102"/>
      <c r="L12" s="102">
        <v>43</v>
      </c>
    </row>
    <row r="13" spans="10:12" x14ac:dyDescent="0.25">
      <c r="K13" s="102" t="s">
        <v>348</v>
      </c>
      <c r="L13" s="126">
        <f>SUM(L10:L12)</f>
        <v>82</v>
      </c>
    </row>
    <row r="14" spans="10:12" x14ac:dyDescent="0.25">
      <c r="J14" s="128" t="s">
        <v>349</v>
      </c>
      <c r="K14" s="128">
        <v>115</v>
      </c>
      <c r="L14" s="128">
        <v>16</v>
      </c>
    </row>
    <row r="15" spans="10:12" x14ac:dyDescent="0.25">
      <c r="J15" s="102"/>
      <c r="K15" s="102"/>
      <c r="L15" s="102">
        <v>27</v>
      </c>
    </row>
    <row r="16" spans="10:12" x14ac:dyDescent="0.25">
      <c r="J16" s="102"/>
      <c r="K16" s="102"/>
      <c r="L16" s="102">
        <v>10</v>
      </c>
    </row>
    <row r="17" spans="10:14" x14ac:dyDescent="0.25">
      <c r="J17" s="102"/>
      <c r="K17" s="102" t="s">
        <v>348</v>
      </c>
      <c r="L17" s="126">
        <f>SUM(L14:L16)</f>
        <v>53</v>
      </c>
    </row>
    <row r="18" spans="10:14" x14ac:dyDescent="0.25">
      <c r="J18" s="128" t="s">
        <v>350</v>
      </c>
      <c r="K18" s="128">
        <v>7</v>
      </c>
      <c r="L18" s="128">
        <v>13</v>
      </c>
    </row>
    <row r="19" spans="10:14" x14ac:dyDescent="0.25">
      <c r="J19" s="102"/>
      <c r="K19" s="102"/>
      <c r="L19" s="102">
        <v>14</v>
      </c>
    </row>
    <row r="20" spans="10:14" x14ac:dyDescent="0.25">
      <c r="J20" s="102"/>
      <c r="K20" s="102"/>
      <c r="L20" s="102">
        <v>10</v>
      </c>
    </row>
    <row r="21" spans="10:14" x14ac:dyDescent="0.25">
      <c r="J21" s="102"/>
      <c r="K21" s="102" t="s">
        <v>348</v>
      </c>
      <c r="L21" s="126">
        <f>SUM(L18:L20)</f>
        <v>37</v>
      </c>
    </row>
    <row r="22" spans="10:14" x14ac:dyDescent="0.25">
      <c r="J22" s="128" t="s">
        <v>351</v>
      </c>
      <c r="K22" s="128">
        <v>52</v>
      </c>
      <c r="L22" s="128">
        <v>10</v>
      </c>
    </row>
    <row r="23" spans="10:14" x14ac:dyDescent="0.25">
      <c r="J23" s="102"/>
      <c r="K23" s="102"/>
      <c r="L23" s="102">
        <v>0</v>
      </c>
    </row>
    <row r="24" spans="10:14" x14ac:dyDescent="0.25">
      <c r="J24" s="102"/>
      <c r="K24" s="102"/>
      <c r="L24" s="102">
        <v>59</v>
      </c>
    </row>
    <row r="25" spans="10:14" x14ac:dyDescent="0.25">
      <c r="J25" s="102"/>
      <c r="K25" s="102" t="s">
        <v>348</v>
      </c>
      <c r="L25" s="126">
        <f>SUM(L22:L24)</f>
        <v>69</v>
      </c>
    </row>
    <row r="27" spans="10:14" x14ac:dyDescent="0.25">
      <c r="J27" s="129" t="s">
        <v>352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2022-04-19T12:48:39Z</dcterms:modified>
  <cp:category/>
  <cp:contentStatus/>
</cp:coreProperties>
</file>