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updateLinks="never" defaultThemeVersion="124226"/>
  <mc:AlternateContent xmlns:mc="http://schemas.openxmlformats.org/markup-compatibility/2006">
    <mc:Choice Requires="x15">
      <x15ac:absPath xmlns:x15ac="http://schemas.microsoft.com/office/spreadsheetml/2010/11/ac" url="C:\Users\ANDRES\OneDrive - INSTITUTO DE PROTECCION ANIMAL 899999061052\IDPYBA2024\3MARZO\Obligacion1\7551\3rarespuesta\"/>
    </mc:Choice>
  </mc:AlternateContent>
  <xr:revisionPtr revIDLastSave="0" documentId="13_ncr:1_{E2745F14-B9C6-4BB2-B636-BE793322C368}"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24" l="1"/>
  <c r="C31" i="24"/>
  <c r="C30" i="24"/>
  <c r="C29" i="24"/>
  <c r="C28" i="24"/>
  <c r="C27" i="24"/>
  <c r="F27" i="69"/>
  <c r="F27" i="67"/>
  <c r="E29" i="67" l="1"/>
  <c r="G27" i="67" l="1"/>
  <c r="H30" i="24"/>
  <c r="H31" i="24" s="1"/>
  <c r="H32" i="24" s="1"/>
  <c r="H33" i="24" s="1"/>
  <c r="H34" i="24" s="1"/>
  <c r="H35" i="24" s="1"/>
  <c r="H36" i="24" s="1"/>
  <c r="H37" i="24" s="1"/>
  <c r="H38" i="24"/>
  <c r="H27" i="24"/>
  <c r="H28" i="24" s="1"/>
  <c r="H29" i="24" s="1"/>
  <c r="F27" i="24" l="1"/>
  <c r="I27" i="67"/>
  <c r="F27" i="68"/>
  <c r="G27" i="24"/>
  <c r="I27" i="24" s="1"/>
  <c r="G27" i="68"/>
  <c r="I27" i="68" s="1"/>
  <c r="G27" i="69"/>
  <c r="I27" i="69" s="1"/>
  <c r="E36" i="24"/>
  <c r="H27" i="67"/>
  <c r="H28" i="67" s="1"/>
  <c r="H29" i="67" s="1"/>
  <c r="H30" i="67" s="1"/>
  <c r="H31" i="67" s="1"/>
  <c r="H32" i="67" s="1"/>
  <c r="H33" i="67" s="1"/>
  <c r="H34" i="67" s="1"/>
  <c r="H35" i="67" s="1"/>
  <c r="H36" i="67" s="1"/>
  <c r="H37" i="67" s="1"/>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c r="E27" i="69"/>
  <c r="E38" i="68"/>
  <c r="E37" i="68"/>
  <c r="E36" i="68"/>
  <c r="E35" i="68"/>
  <c r="E34" i="68"/>
  <c r="E33" i="68"/>
  <c r="E32" i="68"/>
  <c r="E31" i="68"/>
  <c r="E30" i="68"/>
  <c r="E29" i="68"/>
  <c r="E28" i="68"/>
  <c r="H27" i="68"/>
  <c r="H28" i="68"/>
  <c r="H29" i="68" s="1"/>
  <c r="H30" i="68" s="1"/>
  <c r="H31" i="68" s="1"/>
  <c r="H32" i="68" s="1"/>
  <c r="H33" i="68" s="1"/>
  <c r="H34" i="68" s="1"/>
  <c r="H35" i="68" s="1"/>
  <c r="H36" i="68" s="1"/>
  <c r="H37" i="68" s="1"/>
  <c r="H38" i="68" s="1"/>
  <c r="E27" i="68"/>
  <c r="O24" i="68"/>
  <c r="P23" i="68"/>
  <c r="E38" i="67"/>
  <c r="E37" i="67"/>
  <c r="E36" i="67"/>
  <c r="E35" i="67"/>
  <c r="E34" i="67"/>
  <c r="E33" i="67"/>
  <c r="E32" i="67"/>
  <c r="E31" i="67"/>
  <c r="E30" i="67"/>
  <c r="E28" i="67"/>
  <c r="H3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H30" i="47"/>
  <c r="D31" i="47"/>
  <c r="AB21" i="5"/>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<sst xmlns="http://schemas.openxmlformats.org/spreadsheetml/2006/main" count="919" uniqueCount="369">
  <si>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</si>
  <si>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</si>
  <si>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</si>
  <si>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</si>
  <si>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</si>
  <si>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</si>
  <si>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</si>
  <si>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</si>
  <si>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</si>
  <si>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</si>
  <si>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</si>
  <si>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</si>
  <si>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</si>
  <si>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</si>
  <si>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</si>
  <si>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</si>
  <si>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</si>
  <si>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</si>
  <si>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</si>
  <si>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</si>
  <si>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</si>
  <si>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</si>
  <si>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</si>
  <si>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</si>
  <si>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</si>
  <si>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</si>
  <si>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</si>
  <si>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</si>
  <si>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</si>
  <si>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</si>
  <si>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</si>
  <si>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</si>
  <si>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</si>
  <si>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</si>
  <si>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</si>
  <si>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</si>
  <si>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</si>
  <si>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</si>
  <si>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</si>
  <si>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</si>
  <si>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</si>
  <si>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</si>
  <si>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</si>
  <si>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</si>
  <si>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</si>
  <si>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</si>
  <si>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</si>
  <si>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</si>
  <si>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</si>
  <si>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</si>
  <si>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</si>
  <si>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</si>
  <si>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</si>
  <si>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</si>
  <si>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</si>
  <si>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</si>
  <si>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</si>
  <si>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</si>
  <si>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</si>
  <si>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</si>
  <si>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</si>
  <si>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</si>
  <si>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</si>
  <si>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</si>
  <si>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</si>
  <si>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</si>
  <si>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</si>
  <si>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</si>
  <si>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</si>
  <si>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</si>
  <si>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</si>
  <si>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</si>
  <si>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</si>
  <si>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</si>
  <si>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</si>
  <si>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</si>
  <si>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</si>
  <si>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</si>
  <si>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</si>
  <si>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</si>
  <si>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</si>
  <si>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</si>
  <si>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</si>
  <si>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</si>
  <si>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</si>
  <si>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</si>
  <si>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</si>
  <si>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</si>
  <si>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</si>
  <si>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</si>
  <si>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</si>
  <si>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</si>
  <si>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</si>
  <si>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</si>
  <si>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</si>
  <si>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</si>
  <si>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</si>
  <si>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</si>
  <si>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</si>
  <si>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</si>
  <si>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</si>
  <si>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</si>
  <si>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</si>
  <si>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</si>
  <si>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</si>
  <si>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</si>
  <si>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</si>
  <si>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</si>
  <si>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</si>
  <si>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</si>
  <si>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</si>
  <si>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</si>
  <si>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</si>
  <si>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</si>
  <si>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</si>
  <si>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</si>
  <si>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</si>
  <si>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</si>
  <si>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</si>
  <si>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</si>
  <si>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</si>
  <si>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</si>
  <si>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</si>
  <si>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</si>
  <si>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</si>
  <si>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</si>
  <si>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</si>
  <si>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</si>
  <si>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</si>
  <si>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</si>
  <si>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</si>
  <si>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</si>
  <si>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</si>
  <si>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</si>
  <si>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</si>
  <si>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</si>
  <si>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</si>
  <si>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</si>
  <si>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</si>
  <si>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</si>
  <si>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</si>
  <si>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</si>
  <si>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</si>
  <si>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</si>
  <si>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</si>
  <si>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</si>
  <si>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</si>
  <si>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</si>
  <si>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</si>
  <si>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</si>
  <si>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</si>
  <si>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</si>
  <si>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</si>
  <si>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</si>
  <si>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</si>
  <si>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</si>
  <si>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</si>
  <si>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</si>
  <si>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</si>
  <si>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</si>
  <si>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</si>
  <si>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</si>
  <si>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</si>
  <si>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</si>
  <si>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</si>
  <si>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</si>
  <si>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</si>
  <si>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</si>
  <si>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</si>
  <si>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</si>
  <si>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</si>
  <si>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</si>
  <si>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</si>
  <si>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</si>
  <si>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</si>
  <si>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</si>
  <si>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</si>
  <si>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</si>
  <si>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</si>
  <si>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</si>
  <si>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</si>
  <si>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</si>
  <si>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</si>
  <si>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</si>
  <si>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</si>
  <si>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</si>
  <si>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</si>
  <si>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</si>
  <si>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</si>
  <si>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</si>
  <si>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</si>
  <si>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</si>
  <si>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</si>
  <si>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</si>
  <si>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</si>
  <si>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</si>
  <si>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</si>
  <si>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</si>
  <si>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</si>
  <si>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</si>
  <si>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</si>
  <si>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</si>
  <si>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</si>
  <si>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</si>
  <si>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</si>
  <si>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</si>
  <si>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</si>
  <si>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</si>
  <si>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</si>
  <si>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</si>
  <si>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</si>
  <si>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</si>
  <si>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</si>
  <si>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</si>
  <si>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</si>
  <si>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</si>
  <si>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</si>
  <si>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</si>
  <si>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</si>
  <si>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</si>
  <si>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</si>
  <si>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</si>
  <si>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</si>
  <si>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</si>
  <si>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</si>
  <si>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</si>
  <si>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</si>
  <si>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</si>
  <si>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</si>
  <si>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</si>
  <si>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</si>
  <si>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</si>
  <si>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</si>
  <si>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Tipo anualización</t>
  </si>
  <si>
    <t>Objetivo y descripción del Indicador</t>
  </si>
  <si>
    <t>Fuente u origen de Datos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</si>
  <si>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</si>
  <si>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</si>
  <si>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</si>
  <si>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</si>
  <si>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</si>
  <si>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</si>
  <si>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</si>
  <si>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</si>
  <si>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</si>
  <si>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</si>
  <si>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</si>
  <si>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</si>
  <si>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</si>
  <si>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</si>
  <si>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</si>
  <si>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</si>
  <si>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</si>
  <si>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</si>
  <si>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</si>
  <si>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</si>
  <si>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</si>
  <si>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</si>
  <si>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</si>
  <si>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</si>
  <si>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</si>
  <si>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</si>
  <si>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</si>
  <si>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</si>
  <si>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</si>
  <si>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</si>
  <si>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</si>
  <si>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</si>
  <si>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</si>
  <si>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</si>
  <si>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</si>
  <si>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</si>
  <si>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</si>
  <si>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</si>
  <si>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</si>
  <si>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</si>
  <si>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</si>
  <si>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</si>
  <si>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</si>
  <si>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</si>
  <si>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</si>
  <si>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</si>
  <si>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</si>
  <si>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</si>
  <si>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</si>
  <si>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</si>
  <si>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</si>
  <si>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</si>
  <si>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</si>
  <si>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</si>
  <si>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</si>
  <si>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PM05</t>
  </si>
  <si>
    <t>Fortalecer el Escuadrón Anticrueldad mediante la ampliación de la capacidad de respuesta frente a casos de maltrato animal en la Línea 123 y en el equipo técnico especializado del IDPYBA.</t>
  </si>
  <si>
    <t>Numero de escuadrones fortalecidos</t>
  </si>
  <si>
    <t>Numero de Escuadrones fortalecidos</t>
  </si>
  <si>
    <t>Numero de Escuadrones Programados</t>
  </si>
  <si>
    <t>Numero</t>
  </si>
  <si>
    <t>Permite medir el avance obtenido en el periodo.</t>
  </si>
  <si>
    <t>permite medir la cantidad programada para el periodo</t>
  </si>
  <si>
    <t>Esterilizar 356.000 perros y gatos  priorizando las localidades con mayores cifras poblacionales estimadas.</t>
  </si>
  <si>
    <t>Realizar la esterilización de 356.000 animales en el Distrito Capital</t>
  </si>
  <si>
    <t>Número de animales esterilizados</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</si>
  <si>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</si>
  <si>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</si>
  <si>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</si>
  <si>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</si>
  <si>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</si>
  <si>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</si>
  <si>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</si>
  <si>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</si>
  <si>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</si>
  <si>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</si>
  <si>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</si>
  <si>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</si>
  <si>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</si>
  <si>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</si>
  <si>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</si>
  <si>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</si>
  <si>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</si>
  <si>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</si>
  <si>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</si>
  <si>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</si>
  <si>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</si>
  <si>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</si>
  <si>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</si>
  <si>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</si>
  <si>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</si>
  <si>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</si>
  <si>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</si>
  <si>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</si>
  <si>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</si>
  <si>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__</t>
  </si>
  <si>
    <t>____</t>
  </si>
  <si>
    <t>___</t>
  </si>
  <si>
    <t>El origen de los datos proviene del reporte mensual realizado por el área junto con los soportes en medio magnético (bases en Excel, historias clínicas, documentos técnicos, informes, actas entre otros).</t>
  </si>
  <si>
    <t>Permite medir la cantidad de animales programados para esterilizar.</t>
  </si>
  <si>
    <t>Desarrollar 1 línea base para la atención de animales sinantrópicos incluyendo un diagnóstico para el manejo de enjambres de abejas en el D.C.</t>
  </si>
  <si>
    <t>Esta se encuentra relacionada a que las alcaldías locales realizaran dentro de su gestión interna jornadas de atención a caninos y felinos</t>
  </si>
  <si>
    <t>Consolidar 1 escuadrón Anticrueldad con mayor capacidad de respuesta en la atención de casos por presunto maltrato animal.</t>
  </si>
  <si>
    <t>(Numero de Escuadrones fortalecidos / Numero de Escuadrones Programados) * 100%</t>
  </si>
  <si>
    <t>______</t>
  </si>
  <si>
    <t>Enero 2024</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</si>
  <si>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sinantrópicos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través de jornadas de identificación, este será medido a través de un indicador de gestión que hará parte del POA, teniendo en cuenta la alta demanda obtenida para el ultimo trimestre de 2020 y el impacto generado en la meta. Cabe aclarar que el servicio de identificación continuará siendo transversal a los programas del Instituto.
A partir del mes de julio de 2023 se realizó modicación al indicador correspondiente a los animales atendidos a traves del escuadrón anticrueldad, y dejó de contabilizarsen los animales atendidos y se comenzó a reportar los animales objeto de aprehensión materia preventiva, los cuales reciben atención de manera similar al resto de los programas.
</t>
  </si>
  <si>
    <t>El indicador tiene por objeto medir el porcentaje de avance en la ejecución, a través del seguimiento de un cronograma de actividades propuesto para lograr el 10,00% de avance para el 2024 para el cierre Plan de Desarrollo. Cabe aclarar que para efectos de análisis del indicador se empleo la unidad de porcentaje, la cual es equivalente en numero.</t>
  </si>
  <si>
    <t>El indicador  "Numero de escuadrones fortalecidos" tiene por objeto medir el avance de ejecución, a través del seguimiento de un cronograma de actividades propuesto para el fortalecimiento del escuadrón Anticrueldad para el cierre Plan de Desarrollo.</t>
  </si>
  <si>
    <t>El origen de los datos proviene del reporte mensual realizado por el área junto con los soportes en medio magnético (bases en Excel, historias clínicas, documentos técnicos, informes, actas entre otros) en la vigencia 2024 para el cierre Plan de Desarrollo.</t>
  </si>
  <si>
    <t>El origen de los datos proviene del reporte mensual realizado por el área junto con los soportes en medio magnético (bases en Excel, historias clínicas, documentos técnicos, informes, actas entre otros) Vigencia 2024 para el cierre Plan de Desarrollo.</t>
  </si>
  <si>
    <t>El programa que busca construir y ofrecer orientación técnica para el cuidado y el control de animales que conviven con los humanos sigue en marcha, dando prioridad a las especies de palomas y abejas. Estos animales pueden causar problemas de salud pública, daños al patrimonio y conflictos con otras especies. Por eso, el programa propone medidas de prevención, manejo responsable y soluciones alternativas para reducir los riesgos y mejorar la convivencia</t>
  </si>
  <si>
    <t>Mauricio Cano - Líder Programa de Sinantrópicos</t>
  </si>
  <si>
    <t>Oscar Alexander Jimeneéz Mantha - Subdirector de Atención a la Fauna</t>
  </si>
  <si>
    <t>No se presentaron retrazos</t>
  </si>
  <si>
    <t>A traves de los programas de brigadas, urgencias, adopción, custodia, maltrato, comportamiento, identificación y otros que se requieran, se busca mejorar la calidad de vida de los ciudadanos y su convivencia con los animales, así como reducir las barreras de acceso a la atención médica veterinaria en las zonas más vulnerables de la ciudad.</t>
  </si>
  <si>
    <t>Alejandra Escobar - Contratista Urgencias Veterinairas
Jessika Gonzalez - Contratista Brigadas Médicas
Angie Durán- Contratista UCA
Leidy Rojas- Contratista Escuadrón Anticrueldad
Mauricio Cano - Contratista Programa Sinantropicos</t>
  </si>
  <si>
    <t>Magda Arévalo- Constratista Profesional Administrativo SAF</t>
  </si>
  <si>
    <t>No se presentaron retrazos en el periodo reportado</t>
  </si>
  <si>
    <t>El programa tiene varios beneficios, tanto para los animales como para la sociedad. Entre ellos se destacan:
- Mejora la calidad de vida y el bienestar de los animales, al ofrecerles un trato digno y respetuoso.
- Fomenta la cultura ciudadana, al sensibilizar a la población sobre la importancia de respetar y cuidar a los animales.
- Fortalece el tejido social, al generar vínculos de solidaridad y convivencia entre las personas y los animales.
- Protege el medio ambiente, al reducir el impacto negativo que puede causar la sobrepoblación y el abandono de los animales.
El programa de escuadrón anticrueldad animal en Bogotá es un ejemplo de cómo se puede trabajar por una ciudad más humana e inclusiva, donde se reconozca el valor y la dignidad de todos los seres vivos.</t>
  </si>
  <si>
    <t>Leidy Rojas - Contratista Programa de Escuadrón Anticrueldad</t>
  </si>
  <si>
    <t>El programa de esterilización de animales de compañía ha sufrido una crisis financiera desde el 2020 debido al aumento del costo de los procedimientos, la escasez de proveedores, la competencia con otros proyectos y el alza de los insumos médicos. Estos factores han afectado el cumplimiento de la meta 4 y la calidad del servicio a la población animal. Hasta el momento no se cuenta con soluciones claras ante el retrazo en el cumplimiento de la meta.</t>
  </si>
  <si>
    <t>• Contribuir en el control poblacional de perros y gatos en las 20 localidades de la ciudad.
• Reducir impactos negativos en la salud ambiental del Distrito Capital.
• Mitigar el abandono y maltrato  de los animales de compañía, atropellamientos de animales en condición de calle, y el número de agresiones por parte de animales a la ciudadanía entre otros.</t>
  </si>
  <si>
    <t>Laura Contreras - Contratista Programa Distrital de Esterilizaciones Servicio tercerizado 123</t>
  </si>
  <si>
    <t xml:space="preserve">En el mes de febrero de 2024 se efectuaron quince (15) censos poblacionales en puntos críticos en:   Usaquén: 3, Chapinero: 2, Santa Fe: 1, San Cristóbal: 1, Fontibón: 2, Engativá: 1, Suba: 1, Los Mártires: 2, La Candelaria: 2. 
Se realizaron diez y ocho (18) visitas de verificación en las localidades de Usaquén: 2, Chapinero: 3, Santa Fe: 1, Usme: 1, Fontibón: 3, Engativá: 3, Suba: 1, Teusaquillo: 2, La Candelaria: 1, Rafael Uribe Uribe: 1. 
Durante el periodo de corte el documento base -Guimpas- “Guía para el manejo de Palomas de Plaza en el Distrito Capital”, se encuentra en revisión. 
En cuanto a la atención Integral de enjambres de Abejas (Apis Mellífera): 
En este periodo de tiempo, se continuo con el ajuste y revisión del documento diagnóstico para el manejo y condiciones de bienestar animal para la especie de abeja común (Apis Melífera). </t>
  </si>
  <si>
    <t xml:space="preserve">Con corte al 29 de febrero de 2023 se logró la ejecución de las siguientes actividades:  
Se efectuaron quince (15) censos poblacionales en puntos críticos en:   Usaquén: 3, Chapinero: 2, Santa Fe: 1, San Cristóbal: 1, Fontibón: 2, Engativá: 1, Suba: 1, Los Mártires: 2, La Candelaria: 2. 
Se realizaron diez y ocho (18) visitas de verificación en las localidades de Usaquén: 2, Chapinero: 3, Santa Fe: 1, Usme: 1, Fontibón: 3, Engativá: 3, Suba: 1, Teusaquillo: 2, La Candelaria: 1, Rafael Uribe Uribe: 1. 
Durante el periodo de corte el documento base -Guimpas- “Guía para el manejo de Palomas de Plaza en el Distrito Capital”, se encuentra en revisión. 
En cuanto a la atención Integral de enjambres de Abejas (Apis Mellífera): 
En este periodo de tiempo, se continuo con el ajuste y revisión del documento diagnóstico para el manejo y condiciones de bienestar animal para la especie de abeja común (Apis Melífera). </t>
  </si>
  <si>
    <t>No Aplica</t>
  </si>
  <si>
    <t xml:space="preserve">En el mes de febrero 2024, se llevó a cabo la atención de 191 animales, que se encuentran desagregados de la siguiente manera: 
Se aprehendieron por presunto maltrato 23 animales (17 caninos, 4 felinos, 1 ave de corral y 1 lagomorfo) 
Por el programa de Brigadas médicas de atendieron 88 animales (71 caninos y 17 felinos) en 189 intervenciones. 
Por Urgencias Veterinarias se atendieron 65 animales (47 caninos y 18 felinos). 
Ingresaron 15 animales a la Unidad de Cuidado Animal (13 caninos y 2 felinos) por situación de abandono o remitidos por entidades como bomberos, policía y la secretaria Distrital de Salud para la prestación del servicio de custodia. 
</t>
  </si>
  <si>
    <t xml:space="preserve">Con corte al 29 de febrero de 2024, se llevó a cabo la atención de 326 animales, que se encuentran desagregados de la siguiente manera: 
Se aprehendieron por presunto maltrato 32 animales de compañia por la autoridad policiva. 
Por el programa de Brigadas médicas de atendieron 110 animales (86 caninos y 24 felinos) en  263 intervenciones. 
Por Urgencias Veterinarias se atendieron 122 animales (88 caninos y 34 felinos). 
Ingresaron 62 animales a la Unidad de Cuidado Animal (48 caninos y 14 felinos) por situación de abandono o remitidos por entidades como bomberos, policía y la secretaria Distrital de Salud para la prestación del servicio de custodia. </t>
  </si>
  <si>
    <t xml:space="preserve">En el mes de Febrero de  2024 se logró el desarrollo de acciones encaminadas al fortalecimiento de la atención de casos de presunto maltrato animal, tales como:  
Se realizaron por presunto maltrato 376 visitas de verificación de condiciones de bienestar por presunto maltrato. 
Se realizó verificación de bienestar de 324 animales (71 aves de corral, 3 aves ornamentales, 9 bovinos, 177 caninos, 7 caprinos, 15 equinos, 11 felinos, 30 porcinos y 1 lagomorfo) 
Se continua con la implementación del Acuerdo 810 de 2021 que Prohíbe la comercialización de animales vivos en plazas de mercado en el Distrito Capital. 
Se trasladó casos de aprehensión material preventiva a los despachos de los Inspectores de Policía de Atención Prioritaria, autoridades competentes para iniciar la investigación sobre maltrato animal. 
Fortalecimiento de los Actos Administrativos de Declaración de Abandono con el fin de realizar la disposición adecuada al programa de adopciones, de los animales que han sido víctimas de presunto maltrato. 
Se continua con la atención de la línea 018000115161 que recepcionó  de 376 denuncias de casos de presunto maltrato, de las cuales fueron tramitadas y categorizadas para su atención oportuna 130 (gravedad leve: 69, gravedad media: 39, gravedad alta 5). 
Se continúan con las reuniones mensuales con Alcaldías Locales, para la articulación de la atención de casos de presunto maltrato y entidades competentes. </t>
  </si>
  <si>
    <t xml:space="preserve">Con corte al 29 de febrero 2024 se logró el desarrollo de acciones encaminadas al fortalecimiento de la atención de casos de presunto maltrato animal, tales como:  
Se realizaron por presunto maltrato 512 visitas de verificación de condiciones de bienestar por presunto maltrato. 
Se realizó la atención de 458 animales en visitas de condiciones de bienestar. 
Se continua con la implementación del Acuerdo 810 de 2021 que Prohíbe la comercialización de animales vivos en plazas de mercado en el Distrito Capital. 
Se trasladó casos de aprehensión material preventiva a los despachos de los Inspectores de Policía de Atención Prioritaria, autoridades competentes para iniciar la investigación sobre maltrato animal. 
Fortalecimiento de los Actos Administrativos de Declaración de Abandono con el fin de realizar la disposición adecuada al programa de adopciones, de los animales que han sido víctimas de presunto maltrato. 
Se continua con la atención de la línea 018000115161 que recepcionó  de 628 denuncias de casos de presunto maltrato, de las cuales fueron tramitadas y categorizadas para su atención oportuna 238 (gravedad leve: 110, gravedad media: 94, gravedad alta 17). 
Se continúan con las reuniones mensuales con Alcaldías Locales, para la articulación de la atención de casos de presunto maltrato y entidades competentes. </t>
  </si>
  <si>
    <t xml:space="preserve">En el mes de febrero de 2024 se realizaron 1.762 esterilizaciones a 703 caninos y 1.059 felinos distribuidos por localidad de la siguiente manera: Usaquén: 52, Santa fe: 51; Usme: 161, Bosa: 55, Kennedy: 118, Fontibón: 61, Engativá: 123, Suba: 166, Los Mártires: 84, Puente Aranda: 70, Rafael Uribe Uribe: 120, Ciudad Bolívar: 165, y Punto fijo: 536 en 32 jornadas en 22 jornadas a través del servicio tercerizado en jornadas masivas en toda la ciudad y 11 en el Punto Fijo de la Unidad de Cuidado Animal. 
Adicionalmente, 768 de estos animales se encontraban en condición de vulnerabilidad y habitabilidad de calle fueron esterilizados a través de la Estrategia Capturar- esterilizar y Soltar CES y 994 perros y gatos cuyos cuidadores son residentes en lugares estratos 1.2 y 3 en zonas de mayos población estimada. 
 </t>
  </si>
  <si>
    <t xml:space="preserve">A corte del mes de febrero de 2024 se realizaron 2.594 esterilizaciones a 1.029 caninos y  1.565 felinos distribuidos por localidad de la siguiente manera: Usaquén: 125, Santa Fé: 51, Usme: 304, Bosa: 101, Kennedy: 164, Fontibón: 109, Engativá: 166,Suba: 228, Barrios Unidos: 79, Los Mártires: 84, Puente Aranda: 106, Rafael Uribe Uribe: 238, Ciudad Bolívar: 213, y  Punto Fijo : 536en 47 jornadas:  36 jornadas a través del servicio tercerizado en jornadas masivas en toda la ciudad y 11 jornadas en el Punto Fijo de la Unidad de Cuidado Animal. 
 Adicionalmente, 1.005 de estos animales se encontraban en condición de vulnerabilidad y habitabilidad de calle fueron esterilizados a través de la Estrategia Capturar- esterilizar y Soltar CES y 1.589 perros y gatos cuyos cuidadores son residentes en lugares estratos 1.2 y 3 en zonas de mayos población estimada.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</si>
</sst>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5"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11"/>
      <color theme="5"/>
      <name val="Arial"/>
      <family val="2"/>
    </font>
    <font>
      <sz val="11"/>
      <color rgb="FF444444"/>
      <name val="Calibri"/>
      <family val="2"/>
      <scheme val="minor"/>
    </font>
    <font>
      <sz val="9"/>
      <color rgb="FF000000"/>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FFFFFF"/>
        <bgColor rgb="FF000000"/>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39">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10" fontId="9" fillId="65" borderId="10" xfId="0" applyNumberFormat="1" applyFont="1" applyFill="1" applyBorder="1" applyAlignment="1">
      <alignment vertical="center" wrapText="1"/>
    </xf>
    <xf numFmtId="9" fontId="83" fillId="0" borderId="10" xfId="1495" applyFont="1" applyBorder="1"/>
    <xf numFmtId="3" fontId="9" fillId="65" borderId="20" xfId="0" applyNumberFormat="1" applyFont="1" applyFill="1" applyBorder="1" applyAlignment="1">
      <alignment vertical="center"/>
    </xf>
    <xf numFmtId="171" fontId="9" fillId="24" borderId="10" xfId="1250" applyNumberFormat="1" applyFont="1" applyFill="1" applyBorder="1" applyAlignment="1" applyProtection="1">
      <alignment vertical="center"/>
      <protection hidden="1"/>
    </xf>
    <xf numFmtId="171" fontId="64" fillId="24" borderId="10" xfId="1250" applyNumberFormat="1" applyFont="1" applyFill="1" applyBorder="1" applyAlignment="1" applyProtection="1">
      <alignment vertical="center"/>
      <protection hidden="1"/>
    </xf>
    <xf numFmtId="10" fontId="83" fillId="0" borderId="10" xfId="1495" applyNumberFormat="1" applyFont="1" applyBorder="1"/>
    <xf numFmtId="171" fontId="9" fillId="0" borderId="10" xfId="1250" applyNumberFormat="1" applyFont="1" applyFill="1" applyBorder="1" applyAlignment="1" applyProtection="1">
      <alignment horizontal="center" vertical="center"/>
      <protection hidden="1"/>
    </xf>
    <xf numFmtId="2" fontId="64" fillId="24" borderId="10" xfId="1250" applyNumberFormat="1" applyFont="1" applyFill="1" applyBorder="1" applyAlignment="1" applyProtection="1">
      <alignment horizontal="right" vertical="center"/>
      <protection hidden="1"/>
    </xf>
    <xf numFmtId="0" fontId="73"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9" fillId="0" borderId="34" xfId="0" applyFont="1" applyBorder="1" applyAlignment="1">
      <alignment horizontal="center" vertical="center" wrapText="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65" borderId="20" xfId="0" applyFont="1" applyFill="1" applyBorder="1" applyAlignment="1">
      <alignment horizontal="justify" vertical="center" wrapText="1"/>
    </xf>
    <xf numFmtId="0" fontId="9" fillId="65" borderId="32" xfId="0" applyFont="1" applyFill="1" applyBorder="1" applyAlignment="1">
      <alignment horizontal="justify" vertical="center" wrapText="1"/>
    </xf>
    <xf numFmtId="0" fontId="9" fillId="65" borderId="46" xfId="0" applyFont="1" applyFill="1" applyBorder="1" applyAlignment="1">
      <alignment horizontal="justify" vertical="center" wrapText="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53"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9"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0" fontId="84" fillId="65" borderId="10" xfId="0" applyFont="1" applyFill="1" applyBorder="1" applyAlignment="1">
      <alignment horizontal="justify" vertical="center" wrapText="1"/>
    </xf>
    <xf numFmtId="0" fontId="84" fillId="65" borderId="18" xfId="0" applyFont="1" applyFill="1" applyBorder="1" applyAlignment="1">
      <alignment horizontal="justify" vertical="center" wrapText="1"/>
    </xf>
    <xf numFmtId="0" fontId="53" fillId="0" borderId="20" xfId="1371" applyFont="1" applyBorder="1" applyAlignment="1" applyProtection="1">
      <alignment horizontal="left" vertical="center" wrapText="1"/>
      <protection locked="0" hidden="1"/>
    </xf>
    <xf numFmtId="0" fontId="53" fillId="0" borderId="32" xfId="1371" applyFont="1" applyBorder="1" applyAlignment="1" applyProtection="1">
      <alignment horizontal="left" vertical="center" wrapText="1"/>
      <protection locked="0" hidden="1"/>
    </xf>
    <xf numFmtId="0" fontId="53" fillId="0" borderId="46" xfId="1371" applyFont="1" applyBorder="1" applyAlignment="1" applyProtection="1">
      <alignment horizontal="left"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84" fillId="65" borderId="20" xfId="0" applyFont="1" applyFill="1" applyBorder="1" applyAlignment="1">
      <alignment horizontal="justify" vertical="center" wrapText="1"/>
    </xf>
    <xf numFmtId="0" fontId="84" fillId="65" borderId="32" xfId="0" applyFont="1" applyFill="1" applyBorder="1" applyAlignment="1">
      <alignment horizontal="justify" vertical="center" wrapText="1"/>
    </xf>
    <xf numFmtId="0" fontId="84" fillId="65" borderId="46" xfId="0" applyFont="1" applyFill="1" applyBorder="1" applyAlignment="1">
      <alignment horizontal="justify" vertical="center" wrapText="1"/>
    </xf>
    <xf numFmtId="0" fontId="84" fillId="0" borderId="20" xfId="0" applyFont="1" applyBorder="1" applyAlignment="1">
      <alignment horizontal="justify" vertical="top" wrapText="1"/>
    </xf>
    <xf numFmtId="0" fontId="84" fillId="0" borderId="32" xfId="0" applyFont="1" applyBorder="1" applyAlignment="1">
      <alignment horizontal="justify" vertical="top" wrapText="1"/>
    </xf>
    <xf numFmtId="0" fontId="84" fillId="0" borderId="46" xfId="0" applyFont="1" applyBorder="1" applyAlignment="1">
      <alignment horizontal="justify" vertical="top" wrapText="1"/>
    </xf>
    <xf numFmtId="0" fontId="84" fillId="0" borderId="20" xfId="0" applyFont="1" applyBorder="1" applyAlignment="1">
      <alignment horizontal="left" vertical="center" wrapText="1"/>
    </xf>
    <xf numFmtId="0" fontId="84" fillId="0" borderId="32" xfId="0" applyFont="1" applyBorder="1" applyAlignment="1">
      <alignment horizontal="left" vertical="center" wrapText="1"/>
    </xf>
    <xf numFmtId="0" fontId="84" fillId="0" borderId="46" xfId="0" applyFont="1" applyBorder="1" applyAlignment="1">
      <alignment horizontal="left" vertical="center" wrapText="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0" fontId="9" fillId="0" borderId="34" xfId="1371" applyFont="1" applyBorder="1" applyAlignment="1" applyProtection="1">
      <alignment horizontal="center" vertical="center" wrapText="1"/>
      <protection locked="0" hidden="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4.5000000000000005E-3</c:v>
                </c:pt>
                <c:pt idx="1">
                  <c:v>2.3199999999999998E-2</c:v>
                </c:pt>
                <c:pt idx="2">
                  <c:v>2.3800000000000002E-2</c:v>
                </c:pt>
                <c:pt idx="3">
                  <c:v>2.52E-2</c:v>
                </c:pt>
                <c:pt idx="4">
                  <c:v>2.3300000000000001E-2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0</c:v>
                </c:pt>
                <c:pt idx="1">
                  <c:v>2.7699999999999999E-2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0</c:v>
                </c:pt>
                <c:pt idx="1">
                  <c:v>0.27699999999999997</c:v>
                </c:pt>
                <c:pt idx="2">
                  <c:v>0</c:v>
                </c:pt>
                <c:pt idx="3">
                  <c:v>0</c:v>
                </c:pt>
                <c:pt idx="4">
                  <c:v>0</c:v>
                </c:pt>
                <c:pt idx="5">
                  <c:v>0</c:v>
                </c:pt>
                <c:pt idx="6">
                  <c:v>0</c:v>
                </c:pt>
                <c:pt idx="7">
                  <c:v>0</c:v>
                </c:pt>
                <c:pt idx="8">
                  <c:v>0</c:v>
                </c:pt>
                <c:pt idx="9" formatCode="0%">
                  <c:v>0</c:v>
                </c:pt>
                <c:pt idx="10" formatCode="0%">
                  <c:v>0</c:v>
                </c:pt>
                <c:pt idx="11" formatCode="0%">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150</c:v>
                </c:pt>
                <c:pt idx="1">
                  <c:v>180</c:v>
                </c:pt>
                <c:pt idx="2">
                  <c:v>270</c:v>
                </c:pt>
                <c:pt idx="3">
                  <c:v>356</c:v>
                </c:pt>
                <c:pt idx="4">
                  <c:v>290</c:v>
                </c:pt>
                <c:pt idx="5" formatCode="0.00">
                  <c:v>0</c:v>
                </c:pt>
                <c:pt idx="6" formatCode="0.00">
                  <c:v>0</c:v>
                </c:pt>
                <c:pt idx="7" formatCode="0.00">
                  <c:v>0</c:v>
                </c:pt>
                <c:pt idx="8" formatCode="0.00">
                  <c:v>0</c:v>
                </c:pt>
                <c:pt idx="9" formatCode="0.00">
                  <c:v>0</c:v>
                </c:pt>
                <c:pt idx="10" formatCode="0.00">
                  <c:v>0</c:v>
                </c:pt>
                <c:pt idx="11" formatCode="0.00">
                  <c:v>0</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135</c:v>
                </c:pt>
                <c:pt idx="1">
                  <c:v>191</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0.10834670947030497</c:v>
                </c:pt>
                <c:pt idx="1">
                  <c:v>0.26163723916532905</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9804"/>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0.02</c:v>
                </c:pt>
                <c:pt idx="1">
                  <c:v>0.02</c:v>
                </c:pt>
                <c:pt idx="2">
                  <c:v>0.02</c:v>
                </c:pt>
                <c:pt idx="3">
                  <c:v>0.02</c:v>
                </c:pt>
                <c:pt idx="4">
                  <c:v>0.02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0.02</c:v>
                </c:pt>
                <c:pt idx="1">
                  <c:v>0.02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0.19999999999999998</c:v>
                </c:pt>
                <c:pt idx="1">
                  <c:v>0.39999999999999997</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0724621509059526"/>
          <c:y val="0.23252231462721829"/>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8502749751"/>
          <c:y val="7.546000520740311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30505</c:v>
                </c:pt>
                <c:pt idx="1">
                  <c:v>30506</c:v>
                </c:pt>
                <c:pt idx="2">
                  <c:v>30506</c:v>
                </c:pt>
                <c:pt idx="3">
                  <c:v>30506</c:v>
                </c:pt>
                <c:pt idx="4">
                  <c:v>30506</c:v>
                </c:pt>
                <c:pt idx="5" formatCode="0.00">
                  <c:v>0</c:v>
                </c:pt>
                <c:pt idx="6" formatCode="0.00">
                  <c:v>0</c:v>
                </c:pt>
                <c:pt idx="7" formatCode="0.00">
                  <c:v>0</c:v>
                </c:pt>
                <c:pt idx="8" formatCode="0.00">
                  <c:v>0</c:v>
                </c:pt>
                <c:pt idx="9" formatCode="0.00">
                  <c:v>0</c:v>
                </c:pt>
                <c:pt idx="10" formatCode="0.00">
                  <c:v>0</c:v>
                </c:pt>
                <c:pt idx="11" formatCode="0.00">
                  <c:v>0</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c:formatCode>
                <c:ptCount val="12"/>
                <c:pt idx="0">
                  <c:v>832</c:v>
                </c:pt>
                <c:pt idx="1">
                  <c:v>1762</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5.4547004176255008E-3</c:v>
                </c:pt>
                <c:pt idx="1">
                  <c:v>1.7006602023221812E-2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5123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252"/>
      <c r="B2" s="252"/>
      <c r="C2" s="249" t="s">
        <v>0</v>
      </c>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79"/>
    </row>
    <row r="3" spans="1:67" s="116" customFormat="1" ht="45.75" customHeight="1" x14ac:dyDescent="0.25">
      <c r="A3" s="252"/>
      <c r="B3" s="252"/>
      <c r="C3" s="249" t="s">
        <v>1</v>
      </c>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80"/>
    </row>
    <row r="4" spans="1:67" s="116" customFormat="1" ht="45.75" customHeight="1" x14ac:dyDescent="0.25">
      <c r="A4" s="252"/>
      <c r="B4" s="252"/>
      <c r="C4" s="249" t="s">
        <v>2</v>
      </c>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80"/>
    </row>
    <row r="5" spans="1:67" s="116" customFormat="1" ht="45.75" customHeight="1" x14ac:dyDescent="0.25">
      <c r="A5" s="252"/>
      <c r="B5" s="252"/>
      <c r="C5" s="259" t="s">
        <v>3</v>
      </c>
      <c r="D5" s="259"/>
      <c r="E5" s="259"/>
      <c r="F5" s="259"/>
      <c r="G5" s="259"/>
      <c r="H5" s="259"/>
      <c r="I5" s="259"/>
      <c r="J5" s="259"/>
      <c r="K5" s="259"/>
      <c r="L5" s="259"/>
      <c r="M5" s="259"/>
      <c r="N5" s="259"/>
      <c r="O5" s="259"/>
      <c r="P5" s="259"/>
      <c r="Q5" s="259"/>
      <c r="R5" s="277" t="s">
        <v>4</v>
      </c>
      <c r="S5" s="277"/>
      <c r="T5" s="277"/>
      <c r="U5" s="277"/>
      <c r="V5" s="277"/>
      <c r="W5" s="277"/>
      <c r="X5" s="277"/>
      <c r="Y5" s="277"/>
      <c r="Z5" s="277"/>
      <c r="AA5" s="277"/>
      <c r="AB5" s="277"/>
      <c r="AC5" s="277"/>
      <c r="AD5" s="277"/>
      <c r="AE5" s="277"/>
      <c r="AF5" s="281"/>
    </row>
    <row r="6" spans="1:67" s="117" customFormat="1" ht="30.75" customHeight="1" x14ac:dyDescent="0.25">
      <c r="D6" s="118"/>
      <c r="K6" s="116"/>
      <c r="AA6" s="119"/>
    </row>
    <row r="7" spans="1:67" s="117" customFormat="1" ht="42" customHeight="1" x14ac:dyDescent="0.25">
      <c r="B7" s="120" t="s">
        <v>5</v>
      </c>
      <c r="C7" s="251" t="e">
        <f>+#REF!</f>
        <v>#REF!</v>
      </c>
      <c r="D7" s="251"/>
      <c r="E7" s="251"/>
      <c r="F7" s="251"/>
      <c r="G7" s="251"/>
      <c r="K7" s="116"/>
      <c r="AA7" s="119"/>
    </row>
    <row r="8" spans="1:67" s="117" customFormat="1" ht="42" customHeight="1" x14ac:dyDescent="0.25">
      <c r="B8" s="120" t="s">
        <v>6</v>
      </c>
      <c r="C8" s="251" t="e">
        <f>+#REF!</f>
        <v>#REF!</v>
      </c>
      <c r="D8" s="251"/>
      <c r="E8" s="251"/>
      <c r="F8" s="251"/>
      <c r="G8" s="251"/>
      <c r="K8" s="116"/>
      <c r="AA8" s="119"/>
    </row>
    <row r="9" spans="1:67" s="117" customFormat="1" ht="42" customHeight="1" x14ac:dyDescent="0.25">
      <c r="B9" s="121" t="s">
        <v>7</v>
      </c>
      <c r="C9" s="251" t="e">
        <f>+#REF!</f>
        <v>#REF!</v>
      </c>
      <c r="D9" s="251"/>
      <c r="E9" s="251"/>
      <c r="F9" s="251"/>
      <c r="G9" s="251"/>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68" t="str">
        <f>+'[1]Sección 1. Metas - Magnitud'!B13</f>
        <v>PLAN DE DESARROLLO - BOGOTÁ MEJOR PARA TODOS 2016-2020</v>
      </c>
      <c r="B11" s="269"/>
      <c r="C11" s="269"/>
      <c r="D11" s="269"/>
      <c r="E11" s="269"/>
      <c r="F11" s="269"/>
      <c r="G11" s="269"/>
      <c r="H11" s="270"/>
      <c r="I11" s="283" t="s">
        <v>8</v>
      </c>
      <c r="J11" s="284"/>
      <c r="K11" s="284"/>
      <c r="L11" s="284"/>
      <c r="M11" s="284"/>
      <c r="N11" s="285"/>
      <c r="O11" s="278" t="s">
        <v>9</v>
      </c>
      <c r="P11" s="278"/>
      <c r="Q11" s="278"/>
      <c r="R11" s="278"/>
      <c r="S11" s="278"/>
      <c r="T11" s="278"/>
      <c r="U11" s="278"/>
      <c r="V11" s="278"/>
      <c r="W11" s="278"/>
      <c r="X11" s="278"/>
      <c r="Y11" s="278"/>
      <c r="Z11" s="278"/>
      <c r="AA11" s="278"/>
      <c r="AB11" s="278"/>
      <c r="AC11" s="278"/>
      <c r="AD11" s="268" t="s">
        <v>10</v>
      </c>
      <c r="AE11" s="269"/>
      <c r="AF11" s="270"/>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50" t="s">
        <v>38</v>
      </c>
      <c r="B13" s="250" t="str">
        <f>+'[2]Sección 1. Metas - Magnitud'!I15</f>
        <v>Demarcar 2.600 kilómetro carril de vías</v>
      </c>
      <c r="C13" s="250">
        <v>224</v>
      </c>
      <c r="D13" s="250" t="s">
        <v>39</v>
      </c>
      <c r="E13" s="250">
        <v>171</v>
      </c>
      <c r="F13" s="282" t="s">
        <v>40</v>
      </c>
      <c r="G13" s="250" t="s">
        <v>41</v>
      </c>
      <c r="H13" s="250" t="s">
        <v>42</v>
      </c>
      <c r="I13" s="260" t="e">
        <f>SUM(J13:N14)</f>
        <v>#REF!</v>
      </c>
      <c r="J13" s="257" t="e">
        <f>+#REF!</f>
        <v>#REF!</v>
      </c>
      <c r="K13" s="286" t="e">
        <f>+#REF!</f>
        <v>#REF!</v>
      </c>
      <c r="L13" s="255" t="e">
        <f>+#REF!</f>
        <v>#REF!</v>
      </c>
      <c r="M13" s="257" t="e">
        <f>+#REF!</f>
        <v>#REF!</v>
      </c>
      <c r="N13" s="257" t="e">
        <f>+#REF!</f>
        <v>#REF!</v>
      </c>
      <c r="O13" s="261" t="e">
        <f>+#REF!</f>
        <v>#REF!</v>
      </c>
      <c r="P13" s="261">
        <v>6.45</v>
      </c>
      <c r="Q13" s="261">
        <v>31.03</v>
      </c>
      <c r="R13" s="261"/>
      <c r="S13" s="261" t="e">
        <f>+#REF!</f>
        <v>#REF!</v>
      </c>
      <c r="T13" s="261" t="e">
        <f>+#REF!</f>
        <v>#REF!</v>
      </c>
      <c r="U13" s="261" t="e">
        <f>+#REF!</f>
        <v>#REF!</v>
      </c>
      <c r="V13" s="261" t="e">
        <f>+#REF!</f>
        <v>#REF!</v>
      </c>
      <c r="W13" s="261" t="e">
        <f>+#REF!</f>
        <v>#REF!</v>
      </c>
      <c r="X13" s="261" t="e">
        <f>+#REF!</f>
        <v>#REF!</v>
      </c>
      <c r="Y13" s="261" t="e">
        <f>+#REF!</f>
        <v>#REF!</v>
      </c>
      <c r="Z13" s="261" t="e">
        <f>+#REF!</f>
        <v>#REF!</v>
      </c>
      <c r="AA13" s="266" t="e">
        <f>SUM(O13:Z14)</f>
        <v>#REF!</v>
      </c>
      <c r="AB13" s="263" t="e">
        <f>+AA13/K13</f>
        <v>#REF!</v>
      </c>
      <c r="AC13" s="263" t="e">
        <f>+(J13+AA13)/I13</f>
        <v>#REF!</v>
      </c>
      <c r="AD13" s="264" t="s">
        <v>43</v>
      </c>
      <c r="AE13" s="253" t="s">
        <v>44</v>
      </c>
      <c r="AF13" s="264"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50"/>
      <c r="B14" s="250"/>
      <c r="C14" s="250"/>
      <c r="D14" s="250"/>
      <c r="E14" s="250"/>
      <c r="F14" s="282"/>
      <c r="G14" s="250"/>
      <c r="H14" s="250"/>
      <c r="I14" s="260"/>
      <c r="J14" s="258"/>
      <c r="K14" s="287"/>
      <c r="L14" s="256"/>
      <c r="M14" s="258"/>
      <c r="N14" s="258"/>
      <c r="O14" s="262"/>
      <c r="P14" s="262"/>
      <c r="Q14" s="262"/>
      <c r="R14" s="262"/>
      <c r="S14" s="262"/>
      <c r="T14" s="262"/>
      <c r="U14" s="262"/>
      <c r="V14" s="262"/>
      <c r="W14" s="262"/>
      <c r="X14" s="262"/>
      <c r="Y14" s="262"/>
      <c r="Z14" s="262"/>
      <c r="AA14" s="267"/>
      <c r="AB14" s="263"/>
      <c r="AC14" s="263"/>
      <c r="AD14" s="265"/>
      <c r="AE14" s="254"/>
      <c r="AF14" s="265"/>
    </row>
    <row r="15" spans="1:67" ht="89.25" customHeight="1" x14ac:dyDescent="0.25">
      <c r="A15" s="250" t="s">
        <v>38</v>
      </c>
      <c r="B15" s="250" t="str">
        <f>+'[2]Sección 1. Metas - Magnitud'!I18</f>
        <v>Instalar 35.000 señales verticales de pedestal</v>
      </c>
      <c r="C15" s="250">
        <v>223</v>
      </c>
      <c r="D15" s="250" t="s">
        <v>46</v>
      </c>
      <c r="E15" s="250">
        <v>170</v>
      </c>
      <c r="F15" s="282" t="s">
        <v>47</v>
      </c>
      <c r="G15" s="250" t="s">
        <v>41</v>
      </c>
      <c r="H15" s="250" t="s">
        <v>42</v>
      </c>
      <c r="I15" s="260" t="e">
        <f>SUM(J15:N16)</f>
        <v>#REF!</v>
      </c>
      <c r="J15" s="275" t="e">
        <f>+#REF!</f>
        <v>#REF!</v>
      </c>
      <c r="K15" s="271" t="e">
        <f>+#REF!</f>
        <v>#REF!</v>
      </c>
      <c r="L15" s="273" t="e">
        <f>+#REF!</f>
        <v>#REF!</v>
      </c>
      <c r="M15" s="275" t="e">
        <f>+#REF!</f>
        <v>#REF!</v>
      </c>
      <c r="N15" s="275" t="e">
        <f>+#REF!</f>
        <v>#REF!</v>
      </c>
      <c r="O15" s="261">
        <v>53</v>
      </c>
      <c r="P15" s="261">
        <v>712</v>
      </c>
      <c r="Q15" s="261">
        <v>881</v>
      </c>
      <c r="R15" s="261"/>
      <c r="S15" s="261" t="e">
        <f>+#REF!</f>
        <v>#REF!</v>
      </c>
      <c r="T15" s="261" t="e">
        <f>+#REF!</f>
        <v>#REF!</v>
      </c>
      <c r="U15" s="261" t="e">
        <f>+#REF!</f>
        <v>#REF!</v>
      </c>
      <c r="V15" s="261" t="e">
        <f>+#REF!</f>
        <v>#REF!</v>
      </c>
      <c r="W15" s="261" t="e">
        <f>+#REF!</f>
        <v>#REF!</v>
      </c>
      <c r="X15" s="261" t="e">
        <f>+#REF!</f>
        <v>#REF!</v>
      </c>
      <c r="Y15" s="261" t="e">
        <f>+#REF!</f>
        <v>#REF!</v>
      </c>
      <c r="Z15" s="261" t="e">
        <f>+#REF!</f>
        <v>#REF!</v>
      </c>
      <c r="AA15" s="266" t="e">
        <f>SUM(O15:Z16)</f>
        <v>#REF!</v>
      </c>
      <c r="AB15" s="263" t="e">
        <f>+AA15/K15</f>
        <v>#REF!</v>
      </c>
      <c r="AC15" s="263" t="e">
        <f>+(J15+AA15)/I15</f>
        <v>#REF!</v>
      </c>
      <c r="AD15" s="264" t="s">
        <v>48</v>
      </c>
      <c r="AE15" s="253" t="s">
        <v>44</v>
      </c>
      <c r="AF15" s="264" t="s">
        <v>49</v>
      </c>
    </row>
    <row r="16" spans="1:67" ht="140.25" customHeight="1" x14ac:dyDescent="0.25">
      <c r="A16" s="250"/>
      <c r="B16" s="250"/>
      <c r="C16" s="250"/>
      <c r="D16" s="250"/>
      <c r="E16" s="250"/>
      <c r="F16" s="282"/>
      <c r="G16" s="250"/>
      <c r="H16" s="250"/>
      <c r="I16" s="260"/>
      <c r="J16" s="276"/>
      <c r="K16" s="272"/>
      <c r="L16" s="274"/>
      <c r="M16" s="276"/>
      <c r="N16" s="276"/>
      <c r="O16" s="262"/>
      <c r="P16" s="262"/>
      <c r="Q16" s="262"/>
      <c r="R16" s="262"/>
      <c r="S16" s="262"/>
      <c r="T16" s="262"/>
      <c r="U16" s="262"/>
      <c r="V16" s="262"/>
      <c r="W16" s="262"/>
      <c r="X16" s="262"/>
      <c r="Y16" s="262"/>
      <c r="Z16" s="262"/>
      <c r="AA16" s="267"/>
      <c r="AB16" s="263"/>
      <c r="AC16" s="263"/>
      <c r="AD16" s="265"/>
      <c r="AE16" s="254"/>
      <c r="AF16" s="265"/>
    </row>
    <row r="17" spans="1:32" ht="62.25" customHeight="1" x14ac:dyDescent="0.25">
      <c r="A17" s="250" t="s">
        <v>38</v>
      </c>
      <c r="B17" s="306" t="str">
        <f>+'[2]Sección 1. Metas - Magnitud'!I45</f>
        <v>Realizar el 100% de las actividades para la segunda fase del Sistema Inteligente de Tranporte - SIT</v>
      </c>
      <c r="C17" s="250">
        <v>231</v>
      </c>
      <c r="D17" s="250" t="s">
        <v>50</v>
      </c>
      <c r="E17" s="250">
        <v>178</v>
      </c>
      <c r="F17" s="282" t="s">
        <v>51</v>
      </c>
      <c r="G17" s="250" t="s">
        <v>52</v>
      </c>
      <c r="H17" s="250" t="s">
        <v>42</v>
      </c>
      <c r="I17" s="288">
        <f>SUM(J17:N18)</f>
        <v>1</v>
      </c>
      <c r="J17" s="317">
        <v>0.05</v>
      </c>
      <c r="K17" s="304">
        <v>0.28999999999999998</v>
      </c>
      <c r="L17" s="307">
        <v>0.25</v>
      </c>
      <c r="M17" s="304">
        <v>0.4</v>
      </c>
      <c r="N17" s="304">
        <v>0.01</v>
      </c>
      <c r="O17" s="309">
        <v>0.19</v>
      </c>
      <c r="P17" s="310"/>
      <c r="Q17" s="310"/>
      <c r="R17" s="313">
        <v>0</v>
      </c>
      <c r="S17" s="314"/>
      <c r="T17" s="314"/>
      <c r="U17" s="292">
        <v>0</v>
      </c>
      <c r="V17" s="293"/>
      <c r="W17" s="293"/>
      <c r="X17" s="292">
        <v>0</v>
      </c>
      <c r="Y17" s="293"/>
      <c r="Z17" s="293"/>
      <c r="AA17" s="296">
        <f>+R17+O17+U17+X17</f>
        <v>0.19</v>
      </c>
      <c r="AB17" s="263">
        <f>+AA17/K17</f>
        <v>0.65517241379310354</v>
      </c>
      <c r="AC17" s="263">
        <f>+(J17+AA17)/I17</f>
        <v>0.24</v>
      </c>
      <c r="AD17" s="290" t="s">
        <v>53</v>
      </c>
      <c r="AE17" s="253" t="s">
        <v>44</v>
      </c>
      <c r="AF17" s="290" t="s">
        <v>54</v>
      </c>
    </row>
    <row r="18" spans="1:32" ht="200.25" customHeight="1" x14ac:dyDescent="0.25">
      <c r="A18" s="250"/>
      <c r="B18" s="306"/>
      <c r="C18" s="250"/>
      <c r="D18" s="250"/>
      <c r="E18" s="250"/>
      <c r="F18" s="282"/>
      <c r="G18" s="250"/>
      <c r="H18" s="250"/>
      <c r="I18" s="289"/>
      <c r="J18" s="318"/>
      <c r="K18" s="305"/>
      <c r="L18" s="308"/>
      <c r="M18" s="305"/>
      <c r="N18" s="305"/>
      <c r="O18" s="311"/>
      <c r="P18" s="312"/>
      <c r="Q18" s="312"/>
      <c r="R18" s="315"/>
      <c r="S18" s="316"/>
      <c r="T18" s="316"/>
      <c r="U18" s="294"/>
      <c r="V18" s="295"/>
      <c r="W18" s="295"/>
      <c r="X18" s="294"/>
      <c r="Y18" s="295"/>
      <c r="Z18" s="295"/>
      <c r="AA18" s="297"/>
      <c r="AB18" s="263"/>
      <c r="AC18" s="263"/>
      <c r="AD18" s="291"/>
      <c r="AE18" s="254"/>
      <c r="AF18" s="291"/>
    </row>
    <row r="19" spans="1:32" ht="62.25" customHeight="1" x14ac:dyDescent="0.25">
      <c r="A19" s="250" t="s">
        <v>38</v>
      </c>
      <c r="B19" s="306" t="str">
        <f>+'[2]Sección 1. Metas - Magnitud'!I48</f>
        <v>Realizar el 100% de las actividades para la segunda fase de Semáforos Inteligentes.</v>
      </c>
      <c r="C19" s="250">
        <v>232</v>
      </c>
      <c r="D19" s="250" t="s">
        <v>55</v>
      </c>
      <c r="E19" s="250">
        <v>179</v>
      </c>
      <c r="F19" s="282" t="s">
        <v>56</v>
      </c>
      <c r="G19" s="250" t="s">
        <v>52</v>
      </c>
      <c r="H19" s="250" t="s">
        <v>42</v>
      </c>
      <c r="I19" s="288">
        <f>SUM(J19:N20)</f>
        <v>1</v>
      </c>
      <c r="J19" s="317">
        <v>0.01</v>
      </c>
      <c r="K19" s="304">
        <v>0.15</v>
      </c>
      <c r="L19" s="307">
        <v>0.42</v>
      </c>
      <c r="M19" s="304">
        <v>0.42</v>
      </c>
      <c r="N19" s="304">
        <v>0</v>
      </c>
      <c r="O19" s="300">
        <v>0.35</v>
      </c>
      <c r="P19" s="301"/>
      <c r="Q19" s="301"/>
      <c r="R19" s="309">
        <v>0</v>
      </c>
      <c r="S19" s="310"/>
      <c r="T19" s="310"/>
      <c r="U19" s="300">
        <v>0</v>
      </c>
      <c r="V19" s="301"/>
      <c r="W19" s="301"/>
      <c r="X19" s="300">
        <v>0</v>
      </c>
      <c r="Y19" s="301"/>
      <c r="Z19" s="301"/>
      <c r="AA19" s="298">
        <f>+R19+O19+U19+X19</f>
        <v>0.35</v>
      </c>
      <c r="AB19" s="263">
        <f>+AA19/K19</f>
        <v>2.3333333333333335</v>
      </c>
      <c r="AC19" s="263">
        <f>+(J19+AA19)/I19</f>
        <v>0.36</v>
      </c>
      <c r="AD19" s="290" t="s">
        <v>57</v>
      </c>
      <c r="AE19" s="253" t="s">
        <v>44</v>
      </c>
      <c r="AF19" s="290" t="s">
        <v>54</v>
      </c>
    </row>
    <row r="20" spans="1:32" ht="298.5" customHeight="1" x14ac:dyDescent="0.25">
      <c r="A20" s="250"/>
      <c r="B20" s="306"/>
      <c r="C20" s="250"/>
      <c r="D20" s="250"/>
      <c r="E20" s="250"/>
      <c r="F20" s="282"/>
      <c r="G20" s="250"/>
      <c r="H20" s="250"/>
      <c r="I20" s="289"/>
      <c r="J20" s="318"/>
      <c r="K20" s="305"/>
      <c r="L20" s="308"/>
      <c r="M20" s="305"/>
      <c r="N20" s="305"/>
      <c r="O20" s="302"/>
      <c r="P20" s="303"/>
      <c r="Q20" s="303"/>
      <c r="R20" s="311"/>
      <c r="S20" s="312"/>
      <c r="T20" s="312"/>
      <c r="U20" s="302"/>
      <c r="V20" s="303"/>
      <c r="W20" s="303"/>
      <c r="X20" s="302"/>
      <c r="Y20" s="303"/>
      <c r="Z20" s="303"/>
      <c r="AA20" s="299"/>
      <c r="AB20" s="263"/>
      <c r="AC20" s="263"/>
      <c r="AD20" s="291"/>
      <c r="AE20" s="254"/>
      <c r="AF20" s="291"/>
    </row>
    <row r="21" spans="1:32" ht="62.25" customHeight="1" x14ac:dyDescent="0.25">
      <c r="A21" s="250" t="s">
        <v>38</v>
      </c>
      <c r="B21" s="306" t="str">
        <f>+'[2]Sección 1. Metas - Magnitud'!I51</f>
        <v>Realizar el 100% de las actividades para la primera fase de Detección Electrónica DEI</v>
      </c>
      <c r="C21" s="250">
        <v>233</v>
      </c>
      <c r="D21" s="250" t="s">
        <v>58</v>
      </c>
      <c r="E21" s="250">
        <v>180</v>
      </c>
      <c r="F21" s="282" t="s">
        <v>59</v>
      </c>
      <c r="G21" s="250" t="s">
        <v>52</v>
      </c>
      <c r="H21" s="250" t="s">
        <v>42</v>
      </c>
      <c r="I21" s="288">
        <f>SUM(J21:N22)</f>
        <v>1</v>
      </c>
      <c r="J21" s="317">
        <v>0.01</v>
      </c>
      <c r="K21" s="304">
        <v>0.1</v>
      </c>
      <c r="L21" s="307">
        <v>0.3</v>
      </c>
      <c r="M21" s="304">
        <v>0.55000000000000004</v>
      </c>
      <c r="N21" s="304">
        <v>0.04</v>
      </c>
      <c r="O21" s="300">
        <v>4.4999999999999998E-2</v>
      </c>
      <c r="P21" s="301"/>
      <c r="Q21" s="301"/>
      <c r="R21" s="300">
        <v>0</v>
      </c>
      <c r="S21" s="301"/>
      <c r="T21" s="301"/>
      <c r="U21" s="300">
        <v>0</v>
      </c>
      <c r="V21" s="301"/>
      <c r="W21" s="301"/>
      <c r="X21" s="300">
        <v>0</v>
      </c>
      <c r="Y21" s="301"/>
      <c r="Z21" s="301"/>
      <c r="AA21" s="298">
        <f>+R21+O21+U21+X21</f>
        <v>4.4999999999999998E-2</v>
      </c>
      <c r="AB21" s="263">
        <f>+AA21/K21</f>
        <v>0.44999999999999996</v>
      </c>
      <c r="AC21" s="263">
        <f>+(J21+AA21)/I21</f>
        <v>5.5E-2</v>
      </c>
      <c r="AD21" s="290" t="s">
        <v>60</v>
      </c>
      <c r="AE21" s="253" t="s">
        <v>44</v>
      </c>
      <c r="AF21" s="290" t="s">
        <v>54</v>
      </c>
    </row>
    <row r="22" spans="1:32" ht="124.5" customHeight="1" x14ac:dyDescent="0.25">
      <c r="A22" s="250"/>
      <c r="B22" s="306"/>
      <c r="C22" s="250"/>
      <c r="D22" s="250"/>
      <c r="E22" s="250"/>
      <c r="F22" s="282"/>
      <c r="G22" s="250"/>
      <c r="H22" s="250"/>
      <c r="I22" s="289"/>
      <c r="J22" s="318"/>
      <c r="K22" s="305"/>
      <c r="L22" s="308"/>
      <c r="M22" s="305"/>
      <c r="N22" s="305"/>
      <c r="O22" s="302"/>
      <c r="P22" s="303"/>
      <c r="Q22" s="303"/>
      <c r="R22" s="302"/>
      <c r="S22" s="303"/>
      <c r="T22" s="303"/>
      <c r="U22" s="302"/>
      <c r="V22" s="303"/>
      <c r="W22" s="303"/>
      <c r="X22" s="302"/>
      <c r="Y22" s="303"/>
      <c r="Z22" s="303"/>
      <c r="AA22" s="299"/>
      <c r="AB22" s="263"/>
      <c r="AC22" s="263"/>
      <c r="AD22" s="291"/>
      <c r="AE22" s="254"/>
      <c r="AF22" s="291"/>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323</v>
      </c>
      <c r="L9" s="131" t="s">
        <v>324</v>
      </c>
    </row>
    <row r="10" spans="10:12" x14ac:dyDescent="0.25">
      <c r="J10" s="128" t="s">
        <v>325</v>
      </c>
      <c r="K10" s="128">
        <v>77</v>
      </c>
      <c r="L10" s="128">
        <v>2</v>
      </c>
    </row>
    <row r="11" spans="10:12" x14ac:dyDescent="0.25">
      <c r="J11" s="102"/>
      <c r="K11" s="102"/>
      <c r="L11" s="102">
        <v>37</v>
      </c>
    </row>
    <row r="12" spans="10:12" x14ac:dyDescent="0.25">
      <c r="J12" s="102"/>
      <c r="K12" s="102"/>
      <c r="L12" s="102">
        <v>43</v>
      </c>
    </row>
    <row r="13" spans="10:12" x14ac:dyDescent="0.25">
      <c r="K13" s="102" t="s">
        <v>326</v>
      </c>
      <c r="L13" s="126">
        <f>SUM(L10:L12)</f>
        <v>82</v>
      </c>
    </row>
    <row r="14" spans="10:12" x14ac:dyDescent="0.25">
      <c r="J14" s="128" t="s">
        <v>327</v>
      </c>
      <c r="K14" s="128">
        <v>115</v>
      </c>
      <c r="L14" s="128">
        <v>16</v>
      </c>
    </row>
    <row r="15" spans="10:12" x14ac:dyDescent="0.25">
      <c r="J15" s="102"/>
      <c r="K15" s="102"/>
      <c r="L15" s="102">
        <v>27</v>
      </c>
    </row>
    <row r="16" spans="10:12" x14ac:dyDescent="0.25">
      <c r="J16" s="102"/>
      <c r="K16" s="102"/>
      <c r="L16" s="102">
        <v>10</v>
      </c>
    </row>
    <row r="17" spans="10:14" x14ac:dyDescent="0.25">
      <c r="J17" s="102"/>
      <c r="K17" s="102" t="s">
        <v>326</v>
      </c>
      <c r="L17" s="126">
        <f>SUM(L14:L16)</f>
        <v>53</v>
      </c>
    </row>
    <row r="18" spans="10:14" x14ac:dyDescent="0.25">
      <c r="J18" s="128" t="s">
        <v>328</v>
      </c>
      <c r="K18" s="128">
        <v>7</v>
      </c>
      <c r="L18" s="128">
        <v>13</v>
      </c>
    </row>
    <row r="19" spans="10:14" x14ac:dyDescent="0.25">
      <c r="J19" s="102"/>
      <c r="K19" s="102"/>
      <c r="L19" s="102">
        <v>14</v>
      </c>
    </row>
    <row r="20" spans="10:14" x14ac:dyDescent="0.25">
      <c r="J20" s="102"/>
      <c r="K20" s="102"/>
      <c r="L20" s="102">
        <v>10</v>
      </c>
    </row>
    <row r="21" spans="10:14" x14ac:dyDescent="0.25">
      <c r="J21" s="102"/>
      <c r="K21" s="102" t="s">
        <v>326</v>
      </c>
      <c r="L21" s="126">
        <f>SUM(L18:L20)</f>
        <v>37</v>
      </c>
    </row>
    <row r="22" spans="10:14" x14ac:dyDescent="0.25">
      <c r="J22" s="128" t="s">
        <v>329</v>
      </c>
      <c r="K22" s="128">
        <v>52</v>
      </c>
      <c r="L22" s="128">
        <v>10</v>
      </c>
    </row>
    <row r="23" spans="10:14" x14ac:dyDescent="0.25">
      <c r="J23" s="102"/>
      <c r="K23" s="102"/>
      <c r="L23" s="102">
        <v>0</v>
      </c>
    </row>
    <row r="24" spans="10:14" x14ac:dyDescent="0.25">
      <c r="J24" s="102"/>
      <c r="K24" s="102"/>
      <c r="L24" s="102">
        <v>59</v>
      </c>
    </row>
    <row r="25" spans="10:14" x14ac:dyDescent="0.25">
      <c r="J25" s="102"/>
      <c r="K25" s="102" t="s">
        <v>326</v>
      </c>
      <c r="L25" s="126">
        <f>SUM(L22:L24)</f>
        <v>69</v>
      </c>
    </row>
    <row r="27" spans="10:14" x14ac:dyDescent="0.25">
      <c r="J27" s="129" t="s">
        <v>330</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21"/>
      <c r="C2" s="319" t="s">
        <v>0</v>
      </c>
      <c r="D2" s="319"/>
      <c r="E2" s="319"/>
      <c r="F2" s="319"/>
      <c r="G2" s="319"/>
      <c r="H2" s="319"/>
      <c r="I2" s="323"/>
      <c r="J2" s="10"/>
      <c r="K2" s="10"/>
      <c r="M2" s="11" t="s">
        <v>61</v>
      </c>
    </row>
    <row r="3" spans="2:14" ht="25.5" customHeight="1" x14ac:dyDescent="0.2">
      <c r="B3" s="322"/>
      <c r="C3" s="320" t="s">
        <v>1</v>
      </c>
      <c r="D3" s="320"/>
      <c r="E3" s="320"/>
      <c r="F3" s="320"/>
      <c r="G3" s="320"/>
      <c r="H3" s="320"/>
      <c r="I3" s="324"/>
      <c r="J3" s="10"/>
      <c r="K3" s="10"/>
      <c r="M3" s="11" t="s">
        <v>62</v>
      </c>
    </row>
    <row r="4" spans="2:14" ht="25.5" customHeight="1" x14ac:dyDescent="0.2">
      <c r="B4" s="322"/>
      <c r="C4" s="320" t="s">
        <v>63</v>
      </c>
      <c r="D4" s="320"/>
      <c r="E4" s="320"/>
      <c r="F4" s="320"/>
      <c r="G4" s="320"/>
      <c r="H4" s="320"/>
      <c r="I4" s="324"/>
      <c r="J4" s="10"/>
      <c r="K4" s="10"/>
      <c r="M4" s="11" t="s">
        <v>64</v>
      </c>
    </row>
    <row r="5" spans="2:14" ht="25.5" customHeight="1" x14ac:dyDescent="0.2">
      <c r="B5" s="322"/>
      <c r="C5" s="320" t="s">
        <v>65</v>
      </c>
      <c r="D5" s="320"/>
      <c r="E5" s="320"/>
      <c r="F5" s="320"/>
      <c r="G5" s="325" t="s">
        <v>66</v>
      </c>
      <c r="H5" s="325"/>
      <c r="I5" s="324"/>
      <c r="J5" s="10"/>
      <c r="K5" s="10"/>
      <c r="M5" s="11" t="s">
        <v>67</v>
      </c>
    </row>
    <row r="6" spans="2:14" ht="23.25" customHeight="1" x14ac:dyDescent="0.2">
      <c r="B6" s="326" t="s">
        <v>68</v>
      </c>
      <c r="C6" s="327"/>
      <c r="D6" s="327"/>
      <c r="E6" s="327"/>
      <c r="F6" s="327"/>
      <c r="G6" s="327"/>
      <c r="H6" s="327"/>
      <c r="I6" s="328"/>
      <c r="J6" s="12"/>
      <c r="K6" s="12"/>
    </row>
    <row r="7" spans="2:14" ht="24" customHeight="1" x14ac:dyDescent="0.2">
      <c r="B7" s="329" t="s">
        <v>69</v>
      </c>
      <c r="C7" s="330"/>
      <c r="D7" s="330"/>
      <c r="E7" s="330"/>
      <c r="F7" s="330"/>
      <c r="G7" s="330"/>
      <c r="H7" s="330"/>
      <c r="I7" s="331"/>
      <c r="J7" s="13"/>
      <c r="K7" s="13"/>
    </row>
    <row r="8" spans="2:14" ht="24" customHeight="1" x14ac:dyDescent="0.2">
      <c r="B8" s="332" t="s">
        <v>70</v>
      </c>
      <c r="C8" s="333"/>
      <c r="D8" s="333"/>
      <c r="E8" s="333"/>
      <c r="F8" s="333"/>
      <c r="G8" s="333"/>
      <c r="H8" s="333"/>
      <c r="I8" s="334"/>
      <c r="J8" s="14"/>
      <c r="K8" s="14"/>
      <c r="N8" s="6" t="s">
        <v>71</v>
      </c>
    </row>
    <row r="9" spans="2:14" ht="30.75" customHeight="1" x14ac:dyDescent="0.2">
      <c r="B9" s="98" t="s">
        <v>72</v>
      </c>
      <c r="C9" s="59">
        <v>231</v>
      </c>
      <c r="D9" s="340" t="s">
        <v>73</v>
      </c>
      <c r="E9" s="340"/>
      <c r="F9" s="341" t="s">
        <v>74</v>
      </c>
      <c r="G9" s="342"/>
      <c r="H9" s="342"/>
      <c r="I9" s="343"/>
      <c r="J9" s="15"/>
      <c r="K9" s="15"/>
      <c r="M9" s="11" t="s">
        <v>75</v>
      </c>
      <c r="N9" s="6" t="s">
        <v>76</v>
      </c>
    </row>
    <row r="10" spans="2:14" ht="30.75" customHeight="1" x14ac:dyDescent="0.2">
      <c r="B10" s="18" t="s">
        <v>77</v>
      </c>
      <c r="C10" s="60" t="s">
        <v>78</v>
      </c>
      <c r="D10" s="344" t="s">
        <v>79</v>
      </c>
      <c r="E10" s="345"/>
      <c r="F10" s="335" t="s">
        <v>80</v>
      </c>
      <c r="G10" s="336"/>
      <c r="H10" s="16" t="s">
        <v>81</v>
      </c>
      <c r="I10" s="113" t="s">
        <v>78</v>
      </c>
      <c r="J10" s="17"/>
      <c r="K10" s="17"/>
      <c r="M10" s="11" t="s">
        <v>82</v>
      </c>
      <c r="N10" s="6" t="s">
        <v>83</v>
      </c>
    </row>
    <row r="11" spans="2:14" ht="30.75" customHeight="1" x14ac:dyDescent="0.2">
      <c r="B11" s="18" t="s">
        <v>84</v>
      </c>
      <c r="C11" s="337" t="s">
        <v>85</v>
      </c>
      <c r="D11" s="337"/>
      <c r="E11" s="337"/>
      <c r="F11" s="337"/>
      <c r="G11" s="16" t="s">
        <v>86</v>
      </c>
      <c r="H11" s="338">
        <v>1032</v>
      </c>
      <c r="I11" s="339"/>
      <c r="J11" s="19"/>
      <c r="K11" s="19"/>
      <c r="M11" s="11" t="s">
        <v>87</v>
      </c>
      <c r="N11" s="6" t="s">
        <v>42</v>
      </c>
    </row>
    <row r="12" spans="2:14" ht="30.75" customHeight="1" x14ac:dyDescent="0.2">
      <c r="B12" s="18" t="s">
        <v>88</v>
      </c>
      <c r="C12" s="346" t="s">
        <v>82</v>
      </c>
      <c r="D12" s="346"/>
      <c r="E12" s="346"/>
      <c r="F12" s="346"/>
      <c r="G12" s="16" t="s">
        <v>89</v>
      </c>
      <c r="H12" s="347" t="s">
        <v>90</v>
      </c>
      <c r="I12" s="348"/>
      <c r="J12" s="20"/>
      <c r="K12" s="20"/>
      <c r="M12" s="21" t="s">
        <v>91</v>
      </c>
    </row>
    <row r="13" spans="2:14" ht="30.75" customHeight="1" x14ac:dyDescent="0.2">
      <c r="B13" s="18" t="s">
        <v>92</v>
      </c>
      <c r="C13" s="349" t="s">
        <v>93</v>
      </c>
      <c r="D13" s="349"/>
      <c r="E13" s="349"/>
      <c r="F13" s="349"/>
      <c r="G13" s="349"/>
      <c r="H13" s="349"/>
      <c r="I13" s="350"/>
      <c r="J13" s="22"/>
      <c r="K13" s="22"/>
      <c r="M13" s="21"/>
    </row>
    <row r="14" spans="2:14" ht="30.75" customHeight="1" x14ac:dyDescent="0.2">
      <c r="B14" s="18" t="s">
        <v>94</v>
      </c>
      <c r="C14" s="335" t="s">
        <v>95</v>
      </c>
      <c r="D14" s="336"/>
      <c r="E14" s="336"/>
      <c r="F14" s="336"/>
      <c r="G14" s="336"/>
      <c r="H14" s="336"/>
      <c r="I14" s="351"/>
      <c r="J14" s="17"/>
      <c r="K14" s="17"/>
      <c r="M14" s="21"/>
      <c r="N14" s="6" t="s">
        <v>96</v>
      </c>
    </row>
    <row r="15" spans="2:14" ht="30.75" customHeight="1" x14ac:dyDescent="0.2">
      <c r="B15" s="18" t="s">
        <v>97</v>
      </c>
      <c r="C15" s="352" t="s">
        <v>98</v>
      </c>
      <c r="D15" s="352"/>
      <c r="E15" s="352"/>
      <c r="F15" s="352"/>
      <c r="G15" s="16" t="s">
        <v>99</v>
      </c>
      <c r="H15" s="353" t="s">
        <v>100</v>
      </c>
      <c r="I15" s="354"/>
      <c r="J15" s="17"/>
      <c r="K15" s="17"/>
      <c r="M15" s="21" t="s">
        <v>101</v>
      </c>
      <c r="N15" s="6" t="s">
        <v>78</v>
      </c>
    </row>
    <row r="16" spans="2:14" ht="30.75" customHeight="1" x14ac:dyDescent="0.2">
      <c r="B16" s="18" t="s">
        <v>102</v>
      </c>
      <c r="C16" s="355" t="s">
        <v>103</v>
      </c>
      <c r="D16" s="356"/>
      <c r="E16" s="356"/>
      <c r="F16" s="356"/>
      <c r="G16" s="16" t="s">
        <v>104</v>
      </c>
      <c r="H16" s="353" t="s">
        <v>42</v>
      </c>
      <c r="I16" s="354"/>
      <c r="J16" s="17"/>
      <c r="K16" s="17"/>
      <c r="M16" s="21" t="s">
        <v>105</v>
      </c>
    </row>
    <row r="17" spans="2:14" ht="36" customHeight="1" x14ac:dyDescent="0.2">
      <c r="B17" s="18" t="s">
        <v>106</v>
      </c>
      <c r="C17" s="349" t="s">
        <v>107</v>
      </c>
      <c r="D17" s="349"/>
      <c r="E17" s="349"/>
      <c r="F17" s="349"/>
      <c r="G17" s="349"/>
      <c r="H17" s="349"/>
      <c r="I17" s="350"/>
      <c r="J17" s="22"/>
      <c r="K17" s="22"/>
      <c r="M17" s="21" t="s">
        <v>108</v>
      </c>
      <c r="N17" s="6" t="s">
        <v>109</v>
      </c>
    </row>
    <row r="18" spans="2:14" ht="30.75" customHeight="1" x14ac:dyDescent="0.2">
      <c r="B18" s="18" t="s">
        <v>110</v>
      </c>
      <c r="C18" s="352" t="s">
        <v>111</v>
      </c>
      <c r="D18" s="352"/>
      <c r="E18" s="352"/>
      <c r="F18" s="352"/>
      <c r="G18" s="352"/>
      <c r="H18" s="352"/>
      <c r="I18" s="357"/>
      <c r="J18" s="23"/>
      <c r="K18" s="23"/>
      <c r="M18" s="21" t="s">
        <v>112</v>
      </c>
      <c r="N18" s="6" t="s">
        <v>113</v>
      </c>
    </row>
    <row r="19" spans="2:14" ht="30.75" customHeight="1" x14ac:dyDescent="0.2">
      <c r="B19" s="18" t="s">
        <v>114</v>
      </c>
      <c r="C19" s="352" t="s">
        <v>115</v>
      </c>
      <c r="D19" s="352"/>
      <c r="E19" s="352"/>
      <c r="F19" s="352"/>
      <c r="G19" s="352"/>
      <c r="H19" s="352"/>
      <c r="I19" s="357"/>
      <c r="J19" s="24"/>
      <c r="K19" s="24"/>
      <c r="M19" s="21"/>
      <c r="N19" s="6" t="s">
        <v>116</v>
      </c>
    </row>
    <row r="20" spans="2:14" ht="30.75" customHeight="1" x14ac:dyDescent="0.2">
      <c r="B20" s="18" t="s">
        <v>117</v>
      </c>
      <c r="C20" s="358" t="s">
        <v>52</v>
      </c>
      <c r="D20" s="358"/>
      <c r="E20" s="358"/>
      <c r="F20" s="358"/>
      <c r="G20" s="358"/>
      <c r="H20" s="358"/>
      <c r="I20" s="359"/>
      <c r="J20" s="25"/>
      <c r="K20" s="25"/>
      <c r="M20" s="21" t="s">
        <v>100</v>
      </c>
      <c r="N20" s="6" t="s">
        <v>118</v>
      </c>
    </row>
    <row r="21" spans="2:14" ht="27.75" customHeight="1" x14ac:dyDescent="0.2">
      <c r="B21" s="360" t="s">
        <v>119</v>
      </c>
      <c r="C21" s="362" t="s">
        <v>120</v>
      </c>
      <c r="D21" s="362"/>
      <c r="E21" s="362"/>
      <c r="F21" s="363" t="s">
        <v>121</v>
      </c>
      <c r="G21" s="363"/>
      <c r="H21" s="363"/>
      <c r="I21" s="364"/>
      <c r="J21" s="26"/>
      <c r="K21" s="26"/>
      <c r="M21" s="21" t="s">
        <v>122</v>
      </c>
      <c r="N21" s="6" t="s">
        <v>123</v>
      </c>
    </row>
    <row r="22" spans="2:14" ht="27" customHeight="1" x14ac:dyDescent="0.2">
      <c r="B22" s="361"/>
      <c r="C22" s="352" t="s">
        <v>124</v>
      </c>
      <c r="D22" s="352"/>
      <c r="E22" s="352"/>
      <c r="F22" s="352" t="s">
        <v>125</v>
      </c>
      <c r="G22" s="352"/>
      <c r="H22" s="352"/>
      <c r="I22" s="357"/>
      <c r="J22" s="24"/>
      <c r="K22" s="24"/>
      <c r="M22" s="21" t="s">
        <v>126</v>
      </c>
      <c r="N22" s="6" t="s">
        <v>127</v>
      </c>
    </row>
    <row r="23" spans="2:14" ht="39.75" customHeight="1" x14ac:dyDescent="0.2">
      <c r="B23" s="18" t="s">
        <v>128</v>
      </c>
      <c r="C23" s="353" t="s">
        <v>52</v>
      </c>
      <c r="D23" s="353"/>
      <c r="E23" s="353"/>
      <c r="F23" s="353" t="s">
        <v>52</v>
      </c>
      <c r="G23" s="353"/>
      <c r="H23" s="353"/>
      <c r="I23" s="354"/>
      <c r="J23" s="17"/>
      <c r="K23" s="17"/>
      <c r="M23" s="21"/>
      <c r="N23" s="6" t="s">
        <v>93</v>
      </c>
    </row>
    <row r="24" spans="2:14" ht="44.25" customHeight="1" x14ac:dyDescent="0.2">
      <c r="B24" s="18" t="s">
        <v>129</v>
      </c>
      <c r="C24" s="374" t="s">
        <v>130</v>
      </c>
      <c r="D24" s="375"/>
      <c r="E24" s="376"/>
      <c r="F24" s="341" t="s">
        <v>131</v>
      </c>
      <c r="G24" s="342"/>
      <c r="H24" s="342"/>
      <c r="I24" s="343"/>
      <c r="J24" s="23"/>
      <c r="K24" s="23"/>
      <c r="M24" s="27"/>
      <c r="N24" s="6" t="s">
        <v>132</v>
      </c>
    </row>
    <row r="25" spans="2:14" ht="29.25" customHeight="1" x14ac:dyDescent="0.2">
      <c r="B25" s="18" t="s">
        <v>133</v>
      </c>
      <c r="C25" s="377" t="s">
        <v>103</v>
      </c>
      <c r="D25" s="378"/>
      <c r="E25" s="379"/>
      <c r="F25" s="16" t="s">
        <v>134</v>
      </c>
      <c r="G25" s="380">
        <v>0.3</v>
      </c>
      <c r="H25" s="381"/>
      <c r="I25" s="382"/>
      <c r="J25" s="28"/>
      <c r="K25" s="28"/>
      <c r="M25" s="27"/>
    </row>
    <row r="26" spans="2:14" ht="27" customHeight="1" x14ac:dyDescent="0.2">
      <c r="B26" s="18" t="s">
        <v>135</v>
      </c>
      <c r="C26" s="341" t="s">
        <v>136</v>
      </c>
      <c r="D26" s="342"/>
      <c r="E26" s="383"/>
      <c r="F26" s="16" t="s">
        <v>137</v>
      </c>
      <c r="G26" s="384">
        <v>0.3</v>
      </c>
      <c r="H26" s="385"/>
      <c r="I26" s="386"/>
      <c r="J26" s="29"/>
      <c r="K26" s="29"/>
      <c r="M26" s="27"/>
    </row>
    <row r="27" spans="2:14" ht="47.25" customHeight="1" x14ac:dyDescent="0.2">
      <c r="B27" s="97" t="s">
        <v>138</v>
      </c>
      <c r="C27" s="387" t="s">
        <v>108</v>
      </c>
      <c r="D27" s="388"/>
      <c r="E27" s="389"/>
      <c r="F27" s="30" t="s">
        <v>139</v>
      </c>
      <c r="G27" s="384" t="s">
        <v>140</v>
      </c>
      <c r="H27" s="385"/>
      <c r="I27" s="386"/>
      <c r="J27" s="26"/>
      <c r="K27" s="26"/>
      <c r="M27" s="27"/>
    </row>
    <row r="28" spans="2:14" ht="30" customHeight="1" x14ac:dyDescent="0.2">
      <c r="B28" s="390" t="s">
        <v>141</v>
      </c>
      <c r="C28" s="391"/>
      <c r="D28" s="391"/>
      <c r="E28" s="391"/>
      <c r="F28" s="391"/>
      <c r="G28" s="391"/>
      <c r="H28" s="391"/>
      <c r="I28" s="392"/>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93" t="s">
        <v>53</v>
      </c>
      <c r="D42" s="393"/>
      <c r="E42" s="393"/>
      <c r="F42" s="393"/>
      <c r="G42" s="393"/>
      <c r="H42" s="393"/>
      <c r="I42" s="394"/>
      <c r="J42" s="37"/>
      <c r="K42" s="37"/>
    </row>
    <row r="43" spans="2:11" ht="29.25" customHeight="1" x14ac:dyDescent="0.2">
      <c r="B43" s="390" t="s">
        <v>164</v>
      </c>
      <c r="C43" s="391"/>
      <c r="D43" s="391"/>
      <c r="E43" s="391"/>
      <c r="F43" s="391"/>
      <c r="G43" s="391"/>
      <c r="H43" s="391"/>
      <c r="I43" s="392"/>
      <c r="J43" s="14"/>
      <c r="K43" s="14"/>
    </row>
    <row r="44" spans="2:11" ht="32.25" customHeight="1" x14ac:dyDescent="0.2">
      <c r="B44" s="365"/>
      <c r="C44" s="366"/>
      <c r="D44" s="366"/>
      <c r="E44" s="366"/>
      <c r="F44" s="366"/>
      <c r="G44" s="366"/>
      <c r="H44" s="366"/>
      <c r="I44" s="367"/>
      <c r="J44" s="14"/>
      <c r="K44" s="14"/>
    </row>
    <row r="45" spans="2:11" ht="32.25" customHeight="1" x14ac:dyDescent="0.2">
      <c r="B45" s="368"/>
      <c r="C45" s="369"/>
      <c r="D45" s="369"/>
      <c r="E45" s="369"/>
      <c r="F45" s="369"/>
      <c r="G45" s="369"/>
      <c r="H45" s="369"/>
      <c r="I45" s="370"/>
      <c r="J45" s="37"/>
      <c r="K45" s="37"/>
    </row>
    <row r="46" spans="2:11" ht="32.25" customHeight="1" x14ac:dyDescent="0.2">
      <c r="B46" s="368"/>
      <c r="C46" s="369"/>
      <c r="D46" s="369"/>
      <c r="E46" s="369"/>
      <c r="F46" s="369"/>
      <c r="G46" s="369"/>
      <c r="H46" s="369"/>
      <c r="I46" s="370"/>
      <c r="J46" s="37"/>
      <c r="K46" s="37"/>
    </row>
    <row r="47" spans="2:11" ht="32.25" customHeight="1" x14ac:dyDescent="0.2">
      <c r="B47" s="368"/>
      <c r="C47" s="369"/>
      <c r="D47" s="369"/>
      <c r="E47" s="369"/>
      <c r="F47" s="369"/>
      <c r="G47" s="369"/>
      <c r="H47" s="369"/>
      <c r="I47" s="370"/>
      <c r="J47" s="37"/>
      <c r="K47" s="37"/>
    </row>
    <row r="48" spans="2:11" ht="32.25" customHeight="1" x14ac:dyDescent="0.2">
      <c r="B48" s="371"/>
      <c r="C48" s="372"/>
      <c r="D48" s="372"/>
      <c r="E48" s="372"/>
      <c r="F48" s="372"/>
      <c r="G48" s="372"/>
      <c r="H48" s="372"/>
      <c r="I48" s="373"/>
      <c r="J48" s="12"/>
      <c r="K48" s="12"/>
    </row>
    <row r="49" spans="2:11" ht="83.25" customHeight="1" x14ac:dyDescent="0.2">
      <c r="B49" s="18" t="s">
        <v>165</v>
      </c>
      <c r="C49" s="393" t="s">
        <v>53</v>
      </c>
      <c r="D49" s="393"/>
      <c r="E49" s="393"/>
      <c r="F49" s="393"/>
      <c r="G49" s="393"/>
      <c r="H49" s="393"/>
      <c r="I49" s="394"/>
      <c r="J49" s="38"/>
      <c r="K49" s="38"/>
    </row>
    <row r="50" spans="2:11" ht="34.5" customHeight="1" x14ac:dyDescent="0.2">
      <c r="B50" s="18" t="s">
        <v>166</v>
      </c>
      <c r="C50" s="395" t="s">
        <v>140</v>
      </c>
      <c r="D50" s="395"/>
      <c r="E50" s="395"/>
      <c r="F50" s="395"/>
      <c r="G50" s="395"/>
      <c r="H50" s="395"/>
      <c r="I50" s="396"/>
      <c r="J50" s="38"/>
      <c r="K50" s="38"/>
    </row>
    <row r="51" spans="2:11" ht="34.5" customHeight="1" x14ac:dyDescent="0.2">
      <c r="B51" s="112" t="s">
        <v>167</v>
      </c>
      <c r="C51" s="397" t="s">
        <v>54</v>
      </c>
      <c r="D51" s="398"/>
      <c r="E51" s="398"/>
      <c r="F51" s="398"/>
      <c r="G51" s="398"/>
      <c r="H51" s="398"/>
      <c r="I51" s="399"/>
      <c r="J51" s="38"/>
      <c r="K51" s="38"/>
    </row>
    <row r="52" spans="2:11" ht="29.25" customHeight="1" x14ac:dyDescent="0.2">
      <c r="B52" s="390" t="s">
        <v>168</v>
      </c>
      <c r="C52" s="391"/>
      <c r="D52" s="391"/>
      <c r="E52" s="391"/>
      <c r="F52" s="391"/>
      <c r="G52" s="391"/>
      <c r="H52" s="391"/>
      <c r="I52" s="392"/>
      <c r="J52" s="38"/>
      <c r="K52" s="38"/>
    </row>
    <row r="53" spans="2:11" ht="33" customHeight="1" x14ac:dyDescent="0.2">
      <c r="B53" s="400" t="s">
        <v>169</v>
      </c>
      <c r="C53" s="111" t="s">
        <v>170</v>
      </c>
      <c r="D53" s="401" t="s">
        <v>171</v>
      </c>
      <c r="E53" s="401"/>
      <c r="F53" s="401"/>
      <c r="G53" s="401" t="s">
        <v>172</v>
      </c>
      <c r="H53" s="401"/>
      <c r="I53" s="402"/>
      <c r="J53" s="39"/>
      <c r="K53" s="39"/>
    </row>
    <row r="54" spans="2:11" ht="31.5" customHeight="1" x14ac:dyDescent="0.2">
      <c r="B54" s="400"/>
      <c r="C54" s="40"/>
      <c r="D54" s="395"/>
      <c r="E54" s="395"/>
      <c r="F54" s="395"/>
      <c r="G54" s="403"/>
      <c r="H54" s="403"/>
      <c r="I54" s="404"/>
      <c r="J54" s="39"/>
      <c r="K54" s="39"/>
    </row>
    <row r="55" spans="2:11" ht="31.5" customHeight="1" x14ac:dyDescent="0.2">
      <c r="B55" s="112" t="s">
        <v>173</v>
      </c>
      <c r="C55" s="416" t="s">
        <v>174</v>
      </c>
      <c r="D55" s="416"/>
      <c r="E55" s="417" t="s">
        <v>175</v>
      </c>
      <c r="F55" s="417"/>
      <c r="G55" s="416" t="s">
        <v>176</v>
      </c>
      <c r="H55" s="416"/>
      <c r="I55" s="418"/>
      <c r="J55" s="41"/>
      <c r="K55" s="41"/>
    </row>
    <row r="56" spans="2:11" ht="31.5" customHeight="1" x14ac:dyDescent="0.2">
      <c r="B56" s="112" t="s">
        <v>177</v>
      </c>
      <c r="C56" s="395" t="str">
        <f>+'[3]HV 1'!C56:D56</f>
        <v>NICOLAS ADOLFO CORREAL HUERTAS</v>
      </c>
      <c r="D56" s="395"/>
      <c r="E56" s="419" t="s">
        <v>178</v>
      </c>
      <c r="F56" s="419"/>
      <c r="G56" s="416" t="str">
        <f>+'[4]HV 1'!G56:I56</f>
        <v>DIANA VIDAL</v>
      </c>
      <c r="H56" s="416"/>
      <c r="I56" s="418"/>
      <c r="J56" s="41"/>
      <c r="K56" s="41"/>
    </row>
    <row r="57" spans="2:11" ht="31.5" customHeight="1" x14ac:dyDescent="0.2">
      <c r="B57" s="112" t="s">
        <v>179</v>
      </c>
      <c r="C57" s="395"/>
      <c r="D57" s="395"/>
      <c r="E57" s="405" t="s">
        <v>180</v>
      </c>
      <c r="F57" s="406"/>
      <c r="G57" s="409"/>
      <c r="H57" s="410"/>
      <c r="I57" s="411"/>
      <c r="J57" s="42"/>
      <c r="K57" s="42"/>
    </row>
    <row r="58" spans="2:11" ht="31.5" customHeight="1" thickBot="1" x14ac:dyDescent="0.25">
      <c r="B58" s="78" t="s">
        <v>181</v>
      </c>
      <c r="C58" s="415"/>
      <c r="D58" s="415"/>
      <c r="E58" s="407"/>
      <c r="F58" s="408"/>
      <c r="G58" s="412"/>
      <c r="H58" s="413"/>
      <c r="I58" s="414"/>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24"/>
      <c r="C1" s="427" t="s">
        <v>0</v>
      </c>
      <c r="D1" s="428"/>
      <c r="E1" s="428"/>
      <c r="F1" s="428"/>
      <c r="G1" s="428"/>
      <c r="H1" s="429"/>
      <c r="I1" s="430"/>
      <c r="J1" s="431"/>
    </row>
    <row r="2" spans="2:13" ht="18" customHeight="1" thickBot="1" x14ac:dyDescent="0.3">
      <c r="B2" s="425"/>
      <c r="C2" s="427" t="s">
        <v>1</v>
      </c>
      <c r="D2" s="428"/>
      <c r="E2" s="428"/>
      <c r="F2" s="428"/>
      <c r="G2" s="428"/>
      <c r="H2" s="429"/>
      <c r="I2" s="432"/>
      <c r="J2" s="433"/>
    </row>
    <row r="3" spans="2:13" ht="18" customHeight="1" thickBot="1" x14ac:dyDescent="0.3">
      <c r="B3" s="425"/>
      <c r="C3" s="427" t="s">
        <v>182</v>
      </c>
      <c r="D3" s="428"/>
      <c r="E3" s="428"/>
      <c r="F3" s="428"/>
      <c r="G3" s="428"/>
      <c r="H3" s="429"/>
      <c r="I3" s="432"/>
      <c r="J3" s="433"/>
    </row>
    <row r="4" spans="2:13" ht="18" customHeight="1" thickBot="1" x14ac:dyDescent="0.3">
      <c r="B4" s="426"/>
      <c r="C4" s="427" t="s">
        <v>183</v>
      </c>
      <c r="D4" s="428"/>
      <c r="E4" s="428"/>
      <c r="F4" s="429"/>
      <c r="G4" s="436" t="s">
        <v>184</v>
      </c>
      <c r="H4" s="437"/>
      <c r="I4" s="434"/>
      <c r="J4" s="435"/>
    </row>
    <row r="5" spans="2:13" ht="18" customHeight="1" thickBot="1" x14ac:dyDescent="0.3">
      <c r="B5" s="53"/>
      <c r="C5" s="10"/>
      <c r="D5" s="10"/>
      <c r="E5" s="10"/>
      <c r="F5" s="10"/>
      <c r="G5" s="10"/>
      <c r="H5" s="10"/>
      <c r="I5" s="10"/>
      <c r="J5" s="54"/>
    </row>
    <row r="6" spans="2:13" ht="51.75" customHeight="1" thickBot="1" x14ac:dyDescent="0.3">
      <c r="B6" s="1" t="s">
        <v>185</v>
      </c>
      <c r="C6" s="440" t="str">
        <f>+'[5]Sección 1. Metas - Magnitud'!C7</f>
        <v>1032 - Gestión y control de tránsito y transporte</v>
      </c>
      <c r="D6" s="441"/>
      <c r="E6" s="442"/>
      <c r="F6" s="55"/>
      <c r="G6" s="10"/>
      <c r="H6" s="10"/>
      <c r="I6" s="10"/>
      <c r="J6" s="54"/>
    </row>
    <row r="7" spans="2:13" ht="32.25" customHeight="1" thickBot="1" x14ac:dyDescent="0.3">
      <c r="B7" s="2" t="s">
        <v>186</v>
      </c>
      <c r="C7" s="440" t="str">
        <f>+'[5]Sección 1. Metas - Magnitud'!C8:F8</f>
        <v>Dirección de Control y Vigilancia</v>
      </c>
      <c r="D7" s="441"/>
      <c r="E7" s="442"/>
      <c r="F7" s="55"/>
      <c r="G7" s="10"/>
      <c r="H7" s="10"/>
      <c r="I7" s="10"/>
      <c r="J7" s="54"/>
    </row>
    <row r="8" spans="2:13" ht="32.25" customHeight="1" thickBot="1" x14ac:dyDescent="0.3">
      <c r="B8" s="2" t="s">
        <v>187</v>
      </c>
      <c r="C8" s="440" t="str">
        <f>+'[5]Sección 1. Metas - Magnitud'!C9:F9</f>
        <v>Subsecretaría de Servicios de la Movilidad</v>
      </c>
      <c r="D8" s="441"/>
      <c r="E8" s="442"/>
      <c r="F8" s="4"/>
      <c r="G8" s="10"/>
      <c r="H8" s="10"/>
      <c r="I8" s="10"/>
      <c r="J8" s="54"/>
    </row>
    <row r="9" spans="2:13" ht="33.75" customHeight="1" thickBot="1" x14ac:dyDescent="0.3">
      <c r="B9" s="2" t="s">
        <v>188</v>
      </c>
      <c r="C9" s="440" t="s">
        <v>189</v>
      </c>
      <c r="D9" s="441"/>
      <c r="E9" s="442"/>
      <c r="F9" s="55"/>
      <c r="G9" s="10"/>
      <c r="H9" s="10"/>
      <c r="I9" s="10"/>
      <c r="J9" s="54"/>
    </row>
    <row r="10" spans="2:13" ht="32.25" customHeight="1" thickBot="1" x14ac:dyDescent="0.3">
      <c r="B10" s="2" t="s">
        <v>190</v>
      </c>
      <c r="C10" s="440" t="s">
        <v>95</v>
      </c>
      <c r="D10" s="441"/>
      <c r="E10" s="442"/>
    </row>
    <row r="12" spans="2:13" x14ac:dyDescent="0.25">
      <c r="B12" s="450" t="s">
        <v>191</v>
      </c>
      <c r="C12" s="451"/>
      <c r="D12" s="451"/>
      <c r="E12" s="451"/>
      <c r="F12" s="451"/>
      <c r="G12" s="451"/>
      <c r="H12" s="452"/>
      <c r="I12" s="444" t="s">
        <v>192</v>
      </c>
      <c r="J12" s="445"/>
      <c r="K12" s="445"/>
    </row>
    <row r="13" spans="2:13" s="57" customFormat="1" ht="30" customHeight="1" x14ac:dyDescent="0.25">
      <c r="B13" s="438" t="s">
        <v>193</v>
      </c>
      <c r="C13" s="438" t="s">
        <v>194</v>
      </c>
      <c r="D13" s="438" t="s">
        <v>195</v>
      </c>
      <c r="E13" s="438" t="s">
        <v>196</v>
      </c>
      <c r="F13" s="438" t="s">
        <v>197</v>
      </c>
      <c r="G13" s="438" t="s">
        <v>198</v>
      </c>
      <c r="H13" s="438" t="s">
        <v>199</v>
      </c>
      <c r="I13" s="446" t="s">
        <v>200</v>
      </c>
      <c r="J13" s="448" t="s">
        <v>201</v>
      </c>
      <c r="K13" s="443" t="s">
        <v>202</v>
      </c>
    </row>
    <row r="14" spans="2:13" s="57" customFormat="1" x14ac:dyDescent="0.25">
      <c r="B14" s="439"/>
      <c r="C14" s="439"/>
      <c r="D14" s="439"/>
      <c r="E14" s="439"/>
      <c r="F14" s="439"/>
      <c r="G14" s="439"/>
      <c r="H14" s="439"/>
      <c r="I14" s="447"/>
      <c r="J14" s="449"/>
      <c r="K14" s="443"/>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20" t="s">
        <v>209</v>
      </c>
      <c r="C18" s="421"/>
      <c r="D18" s="58">
        <f>SUM(D15:D17)</f>
        <v>0.25</v>
      </c>
      <c r="E18" s="422" t="s">
        <v>209</v>
      </c>
      <c r="F18" s="423"/>
      <c r="G18" s="58">
        <f>SUM(G15:G17)</f>
        <v>0.25</v>
      </c>
      <c r="H18" s="161"/>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6" zoomScale="90" zoomScaleNormal="90" workbookViewId="0">
      <selection activeCell="D28" sqref="D28"/>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53"/>
      <c r="C1" s="464" t="s">
        <v>1</v>
      </c>
      <c r="D1" s="464"/>
      <c r="E1" s="464"/>
      <c r="F1" s="464"/>
      <c r="G1" s="464"/>
      <c r="H1" s="464"/>
      <c r="I1" s="455"/>
      <c r="J1" s="10"/>
      <c r="K1" s="10"/>
      <c r="M1" s="165" t="s">
        <v>61</v>
      </c>
    </row>
    <row r="2" spans="2:14" ht="37.5" customHeight="1" x14ac:dyDescent="0.2">
      <c r="B2" s="454"/>
      <c r="C2" s="465" t="s">
        <v>210</v>
      </c>
      <c r="D2" s="465"/>
      <c r="E2" s="465"/>
      <c r="F2" s="465"/>
      <c r="G2" s="465"/>
      <c r="H2" s="465"/>
      <c r="I2" s="456"/>
      <c r="J2" s="10"/>
      <c r="K2" s="10"/>
      <c r="M2" s="165" t="s">
        <v>62</v>
      </c>
    </row>
    <row r="3" spans="2:14" ht="37.5" customHeight="1" x14ac:dyDescent="0.2">
      <c r="B3" s="454"/>
      <c r="C3" s="465" t="s">
        <v>211</v>
      </c>
      <c r="D3" s="465"/>
      <c r="E3" s="465"/>
      <c r="F3" s="465" t="s">
        <v>212</v>
      </c>
      <c r="G3" s="465"/>
      <c r="H3" s="465"/>
      <c r="I3" s="456"/>
      <c r="J3" s="10"/>
      <c r="K3" s="10"/>
      <c r="M3" s="165" t="s">
        <v>64</v>
      </c>
    </row>
    <row r="4" spans="2:14" ht="23.25" customHeight="1" x14ac:dyDescent="0.2">
      <c r="B4" s="466"/>
      <c r="C4" s="467"/>
      <c r="D4" s="467"/>
      <c r="E4" s="467"/>
      <c r="F4" s="467"/>
      <c r="G4" s="467"/>
      <c r="H4" s="467"/>
      <c r="I4" s="468"/>
      <c r="J4" s="12"/>
      <c r="K4" s="12"/>
    </row>
    <row r="5" spans="2:14" ht="24" customHeight="1" x14ac:dyDescent="0.2">
      <c r="B5" s="469" t="s">
        <v>213</v>
      </c>
      <c r="C5" s="470"/>
      <c r="D5" s="470"/>
      <c r="E5" s="470"/>
      <c r="F5" s="470"/>
      <c r="G5" s="470"/>
      <c r="H5" s="470"/>
      <c r="I5" s="471"/>
      <c r="J5" s="14"/>
      <c r="K5" s="14"/>
      <c r="N5" s="166" t="s">
        <v>71</v>
      </c>
    </row>
    <row r="6" spans="2:14" ht="30.75" customHeight="1" x14ac:dyDescent="0.2">
      <c r="B6" s="183" t="s">
        <v>214</v>
      </c>
      <c r="C6" s="181">
        <v>1</v>
      </c>
      <c r="D6" s="472" t="s">
        <v>215</v>
      </c>
      <c r="E6" s="472"/>
      <c r="F6" s="474" t="s">
        <v>336</v>
      </c>
      <c r="G6" s="474"/>
      <c r="H6" s="474"/>
      <c r="I6" s="475"/>
      <c r="J6" s="15"/>
      <c r="K6" s="15"/>
      <c r="M6" s="165" t="s">
        <v>75</v>
      </c>
      <c r="N6" s="166" t="s">
        <v>76</v>
      </c>
    </row>
    <row r="7" spans="2:14" ht="30.75" customHeight="1" x14ac:dyDescent="0.2">
      <c r="B7" s="183" t="s">
        <v>216</v>
      </c>
      <c r="C7" s="181" t="s">
        <v>78</v>
      </c>
      <c r="D7" s="472" t="s">
        <v>217</v>
      </c>
      <c r="E7" s="472"/>
      <c r="F7" s="473" t="s">
        <v>218</v>
      </c>
      <c r="G7" s="473"/>
      <c r="H7" s="182" t="s">
        <v>219</v>
      </c>
      <c r="I7" s="201" t="s">
        <v>78</v>
      </c>
      <c r="J7" s="17"/>
      <c r="K7" s="17"/>
      <c r="M7" s="165" t="s">
        <v>82</v>
      </c>
      <c r="N7" s="166" t="s">
        <v>83</v>
      </c>
    </row>
    <row r="8" spans="2:14" ht="30.75" customHeight="1" x14ac:dyDescent="0.2">
      <c r="B8" s="183" t="s">
        <v>220</v>
      </c>
      <c r="C8" s="474" t="s">
        <v>221</v>
      </c>
      <c r="D8" s="474"/>
      <c r="E8" s="474"/>
      <c r="F8" s="474"/>
      <c r="G8" s="182" t="s">
        <v>222</v>
      </c>
      <c r="H8" s="479">
        <v>7551</v>
      </c>
      <c r="I8" s="480"/>
      <c r="J8" s="19"/>
      <c r="K8" s="19"/>
      <c r="M8" s="165" t="s">
        <v>87</v>
      </c>
      <c r="N8" s="166" t="s">
        <v>42</v>
      </c>
    </row>
    <row r="9" spans="2:14" ht="30.75" customHeight="1" x14ac:dyDescent="0.2">
      <c r="B9" s="183" t="s">
        <v>62</v>
      </c>
      <c r="C9" s="481" t="s">
        <v>82</v>
      </c>
      <c r="D9" s="481"/>
      <c r="E9" s="481"/>
      <c r="F9" s="481"/>
      <c r="G9" s="182" t="s">
        <v>223</v>
      </c>
      <c r="H9" s="482" t="s">
        <v>224</v>
      </c>
      <c r="I9" s="483"/>
      <c r="J9" s="20"/>
      <c r="K9" s="20"/>
      <c r="M9" s="167" t="s">
        <v>91</v>
      </c>
    </row>
    <row r="10" spans="2:14" ht="30.75" customHeight="1" x14ac:dyDescent="0.2">
      <c r="B10" s="183" t="s">
        <v>225</v>
      </c>
      <c r="C10" s="474" t="s">
        <v>226</v>
      </c>
      <c r="D10" s="474"/>
      <c r="E10" s="474"/>
      <c r="F10" s="474"/>
      <c r="G10" s="474"/>
      <c r="H10" s="474"/>
      <c r="I10" s="475"/>
      <c r="J10" s="22"/>
      <c r="K10" s="22"/>
      <c r="M10" s="167"/>
    </row>
    <row r="11" spans="2:14" ht="30.75" customHeight="1" x14ac:dyDescent="0.2">
      <c r="B11" s="183" t="s">
        <v>227</v>
      </c>
      <c r="C11" s="484" t="s">
        <v>228</v>
      </c>
      <c r="D11" s="485"/>
      <c r="E11" s="485"/>
      <c r="F11" s="485"/>
      <c r="G11" s="485"/>
      <c r="H11" s="485"/>
      <c r="I11" s="486"/>
      <c r="J11" s="17"/>
      <c r="K11" s="17"/>
      <c r="M11" s="167"/>
      <c r="N11" s="166" t="s">
        <v>96</v>
      </c>
    </row>
    <row r="12" spans="2:14" ht="30.75" customHeight="1" x14ac:dyDescent="0.2">
      <c r="B12" s="183" t="s">
        <v>229</v>
      </c>
      <c r="C12" s="487" t="s">
        <v>230</v>
      </c>
      <c r="D12" s="487"/>
      <c r="E12" s="487"/>
      <c r="F12" s="487"/>
      <c r="G12" s="182" t="s">
        <v>231</v>
      </c>
      <c r="H12" s="488" t="s">
        <v>100</v>
      </c>
      <c r="I12" s="489"/>
      <c r="J12" s="17"/>
      <c r="K12" s="17"/>
      <c r="M12" s="167" t="s">
        <v>101</v>
      </c>
      <c r="N12" s="166" t="s">
        <v>78</v>
      </c>
    </row>
    <row r="13" spans="2:14" ht="30.75" customHeight="1" x14ac:dyDescent="0.2">
      <c r="B13" s="183" t="s">
        <v>232</v>
      </c>
      <c r="C13" s="490" t="s">
        <v>341</v>
      </c>
      <c r="D13" s="490"/>
      <c r="E13" s="490"/>
      <c r="F13" s="490"/>
      <c r="G13" s="182" t="s">
        <v>233</v>
      </c>
      <c r="H13" s="473" t="s">
        <v>42</v>
      </c>
      <c r="I13" s="491"/>
      <c r="J13" s="17"/>
      <c r="K13" s="17"/>
      <c r="M13" s="167" t="s">
        <v>105</v>
      </c>
    </row>
    <row r="14" spans="2:14" ht="39" customHeight="1" x14ac:dyDescent="0.2">
      <c r="B14" s="183" t="s">
        <v>234</v>
      </c>
      <c r="C14" s="492" t="s">
        <v>343</v>
      </c>
      <c r="D14" s="492"/>
      <c r="E14" s="492"/>
      <c r="F14" s="492"/>
      <c r="G14" s="492"/>
      <c r="H14" s="492"/>
      <c r="I14" s="493"/>
      <c r="J14" s="22"/>
      <c r="K14" s="22"/>
      <c r="M14" s="167" t="s">
        <v>108</v>
      </c>
    </row>
    <row r="15" spans="2:14" ht="30.75" customHeight="1" x14ac:dyDescent="0.2">
      <c r="B15" s="183" t="s">
        <v>235</v>
      </c>
      <c r="C15" s="476" t="s">
        <v>334</v>
      </c>
      <c r="D15" s="477"/>
      <c r="E15" s="477"/>
      <c r="F15" s="477"/>
      <c r="G15" s="477"/>
      <c r="H15" s="477"/>
      <c r="I15" s="478"/>
      <c r="J15" s="23"/>
      <c r="K15" s="23"/>
      <c r="M15" s="167" t="s">
        <v>112</v>
      </c>
    </row>
    <row r="16" spans="2:14" ht="20.25" customHeight="1" x14ac:dyDescent="0.2">
      <c r="B16" s="183" t="s">
        <v>236</v>
      </c>
      <c r="C16" s="474" t="s">
        <v>237</v>
      </c>
      <c r="D16" s="474"/>
      <c r="E16" s="474"/>
      <c r="F16" s="474"/>
      <c r="G16" s="474"/>
      <c r="H16" s="474"/>
      <c r="I16" s="475"/>
      <c r="J16" s="24"/>
      <c r="K16" s="24"/>
      <c r="M16" s="167"/>
    </row>
    <row r="17" spans="2:13" ht="30.75" customHeight="1" x14ac:dyDescent="0.2">
      <c r="B17" s="183" t="s">
        <v>238</v>
      </c>
      <c r="C17" s="473" t="s">
        <v>239</v>
      </c>
      <c r="D17" s="494"/>
      <c r="E17" s="494"/>
      <c r="F17" s="494"/>
      <c r="G17" s="494"/>
      <c r="H17" s="494"/>
      <c r="I17" s="495"/>
      <c r="J17" s="25"/>
      <c r="K17" s="25"/>
      <c r="M17" s="167" t="s">
        <v>100</v>
      </c>
    </row>
    <row r="18" spans="2:13" ht="18" customHeight="1" x14ac:dyDescent="0.2">
      <c r="B18" s="496" t="s">
        <v>240</v>
      </c>
      <c r="C18" s="497" t="s">
        <v>241</v>
      </c>
      <c r="D18" s="497"/>
      <c r="E18" s="497"/>
      <c r="F18" s="498" t="s">
        <v>242</v>
      </c>
      <c r="G18" s="498"/>
      <c r="H18" s="498"/>
      <c r="I18" s="499"/>
      <c r="J18" s="26"/>
      <c r="K18" s="26"/>
      <c r="M18" s="167" t="s">
        <v>122</v>
      </c>
    </row>
    <row r="19" spans="2:13" ht="30" customHeight="1" x14ac:dyDescent="0.2">
      <c r="B19" s="496"/>
      <c r="C19" s="474" t="s">
        <v>243</v>
      </c>
      <c r="D19" s="474"/>
      <c r="E19" s="474"/>
      <c r="F19" s="474" t="s">
        <v>244</v>
      </c>
      <c r="G19" s="474"/>
      <c r="H19" s="474"/>
      <c r="I19" s="475"/>
      <c r="J19" s="24"/>
      <c r="K19" s="24"/>
      <c r="M19" s="167" t="s">
        <v>126</v>
      </c>
    </row>
    <row r="20" spans="2:13" ht="39.75" customHeight="1" x14ac:dyDescent="0.2">
      <c r="B20" s="183" t="s">
        <v>245</v>
      </c>
      <c r="C20" s="503" t="s">
        <v>246</v>
      </c>
      <c r="D20" s="504"/>
      <c r="E20" s="505"/>
      <c r="F20" s="488" t="s">
        <v>246</v>
      </c>
      <c r="G20" s="488"/>
      <c r="H20" s="488"/>
      <c r="I20" s="489"/>
      <c r="J20" s="17"/>
      <c r="K20" s="17"/>
      <c r="M20" s="167"/>
    </row>
    <row r="21" spans="2:13" ht="42" customHeight="1" x14ac:dyDescent="0.2">
      <c r="B21" s="183" t="s">
        <v>247</v>
      </c>
      <c r="C21" s="506" t="s">
        <v>248</v>
      </c>
      <c r="D21" s="507"/>
      <c r="E21" s="508"/>
      <c r="F21" s="506" t="s">
        <v>249</v>
      </c>
      <c r="G21" s="507"/>
      <c r="H21" s="507"/>
      <c r="I21" s="509"/>
      <c r="J21" s="23"/>
      <c r="K21" s="23"/>
      <c r="M21" s="167"/>
    </row>
    <row r="22" spans="2:13" ht="30" customHeight="1" x14ac:dyDescent="0.2">
      <c r="B22" s="183" t="s">
        <v>250</v>
      </c>
      <c r="C22" s="510">
        <v>45292</v>
      </c>
      <c r="D22" s="507"/>
      <c r="E22" s="508"/>
      <c r="F22" s="182" t="s">
        <v>251</v>
      </c>
      <c r="G22" s="222">
        <v>0.3</v>
      </c>
      <c r="H22" s="182" t="s">
        <v>252</v>
      </c>
      <c r="I22" s="223">
        <v>0.9</v>
      </c>
      <c r="J22" s="209"/>
      <c r="K22" s="28"/>
      <c r="M22" s="167"/>
    </row>
    <row r="23" spans="2:13" ht="27" customHeight="1" x14ac:dyDescent="0.2">
      <c r="B23" s="183" t="s">
        <v>253</v>
      </c>
      <c r="C23" s="510">
        <v>45443</v>
      </c>
      <c r="D23" s="507"/>
      <c r="E23" s="508"/>
      <c r="F23" s="182" t="s">
        <v>254</v>
      </c>
      <c r="G23" s="511">
        <v>0.1</v>
      </c>
      <c r="H23" s="512"/>
      <c r="I23" s="513"/>
      <c r="J23" s="209"/>
      <c r="K23" s="29"/>
      <c r="M23" s="167"/>
    </row>
    <row r="24" spans="2:13" ht="30.75" customHeight="1" x14ac:dyDescent="0.2">
      <c r="B24" s="186" t="s">
        <v>255</v>
      </c>
      <c r="C24" s="514" t="s">
        <v>112</v>
      </c>
      <c r="D24" s="515"/>
      <c r="E24" s="516"/>
      <c r="F24" s="187" t="s">
        <v>256</v>
      </c>
      <c r="G24" s="506" t="s">
        <v>44</v>
      </c>
      <c r="H24" s="507"/>
      <c r="I24" s="509"/>
      <c r="J24" s="180"/>
      <c r="K24" s="26"/>
      <c r="M24" s="167"/>
    </row>
    <row r="25" spans="2:13" ht="22.5" customHeight="1" x14ac:dyDescent="0.2">
      <c r="B25" s="517" t="s">
        <v>257</v>
      </c>
      <c r="C25" s="518"/>
      <c r="D25" s="518"/>
      <c r="E25" s="518"/>
      <c r="F25" s="518"/>
      <c r="G25" s="518"/>
      <c r="H25" s="518"/>
      <c r="I25" s="519"/>
      <c r="J25" s="233"/>
      <c r="K25" s="172"/>
      <c r="L25" s="175"/>
      <c r="M25" s="167"/>
    </row>
    <row r="26" spans="2:13" ht="43.5" customHeight="1" x14ac:dyDescent="0.2">
      <c r="B26" s="188" t="s">
        <v>142</v>
      </c>
      <c r="C26" s="189" t="s">
        <v>258</v>
      </c>
      <c r="D26" s="189" t="s">
        <v>259</v>
      </c>
      <c r="E26" s="190" t="s">
        <v>260</v>
      </c>
      <c r="F26" s="189" t="s">
        <v>261</v>
      </c>
      <c r="G26" s="189" t="s">
        <v>262</v>
      </c>
      <c r="H26" s="190" t="s">
        <v>263</v>
      </c>
      <c r="I26" s="191" t="s">
        <v>264</v>
      </c>
      <c r="J26" s="24"/>
      <c r="K26" s="173"/>
      <c r="L26" s="175"/>
      <c r="M26" s="167"/>
    </row>
    <row r="27" spans="2:13" ht="15.75" customHeight="1" x14ac:dyDescent="0.2">
      <c r="B27" s="192" t="s">
        <v>265</v>
      </c>
      <c r="C27" s="232">
        <f>4.5*G23%</f>
        <v>4.5000000000000005E-3</v>
      </c>
      <c r="D27" s="235">
        <v>0</v>
      </c>
      <c r="E27" s="220">
        <f>IF(OR(C27=0,C27=""),0,D27/C27)</f>
        <v>0</v>
      </c>
      <c r="F27" s="520">
        <f>SUM(C27:C38)</f>
        <v>0.1</v>
      </c>
      <c r="G27" s="523">
        <f>SUM(D27:D38)</f>
        <v>2.7699999999999999E-2</v>
      </c>
      <c r="H27" s="241">
        <f>+(D27*100%)/$G$23</f>
        <v>0</v>
      </c>
      <c r="I27" s="526">
        <f>G27+I22</f>
        <v>0.92769999999999997</v>
      </c>
      <c r="J27" s="236"/>
      <c r="K27" s="174"/>
      <c r="L27" s="175"/>
    </row>
    <row r="28" spans="2:13" ht="15.75" customHeight="1" x14ac:dyDescent="0.25">
      <c r="B28" s="192" t="s">
        <v>152</v>
      </c>
      <c r="C28" s="232">
        <f>23.2%*G23</f>
        <v>2.3199999999999998E-2</v>
      </c>
      <c r="D28" s="235">
        <f>+C27+C28</f>
        <v>2.7699999999999999E-2</v>
      </c>
      <c r="E28" s="220">
        <f t="shared" ref="E28:E38" si="0">IF(OR(C28=0,C28=""),0,D28/C28)</f>
        <v>1.1939655172413794</v>
      </c>
      <c r="F28" s="521"/>
      <c r="G28" s="524"/>
      <c r="H28" s="246">
        <f>+IF(D28="","",((D28*100%)/$G$23)+H27)</f>
        <v>0.27699999999999997</v>
      </c>
      <c r="I28" s="527"/>
      <c r="J28" s="234"/>
      <c r="K28" s="174"/>
      <c r="L28" s="175"/>
    </row>
    <row r="29" spans="2:13" ht="15.75" customHeight="1" x14ac:dyDescent="0.25">
      <c r="B29" s="192" t="s">
        <v>153</v>
      </c>
      <c r="C29" s="232">
        <f>23.8%*G23</f>
        <v>2.3800000000000002E-2</v>
      </c>
      <c r="D29" s="235"/>
      <c r="E29" s="220">
        <f t="shared" si="0"/>
        <v>0</v>
      </c>
      <c r="F29" s="521"/>
      <c r="G29" s="524"/>
      <c r="H29" s="246" t="str">
        <f>+IF(D29="","",((D29*100%)/$G$23)+H28)</f>
        <v/>
      </c>
      <c r="I29" s="527"/>
      <c r="J29" s="234"/>
      <c r="K29" s="174"/>
      <c r="L29" s="175"/>
    </row>
    <row r="30" spans="2:13" ht="15.75" customHeight="1" x14ac:dyDescent="0.25">
      <c r="B30" s="192" t="s">
        <v>154</v>
      </c>
      <c r="C30" s="232">
        <f>25.2*G23%</f>
        <v>2.52E-2</v>
      </c>
      <c r="D30" s="235"/>
      <c r="E30" s="220">
        <f t="shared" si="0"/>
        <v>0</v>
      </c>
      <c r="F30" s="521"/>
      <c r="G30" s="524"/>
      <c r="H30" s="246" t="str">
        <f t="shared" ref="H30:H38" si="1">+IF(D30="","",((D30*100%)/$G$23)+H29)</f>
        <v/>
      </c>
      <c r="I30" s="527"/>
      <c r="J30" s="234"/>
      <c r="K30" s="174"/>
      <c r="L30" s="175"/>
    </row>
    <row r="31" spans="2:13" ht="15.75" customHeight="1" x14ac:dyDescent="0.25">
      <c r="B31" s="192" t="s">
        <v>155</v>
      </c>
      <c r="C31" s="232">
        <f>23.3%*G23</f>
        <v>2.3300000000000001E-2</v>
      </c>
      <c r="D31" s="235"/>
      <c r="E31" s="220">
        <f t="shared" si="0"/>
        <v>0</v>
      </c>
      <c r="F31" s="521"/>
      <c r="G31" s="524"/>
      <c r="H31" s="246" t="str">
        <f t="shared" si="1"/>
        <v/>
      </c>
      <c r="I31" s="527"/>
      <c r="J31" s="234"/>
      <c r="K31" s="174"/>
      <c r="L31" s="175"/>
    </row>
    <row r="32" spans="2:13" ht="15.75" customHeight="1" x14ac:dyDescent="0.25">
      <c r="B32" s="192" t="s">
        <v>156</v>
      </c>
      <c r="C32" s="232">
        <v>0</v>
      </c>
      <c r="D32" s="235"/>
      <c r="E32" s="220">
        <f t="shared" si="0"/>
        <v>0</v>
      </c>
      <c r="F32" s="521"/>
      <c r="G32" s="524"/>
      <c r="H32" s="246" t="str">
        <f t="shared" si="1"/>
        <v/>
      </c>
      <c r="I32" s="527"/>
      <c r="J32" s="234"/>
      <c r="K32" s="174"/>
      <c r="L32" s="175"/>
    </row>
    <row r="33" spans="2:12" ht="15.75" customHeight="1" x14ac:dyDescent="0.25">
      <c r="B33" s="192" t="s">
        <v>157</v>
      </c>
      <c r="C33" s="232">
        <v>0</v>
      </c>
      <c r="D33" s="235"/>
      <c r="E33" s="220">
        <f t="shared" si="0"/>
        <v>0</v>
      </c>
      <c r="F33" s="521"/>
      <c r="G33" s="524"/>
      <c r="H33" s="246" t="str">
        <f t="shared" si="1"/>
        <v/>
      </c>
      <c r="I33" s="527"/>
      <c r="J33" s="234"/>
      <c r="K33" s="174"/>
      <c r="L33" s="175"/>
    </row>
    <row r="34" spans="2:12" ht="15.75" customHeight="1" x14ac:dyDescent="0.25">
      <c r="B34" s="192" t="s">
        <v>158</v>
      </c>
      <c r="C34" s="232">
        <v>0</v>
      </c>
      <c r="D34" s="235"/>
      <c r="E34" s="220">
        <f t="shared" si="0"/>
        <v>0</v>
      </c>
      <c r="F34" s="521"/>
      <c r="G34" s="524"/>
      <c r="H34" s="246" t="str">
        <f t="shared" si="1"/>
        <v/>
      </c>
      <c r="I34" s="527"/>
      <c r="J34" s="234"/>
      <c r="K34" s="174"/>
      <c r="L34" s="175"/>
    </row>
    <row r="35" spans="2:12" ht="15.75" customHeight="1" x14ac:dyDescent="0.25">
      <c r="B35" s="192" t="s">
        <v>159</v>
      </c>
      <c r="C35" s="232">
        <v>0</v>
      </c>
      <c r="D35" s="235"/>
      <c r="E35" s="220">
        <f t="shared" si="0"/>
        <v>0</v>
      </c>
      <c r="F35" s="521"/>
      <c r="G35" s="524"/>
      <c r="H35" s="246" t="str">
        <f t="shared" si="1"/>
        <v/>
      </c>
      <c r="I35" s="527"/>
      <c r="J35" s="236"/>
      <c r="K35" s="174"/>
      <c r="L35" s="175"/>
    </row>
    <row r="36" spans="2:12" ht="15.75" customHeight="1" x14ac:dyDescent="0.25">
      <c r="B36" s="192" t="s">
        <v>160</v>
      </c>
      <c r="C36" s="232">
        <v>0</v>
      </c>
      <c r="D36" s="235"/>
      <c r="E36" s="220">
        <f>IF(OR(C36=0,C36=""),0,D36/C36)</f>
        <v>0</v>
      </c>
      <c r="F36" s="521"/>
      <c r="G36" s="524"/>
      <c r="H36" s="242" t="str">
        <f t="shared" si="1"/>
        <v/>
      </c>
      <c r="I36" s="527"/>
      <c r="J36" s="236"/>
      <c r="K36" s="174"/>
      <c r="L36" s="175"/>
    </row>
    <row r="37" spans="2:12" ht="15.75" customHeight="1" x14ac:dyDescent="0.25">
      <c r="B37" s="192" t="s">
        <v>161</v>
      </c>
      <c r="C37" s="232">
        <v>0</v>
      </c>
      <c r="D37" s="235"/>
      <c r="E37" s="220">
        <f t="shared" si="0"/>
        <v>0</v>
      </c>
      <c r="F37" s="521"/>
      <c r="G37" s="524"/>
      <c r="H37" s="242" t="str">
        <f t="shared" si="1"/>
        <v/>
      </c>
      <c r="I37" s="527"/>
      <c r="J37" s="236"/>
      <c r="K37" s="174"/>
      <c r="L37" s="175"/>
    </row>
    <row r="38" spans="2:12" ht="15.75" customHeight="1" x14ac:dyDescent="0.25">
      <c r="B38" s="192" t="s">
        <v>162</v>
      </c>
      <c r="C38" s="232">
        <v>0</v>
      </c>
      <c r="D38" s="232"/>
      <c r="E38" s="220">
        <f t="shared" si="0"/>
        <v>0</v>
      </c>
      <c r="F38" s="522"/>
      <c r="G38" s="525"/>
      <c r="H38" s="242" t="str">
        <f t="shared" si="1"/>
        <v/>
      </c>
      <c r="I38" s="528"/>
      <c r="J38" s="236"/>
      <c r="K38" s="171"/>
    </row>
    <row r="39" spans="2:12" ht="94.5" customHeight="1" x14ac:dyDescent="0.2">
      <c r="B39" s="202" t="s">
        <v>266</v>
      </c>
      <c r="C39" s="500" t="s">
        <v>360</v>
      </c>
      <c r="D39" s="501"/>
      <c r="E39" s="501"/>
      <c r="F39" s="501"/>
      <c r="G39" s="501"/>
      <c r="H39" s="501"/>
      <c r="I39" s="502"/>
      <c r="J39" s="231"/>
      <c r="K39" s="37"/>
    </row>
    <row r="40" spans="2:12" ht="34.5" customHeight="1" x14ac:dyDescent="0.2">
      <c r="B40" s="534"/>
      <c r="C40" s="535"/>
      <c r="D40" s="535"/>
      <c r="E40" s="535"/>
      <c r="F40" s="535"/>
      <c r="G40" s="535"/>
      <c r="H40" s="535"/>
      <c r="I40" s="536"/>
      <c r="J40" s="230"/>
      <c r="K40" s="14"/>
    </row>
    <row r="41" spans="2:12" ht="34.5" customHeight="1" x14ac:dyDescent="0.2">
      <c r="B41" s="537"/>
      <c r="C41" s="538"/>
      <c r="D41" s="538"/>
      <c r="E41" s="538"/>
      <c r="F41" s="538"/>
      <c r="G41" s="538"/>
      <c r="H41" s="538"/>
      <c r="I41" s="539"/>
      <c r="J41" s="214"/>
      <c r="K41" s="37"/>
    </row>
    <row r="42" spans="2:12" ht="34.5" customHeight="1" x14ac:dyDescent="0.2">
      <c r="B42" s="537"/>
      <c r="C42" s="538"/>
      <c r="D42" s="538"/>
      <c r="E42" s="538"/>
      <c r="F42" s="538"/>
      <c r="G42" s="538"/>
      <c r="H42" s="538"/>
      <c r="I42" s="539"/>
      <c r="J42" s="214"/>
      <c r="K42" s="37"/>
    </row>
    <row r="43" spans="2:12" ht="34.5" customHeight="1" x14ac:dyDescent="0.2">
      <c r="B43" s="537"/>
      <c r="C43" s="538"/>
      <c r="D43" s="538"/>
      <c r="E43" s="538"/>
      <c r="F43" s="538"/>
      <c r="G43" s="538"/>
      <c r="H43" s="538"/>
      <c r="I43" s="539"/>
      <c r="J43" s="214">
        <v>11.335000000000001</v>
      </c>
      <c r="K43" s="37"/>
    </row>
    <row r="44" spans="2:12" ht="70.5" customHeight="1" x14ac:dyDescent="0.2">
      <c r="B44" s="540"/>
      <c r="C44" s="541"/>
      <c r="D44" s="541"/>
      <c r="E44" s="541"/>
      <c r="F44" s="541"/>
      <c r="G44" s="541"/>
      <c r="H44" s="541"/>
      <c r="I44" s="542"/>
      <c r="J44" s="12"/>
      <c r="K44" s="12"/>
    </row>
    <row r="45" spans="2:12" ht="110.25" customHeight="1" x14ac:dyDescent="0.2">
      <c r="B45" s="183" t="s">
        <v>267</v>
      </c>
      <c r="C45" s="500" t="s">
        <v>361</v>
      </c>
      <c r="D45" s="501"/>
      <c r="E45" s="501"/>
      <c r="F45" s="501"/>
      <c r="G45" s="501"/>
      <c r="H45" s="501"/>
      <c r="I45" s="502"/>
      <c r="J45" s="38"/>
      <c r="K45" s="176"/>
    </row>
    <row r="46" spans="2:12" ht="51.75" customHeight="1" x14ac:dyDescent="0.2">
      <c r="B46" s="183" t="s">
        <v>268</v>
      </c>
      <c r="C46" s="543" t="s">
        <v>362</v>
      </c>
      <c r="D46" s="544"/>
      <c r="E46" s="544"/>
      <c r="F46" s="544"/>
      <c r="G46" s="544"/>
      <c r="H46" s="544"/>
      <c r="I46" s="545"/>
      <c r="J46" s="38"/>
      <c r="K46" s="38"/>
    </row>
    <row r="47" spans="2:12" ht="39" customHeight="1" x14ac:dyDescent="0.2">
      <c r="B47" s="203" t="s">
        <v>269</v>
      </c>
      <c r="C47" s="546" t="s">
        <v>347</v>
      </c>
      <c r="D47" s="547"/>
      <c r="E47" s="547"/>
      <c r="F47" s="547"/>
      <c r="G47" s="547"/>
      <c r="H47" s="547"/>
      <c r="I47" s="548"/>
      <c r="J47" s="38"/>
      <c r="K47" s="38"/>
    </row>
    <row r="48" spans="2:12" ht="22.5" customHeight="1" x14ac:dyDescent="0.2">
      <c r="B48" s="517" t="s">
        <v>270</v>
      </c>
      <c r="C48" s="518"/>
      <c r="D48" s="518"/>
      <c r="E48" s="518"/>
      <c r="F48" s="518"/>
      <c r="G48" s="518"/>
      <c r="H48" s="518"/>
      <c r="I48" s="519"/>
      <c r="J48" s="38"/>
      <c r="K48" s="38"/>
    </row>
    <row r="49" spans="2:11" ht="22.5" customHeight="1" x14ac:dyDescent="0.2">
      <c r="B49" s="529" t="s">
        <v>271</v>
      </c>
      <c r="C49" s="197" t="s">
        <v>272</v>
      </c>
      <c r="D49" s="531" t="s">
        <v>273</v>
      </c>
      <c r="E49" s="531"/>
      <c r="F49" s="531"/>
      <c r="G49" s="531" t="s">
        <v>274</v>
      </c>
      <c r="H49" s="531"/>
      <c r="I49" s="532"/>
      <c r="J49" s="39"/>
      <c r="K49" s="39"/>
    </row>
    <row r="50" spans="2:11" ht="30.75" customHeight="1" x14ac:dyDescent="0.2">
      <c r="B50" s="530"/>
      <c r="C50" s="198" t="s">
        <v>275</v>
      </c>
      <c r="D50" s="533" t="s">
        <v>275</v>
      </c>
      <c r="E50" s="533"/>
      <c r="F50" s="533"/>
      <c r="G50" s="533" t="s">
        <v>275</v>
      </c>
      <c r="H50" s="533"/>
      <c r="I50" s="549"/>
      <c r="J50" s="39"/>
      <c r="K50" s="39"/>
    </row>
    <row r="51" spans="2:11" ht="32.25" customHeight="1" x14ac:dyDescent="0.2">
      <c r="B51" s="204" t="s">
        <v>276</v>
      </c>
      <c r="C51" s="457" t="s">
        <v>353</v>
      </c>
      <c r="D51" s="458"/>
      <c r="E51" s="458"/>
      <c r="F51" s="458"/>
      <c r="G51" s="458"/>
      <c r="H51" s="458"/>
      <c r="I51" s="463"/>
      <c r="J51" s="42"/>
      <c r="K51" s="42"/>
    </row>
    <row r="52" spans="2:11" ht="28.5" customHeight="1" x14ac:dyDescent="0.2">
      <c r="B52" s="205" t="s">
        <v>277</v>
      </c>
      <c r="C52" s="460" t="s">
        <v>348</v>
      </c>
      <c r="D52" s="461"/>
      <c r="E52" s="461"/>
      <c r="F52" s="461"/>
      <c r="G52" s="461"/>
      <c r="H52" s="461"/>
      <c r="I52" s="462"/>
      <c r="J52" s="42"/>
      <c r="K52" s="42"/>
    </row>
    <row r="53" spans="2:11" ht="30" customHeight="1" x14ac:dyDescent="0.2">
      <c r="B53" s="203" t="s">
        <v>278</v>
      </c>
      <c r="C53" s="457" t="s">
        <v>349</v>
      </c>
      <c r="D53" s="458"/>
      <c r="E53" s="458"/>
      <c r="F53" s="458"/>
      <c r="G53" s="458"/>
      <c r="H53" s="458"/>
      <c r="I53" s="459"/>
      <c r="J53" s="43"/>
      <c r="K53" s="43"/>
    </row>
    <row r="54" spans="2:11" ht="31.5" customHeight="1" thickBot="1" x14ac:dyDescent="0.25">
      <c r="B54" s="206" t="s">
        <v>279</v>
      </c>
      <c r="C54" s="460"/>
      <c r="D54" s="461"/>
      <c r="E54" s="461"/>
      <c r="F54" s="461"/>
      <c r="G54" s="461"/>
      <c r="H54" s="461"/>
      <c r="I54" s="462"/>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280</v>
      </c>
    </row>
  </sheetData>
  <sheetProtection algorithmName="SHA-512" hashValue="KcQh0si80KpgLgPVc85TRnX1zgkf5L31RKJkaBwJhQTCJGbcgcu9p4pK4m1RSD81TvVBdZxTpMzoZHuW1FS7SA==" saltValue="L1jatElAr/uTVnGR5T8zhg=="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disablePrompts="1"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3" zoomScale="90" zoomScaleNormal="90" workbookViewId="0">
      <selection activeCell="J45" sqref="J45"/>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453"/>
      <c r="C1" s="464" t="s">
        <v>1</v>
      </c>
      <c r="D1" s="464"/>
      <c r="E1" s="464"/>
      <c r="F1" s="464"/>
      <c r="G1" s="464"/>
      <c r="H1" s="464"/>
      <c r="I1" s="455"/>
      <c r="J1" s="10"/>
      <c r="K1" s="10"/>
      <c r="M1" s="165" t="s">
        <v>61</v>
      </c>
    </row>
    <row r="2" spans="2:14" ht="37.5" customHeight="1" x14ac:dyDescent="0.2">
      <c r="B2" s="454"/>
      <c r="C2" s="465" t="s">
        <v>210</v>
      </c>
      <c r="D2" s="465"/>
      <c r="E2" s="465"/>
      <c r="F2" s="465"/>
      <c r="G2" s="465"/>
      <c r="H2" s="465"/>
      <c r="I2" s="456"/>
      <c r="J2" s="10"/>
      <c r="K2" s="10"/>
      <c r="M2" s="165" t="s">
        <v>62</v>
      </c>
    </row>
    <row r="3" spans="2:14" ht="37.5" customHeight="1" x14ac:dyDescent="0.2">
      <c r="B3" s="454"/>
      <c r="C3" s="465" t="s">
        <v>211</v>
      </c>
      <c r="D3" s="465"/>
      <c r="E3" s="465"/>
      <c r="F3" s="465" t="s">
        <v>212</v>
      </c>
      <c r="G3" s="465"/>
      <c r="H3" s="465"/>
      <c r="I3" s="456"/>
      <c r="J3" s="10"/>
      <c r="K3" s="10"/>
      <c r="M3" s="165" t="s">
        <v>64</v>
      </c>
    </row>
    <row r="4" spans="2:14" ht="23.25" customHeight="1" x14ac:dyDescent="0.2">
      <c r="B4" s="466"/>
      <c r="C4" s="467"/>
      <c r="D4" s="467"/>
      <c r="E4" s="467"/>
      <c r="F4" s="467"/>
      <c r="G4" s="467"/>
      <c r="H4" s="467"/>
      <c r="I4" s="468"/>
      <c r="J4" s="12"/>
      <c r="K4" s="12"/>
    </row>
    <row r="5" spans="2:14" ht="24" customHeight="1" x14ac:dyDescent="0.2">
      <c r="B5" s="469" t="s">
        <v>213</v>
      </c>
      <c r="C5" s="470"/>
      <c r="D5" s="470"/>
      <c r="E5" s="470"/>
      <c r="F5" s="470"/>
      <c r="G5" s="470"/>
      <c r="H5" s="470"/>
      <c r="I5" s="471"/>
      <c r="J5" s="14"/>
      <c r="K5" s="14"/>
      <c r="N5" s="6" t="s">
        <v>71</v>
      </c>
    </row>
    <row r="6" spans="2:14" ht="30.75" customHeight="1" x14ac:dyDescent="0.2">
      <c r="B6" s="183" t="s">
        <v>214</v>
      </c>
      <c r="C6" s="181">
        <v>2</v>
      </c>
      <c r="D6" s="472" t="s">
        <v>215</v>
      </c>
      <c r="E6" s="472"/>
      <c r="F6" s="474" t="s">
        <v>281</v>
      </c>
      <c r="G6" s="474"/>
      <c r="H6" s="474"/>
      <c r="I6" s="475"/>
      <c r="J6" s="15"/>
      <c r="K6" s="15"/>
      <c r="M6" s="165" t="s">
        <v>75</v>
      </c>
      <c r="N6" s="6" t="s">
        <v>76</v>
      </c>
    </row>
    <row r="7" spans="2:14" ht="30.75" customHeight="1" x14ac:dyDescent="0.2">
      <c r="B7" s="183" t="s">
        <v>216</v>
      </c>
      <c r="C7" s="181" t="s">
        <v>78</v>
      </c>
      <c r="D7" s="472" t="s">
        <v>217</v>
      </c>
      <c r="E7" s="472"/>
      <c r="F7" s="473" t="s">
        <v>218</v>
      </c>
      <c r="G7" s="473"/>
      <c r="H7" s="182" t="s">
        <v>219</v>
      </c>
      <c r="I7" s="201" t="s">
        <v>96</v>
      </c>
      <c r="J7" s="17"/>
      <c r="K7" s="17"/>
      <c r="M7" s="165" t="s">
        <v>82</v>
      </c>
      <c r="N7" s="6" t="s">
        <v>83</v>
      </c>
    </row>
    <row r="8" spans="2:14" ht="30.75" customHeight="1" x14ac:dyDescent="0.2">
      <c r="B8" s="183" t="s">
        <v>220</v>
      </c>
      <c r="C8" s="474" t="s">
        <v>221</v>
      </c>
      <c r="D8" s="474"/>
      <c r="E8" s="474"/>
      <c r="F8" s="474"/>
      <c r="G8" s="182" t="s">
        <v>222</v>
      </c>
      <c r="H8" s="479">
        <v>7551</v>
      </c>
      <c r="I8" s="480"/>
      <c r="J8" s="19"/>
      <c r="K8" s="19"/>
      <c r="M8" s="165" t="s">
        <v>87</v>
      </c>
      <c r="N8" s="6" t="s">
        <v>42</v>
      </c>
    </row>
    <row r="9" spans="2:14" ht="30.75" customHeight="1" x14ac:dyDescent="0.2">
      <c r="B9" s="183" t="s">
        <v>62</v>
      </c>
      <c r="C9" s="481" t="s">
        <v>82</v>
      </c>
      <c r="D9" s="481"/>
      <c r="E9" s="481"/>
      <c r="F9" s="481"/>
      <c r="G9" s="182" t="s">
        <v>223</v>
      </c>
      <c r="H9" s="482" t="s">
        <v>282</v>
      </c>
      <c r="I9" s="483"/>
      <c r="J9" s="20"/>
      <c r="K9" s="20"/>
      <c r="M9" s="167" t="s">
        <v>91</v>
      </c>
    </row>
    <row r="10" spans="2:14" ht="30.75" customHeight="1" x14ac:dyDescent="0.2">
      <c r="B10" s="183" t="s">
        <v>225</v>
      </c>
      <c r="C10" s="474" t="s">
        <v>226</v>
      </c>
      <c r="D10" s="474"/>
      <c r="E10" s="474"/>
      <c r="F10" s="474"/>
      <c r="G10" s="474"/>
      <c r="H10" s="474"/>
      <c r="I10" s="475"/>
      <c r="J10" s="22"/>
      <c r="K10" s="22"/>
      <c r="M10" s="167"/>
    </row>
    <row r="11" spans="2:14" ht="30.75" customHeight="1" x14ac:dyDescent="0.2">
      <c r="B11" s="183" t="s">
        <v>227</v>
      </c>
      <c r="C11" s="473" t="s">
        <v>283</v>
      </c>
      <c r="D11" s="473"/>
      <c r="E11" s="473"/>
      <c r="F11" s="473"/>
      <c r="G11" s="473"/>
      <c r="H11" s="473"/>
      <c r="I11" s="491"/>
      <c r="J11" s="17"/>
      <c r="K11" s="17"/>
      <c r="M11" s="167"/>
      <c r="N11" s="6" t="s">
        <v>96</v>
      </c>
    </row>
    <row r="12" spans="2:14" ht="30.75" customHeight="1" x14ac:dyDescent="0.2">
      <c r="B12" s="183" t="s">
        <v>229</v>
      </c>
      <c r="C12" s="487" t="s">
        <v>284</v>
      </c>
      <c r="D12" s="487"/>
      <c r="E12" s="487"/>
      <c r="F12" s="487"/>
      <c r="G12" s="182" t="s">
        <v>231</v>
      </c>
      <c r="H12" s="488" t="s">
        <v>100</v>
      </c>
      <c r="I12" s="489"/>
      <c r="J12" s="17"/>
      <c r="K12" s="17"/>
      <c r="M12" s="167" t="s">
        <v>101</v>
      </c>
      <c r="N12" s="6" t="s">
        <v>78</v>
      </c>
    </row>
    <row r="13" spans="2:14" ht="23.25" customHeight="1" x14ac:dyDescent="0.2">
      <c r="B13" s="183" t="s">
        <v>232</v>
      </c>
      <c r="C13" s="490" t="s">
        <v>341</v>
      </c>
      <c r="D13" s="490"/>
      <c r="E13" s="490"/>
      <c r="F13" s="490"/>
      <c r="G13" s="182" t="s">
        <v>233</v>
      </c>
      <c r="H13" s="473" t="s">
        <v>42</v>
      </c>
      <c r="I13" s="491"/>
      <c r="J13" s="17"/>
      <c r="K13" s="17"/>
      <c r="M13" s="167" t="s">
        <v>105</v>
      </c>
    </row>
    <row r="14" spans="2:14" ht="200.25" customHeight="1" x14ac:dyDescent="0.2">
      <c r="B14" s="183" t="s">
        <v>234</v>
      </c>
      <c r="C14" s="550" t="s">
        <v>342</v>
      </c>
      <c r="D14" s="550"/>
      <c r="E14" s="550"/>
      <c r="F14" s="550"/>
      <c r="G14" s="550"/>
      <c r="H14" s="550"/>
      <c r="I14" s="551"/>
      <c r="J14" s="22"/>
      <c r="K14" s="22"/>
      <c r="M14" s="167" t="s">
        <v>108</v>
      </c>
      <c r="N14" s="6"/>
    </row>
    <row r="15" spans="2:14" ht="30.75" customHeight="1" x14ac:dyDescent="0.2">
      <c r="B15" s="183" t="s">
        <v>235</v>
      </c>
      <c r="C15" s="476" t="s">
        <v>346</v>
      </c>
      <c r="D15" s="477"/>
      <c r="E15" s="477"/>
      <c r="F15" s="477"/>
      <c r="G15" s="477"/>
      <c r="H15" s="477"/>
      <c r="I15" s="478"/>
      <c r="J15" s="23"/>
      <c r="K15" s="23"/>
      <c r="M15" s="167" t="s">
        <v>112</v>
      </c>
      <c r="N15" s="6"/>
    </row>
    <row r="16" spans="2:14" ht="36" customHeight="1" x14ac:dyDescent="0.2">
      <c r="B16" s="183" t="s">
        <v>236</v>
      </c>
      <c r="C16" s="474" t="s">
        <v>285</v>
      </c>
      <c r="D16" s="474"/>
      <c r="E16" s="474"/>
      <c r="F16" s="474"/>
      <c r="G16" s="474"/>
      <c r="H16" s="474"/>
      <c r="I16" s="475"/>
      <c r="J16" s="24"/>
      <c r="K16" s="24"/>
      <c r="M16" s="167"/>
      <c r="N16" s="6"/>
    </row>
    <row r="17" spans="2:14" ht="30.75" customHeight="1" x14ac:dyDescent="0.2">
      <c r="B17" s="183" t="s">
        <v>238</v>
      </c>
      <c r="C17" s="473" t="s">
        <v>286</v>
      </c>
      <c r="D17" s="494"/>
      <c r="E17" s="494"/>
      <c r="F17" s="494"/>
      <c r="G17" s="494"/>
      <c r="H17" s="494"/>
      <c r="I17" s="495"/>
      <c r="J17" s="25"/>
      <c r="K17" s="25"/>
      <c r="M17" s="167" t="s">
        <v>100</v>
      </c>
      <c r="N17" s="6"/>
    </row>
    <row r="18" spans="2:14" ht="18" customHeight="1" x14ac:dyDescent="0.2">
      <c r="B18" s="496" t="s">
        <v>240</v>
      </c>
      <c r="C18" s="497" t="s">
        <v>241</v>
      </c>
      <c r="D18" s="497"/>
      <c r="E18" s="497"/>
      <c r="F18" s="498" t="s">
        <v>242</v>
      </c>
      <c r="G18" s="498"/>
      <c r="H18" s="498"/>
      <c r="I18" s="499"/>
      <c r="J18" s="26"/>
      <c r="K18" s="26"/>
      <c r="M18" s="167" t="s">
        <v>122</v>
      </c>
      <c r="N18" s="6"/>
    </row>
    <row r="19" spans="2:14" ht="32.25" customHeight="1" x14ac:dyDescent="0.2">
      <c r="B19" s="496"/>
      <c r="C19" s="474" t="s">
        <v>287</v>
      </c>
      <c r="D19" s="474"/>
      <c r="E19" s="474"/>
      <c r="F19" s="474" t="s">
        <v>288</v>
      </c>
      <c r="G19" s="474"/>
      <c r="H19" s="474"/>
      <c r="I19" s="475"/>
      <c r="J19" s="24"/>
      <c r="K19" s="24"/>
      <c r="M19" s="167" t="s">
        <v>126</v>
      </c>
      <c r="N19" s="6"/>
    </row>
    <row r="20" spans="2:14" ht="35.25" customHeight="1" x14ac:dyDescent="0.2">
      <c r="B20" s="183" t="s">
        <v>245</v>
      </c>
      <c r="C20" s="503" t="s">
        <v>286</v>
      </c>
      <c r="D20" s="504"/>
      <c r="E20" s="505"/>
      <c r="F20" s="488" t="s">
        <v>286</v>
      </c>
      <c r="G20" s="488"/>
      <c r="H20" s="488"/>
      <c r="I20" s="489"/>
      <c r="J20" s="17"/>
      <c r="K20" s="17"/>
      <c r="M20" s="167"/>
      <c r="N20" s="6"/>
    </row>
    <row r="21" spans="2:14" ht="42" customHeight="1" x14ac:dyDescent="0.2">
      <c r="B21" s="183" t="s">
        <v>247</v>
      </c>
      <c r="C21" s="506" t="s">
        <v>289</v>
      </c>
      <c r="D21" s="507"/>
      <c r="E21" s="508"/>
      <c r="F21" s="506" t="s">
        <v>290</v>
      </c>
      <c r="G21" s="507"/>
      <c r="H21" s="507"/>
      <c r="I21" s="509"/>
      <c r="J21" s="23"/>
      <c r="K21" s="23"/>
      <c r="M21" s="167"/>
      <c r="N21" s="6"/>
    </row>
    <row r="22" spans="2:14" ht="23.25" customHeight="1" x14ac:dyDescent="0.2">
      <c r="B22" s="183" t="s">
        <v>250</v>
      </c>
      <c r="C22" s="510">
        <v>45292</v>
      </c>
      <c r="D22" s="507"/>
      <c r="E22" s="508"/>
      <c r="F22" s="182" t="s">
        <v>251</v>
      </c>
      <c r="G22" s="184">
        <v>9804</v>
      </c>
      <c r="H22" s="182" t="s">
        <v>252</v>
      </c>
      <c r="I22" s="185">
        <v>58754</v>
      </c>
      <c r="J22" s="28"/>
      <c r="K22" s="28"/>
      <c r="M22" s="167"/>
    </row>
    <row r="23" spans="2:14" ht="27" customHeight="1" x14ac:dyDescent="0.2">
      <c r="B23" s="183" t="s">
        <v>253</v>
      </c>
      <c r="C23" s="510">
        <v>45443</v>
      </c>
      <c r="D23" s="507"/>
      <c r="E23" s="508"/>
      <c r="F23" s="182" t="s">
        <v>254</v>
      </c>
      <c r="G23" s="552">
        <v>1246</v>
      </c>
      <c r="H23" s="553"/>
      <c r="I23" s="554"/>
      <c r="J23" s="29"/>
      <c r="K23" s="29"/>
      <c r="M23" s="167"/>
    </row>
    <row r="24" spans="2:14" ht="24" x14ac:dyDescent="0.2">
      <c r="B24" s="186" t="s">
        <v>255</v>
      </c>
      <c r="C24" s="514" t="s">
        <v>112</v>
      </c>
      <c r="D24" s="515"/>
      <c r="E24" s="516"/>
      <c r="F24" s="187" t="s">
        <v>256</v>
      </c>
      <c r="G24" s="506" t="s">
        <v>337</v>
      </c>
      <c r="H24" s="507"/>
      <c r="I24" s="509"/>
      <c r="J24" s="26"/>
      <c r="K24" s="26"/>
      <c r="M24" s="167"/>
    </row>
    <row r="25" spans="2:14" ht="22.5" customHeight="1" x14ac:dyDescent="0.2">
      <c r="B25" s="517" t="s">
        <v>257</v>
      </c>
      <c r="C25" s="518"/>
      <c r="D25" s="518"/>
      <c r="E25" s="518"/>
      <c r="F25" s="518"/>
      <c r="G25" s="518"/>
      <c r="H25" s="518"/>
      <c r="I25" s="519"/>
      <c r="J25" s="14"/>
      <c r="K25" s="14"/>
      <c r="M25" s="167"/>
    </row>
    <row r="26" spans="2:14" ht="43.5" customHeight="1" x14ac:dyDescent="0.2">
      <c r="B26" s="188" t="s">
        <v>142</v>
      </c>
      <c r="C26" s="189" t="s">
        <v>258</v>
      </c>
      <c r="D26" s="189" t="s">
        <v>259</v>
      </c>
      <c r="E26" s="190" t="s">
        <v>260</v>
      </c>
      <c r="F26" s="189" t="s">
        <v>261</v>
      </c>
      <c r="G26" s="189" t="s">
        <v>262</v>
      </c>
      <c r="H26" s="190" t="s">
        <v>263</v>
      </c>
      <c r="I26" s="191" t="s">
        <v>264</v>
      </c>
      <c r="J26" s="24"/>
      <c r="K26" s="24"/>
      <c r="M26" s="167"/>
    </row>
    <row r="27" spans="2:14" ht="15" customHeight="1" x14ac:dyDescent="0.2">
      <c r="B27" s="192" t="s">
        <v>265</v>
      </c>
      <c r="C27" s="193">
        <v>150</v>
      </c>
      <c r="D27" s="194">
        <v>135</v>
      </c>
      <c r="E27" s="220">
        <f>IF(OR(C27=0,C27=""),0,D27/C27)</f>
        <v>0.9</v>
      </c>
      <c r="F27" s="555">
        <f>SUM(C27,C28,C29,C30,C31)</f>
        <v>1246</v>
      </c>
      <c r="G27" s="555">
        <f>SUM(D27:D38)</f>
        <v>326</v>
      </c>
      <c r="H27" s="218">
        <f>+(D27*100%)/$G$23</f>
        <v>0.10834670947030497</v>
      </c>
      <c r="I27" s="558">
        <f>G27+I22</f>
        <v>59080</v>
      </c>
      <c r="J27" s="36"/>
      <c r="K27" s="36"/>
    </row>
    <row r="28" spans="2:14" ht="15" customHeight="1" x14ac:dyDescent="0.2">
      <c r="B28" s="192" t="s">
        <v>152</v>
      </c>
      <c r="C28" s="193">
        <v>180</v>
      </c>
      <c r="D28" s="194">
        <v>191</v>
      </c>
      <c r="E28" s="220">
        <f t="shared" ref="E28:E38" si="0">IF(OR(C28=0,C28=""),0,D28/C28)</f>
        <v>1.0611111111111111</v>
      </c>
      <c r="F28" s="556"/>
      <c r="G28" s="556"/>
      <c r="H28" s="218">
        <f>+IF(D28="","",((D28*100%)/$G$23)+H27)</f>
        <v>0.26163723916532905</v>
      </c>
      <c r="I28" s="559"/>
      <c r="J28" s="36"/>
      <c r="K28" s="212"/>
    </row>
    <row r="29" spans="2:14" ht="15" customHeight="1" x14ac:dyDescent="0.2">
      <c r="B29" s="192" t="s">
        <v>153</v>
      </c>
      <c r="C29" s="193">
        <v>270</v>
      </c>
      <c r="D29" s="194"/>
      <c r="E29" s="220">
        <f>IF(OR(C29=0,C29=""),0,D29/C29)</f>
        <v>0</v>
      </c>
      <c r="F29" s="556"/>
      <c r="G29" s="556"/>
      <c r="H29" s="218" t="str">
        <f t="shared" ref="H29:H38" si="1">+IF(D29="","",((D29*100%)/$G$23)+H28)</f>
        <v/>
      </c>
      <c r="I29" s="559"/>
      <c r="J29" s="36"/>
      <c r="K29" s="36"/>
    </row>
    <row r="30" spans="2:14" ht="15" customHeight="1" x14ac:dyDescent="0.2">
      <c r="B30" s="192" t="s">
        <v>154</v>
      </c>
      <c r="C30" s="193">
        <v>356</v>
      </c>
      <c r="D30" s="194"/>
      <c r="E30" s="220">
        <f t="shared" si="0"/>
        <v>0</v>
      </c>
      <c r="F30" s="556"/>
      <c r="G30" s="556"/>
      <c r="H30" s="218" t="str">
        <f t="shared" si="1"/>
        <v/>
      </c>
      <c r="I30" s="559"/>
      <c r="J30" s="207"/>
      <c r="K30" s="211"/>
    </row>
    <row r="31" spans="2:14" ht="15" customHeight="1" x14ac:dyDescent="0.2">
      <c r="B31" s="192" t="s">
        <v>155</v>
      </c>
      <c r="C31" s="193">
        <v>290</v>
      </c>
      <c r="D31" s="239"/>
      <c r="E31" s="220">
        <f t="shared" si="0"/>
        <v>0</v>
      </c>
      <c r="F31" s="556"/>
      <c r="G31" s="556"/>
      <c r="H31" s="218" t="str">
        <f t="shared" si="1"/>
        <v/>
      </c>
      <c r="I31" s="559"/>
      <c r="J31" s="36"/>
      <c r="K31" s="211"/>
    </row>
    <row r="32" spans="2:14" ht="15" customHeight="1" x14ac:dyDescent="0.2">
      <c r="B32" s="192" t="s">
        <v>156</v>
      </c>
      <c r="C32" s="248">
        <v>0</v>
      </c>
      <c r="D32" s="239"/>
      <c r="E32" s="220">
        <f t="shared" si="0"/>
        <v>0</v>
      </c>
      <c r="F32" s="556"/>
      <c r="G32" s="556"/>
      <c r="H32" s="218" t="str">
        <f t="shared" si="1"/>
        <v/>
      </c>
      <c r="I32" s="559"/>
      <c r="J32" s="36"/>
      <c r="K32" s="36"/>
    </row>
    <row r="33" spans="2:11" ht="15" customHeight="1" x14ac:dyDescent="0.2">
      <c r="B33" s="192" t="s">
        <v>157</v>
      </c>
      <c r="C33" s="248">
        <v>0</v>
      </c>
      <c r="D33" s="239"/>
      <c r="E33" s="220">
        <f t="shared" si="0"/>
        <v>0</v>
      </c>
      <c r="F33" s="556"/>
      <c r="G33" s="556"/>
      <c r="H33" s="218" t="str">
        <f t="shared" si="1"/>
        <v/>
      </c>
      <c r="I33" s="559"/>
      <c r="J33" s="216"/>
      <c r="K33" s="36"/>
    </row>
    <row r="34" spans="2:11" ht="15" customHeight="1" x14ac:dyDescent="0.2">
      <c r="B34" s="192" t="s">
        <v>158</v>
      </c>
      <c r="C34" s="248">
        <v>0</v>
      </c>
      <c r="D34" s="239"/>
      <c r="E34" s="220">
        <f t="shared" si="0"/>
        <v>0</v>
      </c>
      <c r="F34" s="556"/>
      <c r="G34" s="556"/>
      <c r="H34" s="218" t="str">
        <f t="shared" si="1"/>
        <v/>
      </c>
      <c r="I34" s="559"/>
      <c r="J34" s="221"/>
      <c r="K34" s="36"/>
    </row>
    <row r="35" spans="2:11" ht="15" customHeight="1" x14ac:dyDescent="0.2">
      <c r="B35" s="192" t="s">
        <v>159</v>
      </c>
      <c r="C35" s="248">
        <v>0</v>
      </c>
      <c r="D35" s="247"/>
      <c r="E35" s="220">
        <f t="shared" si="0"/>
        <v>0</v>
      </c>
      <c r="F35" s="556"/>
      <c r="G35" s="556"/>
      <c r="H35" s="218" t="str">
        <f>+IF(D35="","",((D35*100%)/$G$23)+H34)</f>
        <v/>
      </c>
      <c r="I35" s="559"/>
      <c r="J35" s="221"/>
      <c r="K35" s="36"/>
    </row>
    <row r="36" spans="2:11" ht="15" customHeight="1" x14ac:dyDescent="0.2">
      <c r="B36" s="192" t="s">
        <v>160</v>
      </c>
      <c r="C36" s="248">
        <v>0</v>
      </c>
      <c r="D36" s="239"/>
      <c r="E36" s="220">
        <f t="shared" si="0"/>
        <v>0</v>
      </c>
      <c r="F36" s="556"/>
      <c r="G36" s="556"/>
      <c r="H36" s="218" t="str">
        <f t="shared" si="1"/>
        <v/>
      </c>
      <c r="I36" s="559"/>
      <c r="J36" s="221"/>
      <c r="K36" s="36"/>
    </row>
    <row r="37" spans="2:11" ht="15" customHeight="1" x14ac:dyDescent="0.2">
      <c r="B37" s="192" t="s">
        <v>161</v>
      </c>
      <c r="C37" s="248">
        <v>0</v>
      </c>
      <c r="D37" s="239"/>
      <c r="E37" s="220">
        <f t="shared" si="0"/>
        <v>0</v>
      </c>
      <c r="F37" s="556"/>
      <c r="G37" s="556"/>
      <c r="H37" s="218" t="str">
        <f t="shared" si="1"/>
        <v/>
      </c>
      <c r="I37" s="559"/>
      <c r="J37" s="216"/>
      <c r="K37" s="36"/>
    </row>
    <row r="38" spans="2:11" ht="15" customHeight="1" x14ac:dyDescent="0.2">
      <c r="B38" s="192" t="s">
        <v>162</v>
      </c>
      <c r="C38" s="248">
        <v>0</v>
      </c>
      <c r="D38" s="193"/>
      <c r="E38" s="220">
        <f t="shared" si="0"/>
        <v>0</v>
      </c>
      <c r="F38" s="557"/>
      <c r="G38" s="557"/>
      <c r="H38" s="218" t="str">
        <f t="shared" si="1"/>
        <v/>
      </c>
      <c r="I38" s="560"/>
      <c r="J38" s="36"/>
      <c r="K38" s="36"/>
    </row>
    <row r="39" spans="2:11" ht="81" customHeight="1" x14ac:dyDescent="0.2">
      <c r="B39" s="202" t="s">
        <v>266</v>
      </c>
      <c r="C39" s="561" t="s">
        <v>363</v>
      </c>
      <c r="D39" s="562"/>
      <c r="E39" s="562"/>
      <c r="F39" s="562"/>
      <c r="G39" s="562"/>
      <c r="H39" s="562"/>
      <c r="I39" s="563"/>
      <c r="J39" s="37"/>
      <c r="K39" s="37"/>
    </row>
    <row r="40" spans="2:11" ht="34.5" customHeight="1" x14ac:dyDescent="0.2">
      <c r="B40" s="534"/>
      <c r="C40" s="535"/>
      <c r="D40" s="535"/>
      <c r="E40" s="535"/>
      <c r="F40" s="535"/>
      <c r="G40" s="535"/>
      <c r="H40" s="535"/>
      <c r="I40" s="536"/>
      <c r="J40" s="14"/>
      <c r="K40" s="14"/>
    </row>
    <row r="41" spans="2:11" ht="34.5" customHeight="1" x14ac:dyDescent="0.2">
      <c r="B41" s="537"/>
      <c r="C41" s="538"/>
      <c r="D41" s="538"/>
      <c r="E41" s="538"/>
      <c r="F41" s="538"/>
      <c r="G41" s="538"/>
      <c r="H41" s="538"/>
      <c r="I41" s="539"/>
      <c r="J41" s="37"/>
      <c r="K41" s="37"/>
    </row>
    <row r="42" spans="2:11" ht="34.5" customHeight="1" x14ac:dyDescent="0.2">
      <c r="B42" s="537"/>
      <c r="C42" s="538"/>
      <c r="D42" s="538"/>
      <c r="E42" s="538"/>
      <c r="F42" s="538"/>
      <c r="G42" s="538"/>
      <c r="H42" s="538"/>
      <c r="I42" s="539"/>
      <c r="J42" s="37"/>
      <c r="K42" s="37"/>
    </row>
    <row r="43" spans="2:11" ht="34.5" customHeight="1" x14ac:dyDescent="0.2">
      <c r="B43" s="537"/>
      <c r="C43" s="538"/>
      <c r="D43" s="538"/>
      <c r="E43" s="538"/>
      <c r="F43" s="538"/>
      <c r="G43" s="538"/>
      <c r="H43" s="538"/>
      <c r="I43" s="539"/>
      <c r="J43" s="37"/>
      <c r="K43" s="37"/>
    </row>
    <row r="44" spans="2:11" ht="95.25" customHeight="1" x14ac:dyDescent="0.2">
      <c r="B44" s="540"/>
      <c r="C44" s="541"/>
      <c r="D44" s="541"/>
      <c r="E44" s="541"/>
      <c r="F44" s="541"/>
      <c r="G44" s="541"/>
      <c r="H44" s="541"/>
      <c r="I44" s="542"/>
      <c r="J44" s="12"/>
      <c r="K44" s="12"/>
    </row>
    <row r="45" spans="2:11" ht="87" customHeight="1" x14ac:dyDescent="0.2">
      <c r="B45" s="183" t="s">
        <v>267</v>
      </c>
      <c r="C45" s="543" t="s">
        <v>364</v>
      </c>
      <c r="D45" s="564"/>
      <c r="E45" s="564"/>
      <c r="F45" s="564"/>
      <c r="G45" s="564"/>
      <c r="H45" s="564"/>
      <c r="I45" s="565"/>
      <c r="J45" s="38"/>
      <c r="K45" s="176"/>
    </row>
    <row r="46" spans="2:11" ht="36" customHeight="1" x14ac:dyDescent="0.2">
      <c r="B46" s="183" t="s">
        <v>268</v>
      </c>
      <c r="C46" s="543" t="s">
        <v>350</v>
      </c>
      <c r="D46" s="544"/>
      <c r="E46" s="544"/>
      <c r="F46" s="544"/>
      <c r="G46" s="544"/>
      <c r="H46" s="544"/>
      <c r="I46" s="545"/>
      <c r="J46" s="38"/>
      <c r="K46" s="38"/>
    </row>
    <row r="47" spans="2:11" ht="49.5" customHeight="1" x14ac:dyDescent="0.2">
      <c r="B47" s="203" t="s">
        <v>269</v>
      </c>
      <c r="C47" s="546" t="s">
        <v>351</v>
      </c>
      <c r="D47" s="547"/>
      <c r="E47" s="547"/>
      <c r="F47" s="547"/>
      <c r="G47" s="547"/>
      <c r="H47" s="547"/>
      <c r="I47" s="548"/>
      <c r="J47" s="38"/>
      <c r="K47" s="38"/>
    </row>
    <row r="48" spans="2:11" ht="22.5" customHeight="1" x14ac:dyDescent="0.2">
      <c r="B48" s="517" t="s">
        <v>270</v>
      </c>
      <c r="C48" s="518"/>
      <c r="D48" s="518"/>
      <c r="E48" s="518"/>
      <c r="F48" s="518"/>
      <c r="G48" s="518"/>
      <c r="H48" s="518"/>
      <c r="I48" s="519"/>
      <c r="J48" s="38"/>
      <c r="K48" s="38"/>
    </row>
    <row r="49" spans="2:11" ht="22.5" customHeight="1" x14ac:dyDescent="0.2">
      <c r="B49" s="529" t="s">
        <v>271</v>
      </c>
      <c r="C49" s="197" t="s">
        <v>272</v>
      </c>
      <c r="D49" s="531" t="s">
        <v>273</v>
      </c>
      <c r="E49" s="531"/>
      <c r="F49" s="531"/>
      <c r="G49" s="531" t="s">
        <v>274</v>
      </c>
      <c r="H49" s="531"/>
      <c r="I49" s="532"/>
      <c r="J49" s="39"/>
      <c r="K49" s="39"/>
    </row>
    <row r="50" spans="2:11" ht="50.25" customHeight="1" x14ac:dyDescent="0.2">
      <c r="B50" s="530"/>
      <c r="C50" s="198" t="s">
        <v>331</v>
      </c>
      <c r="D50" s="533" t="s">
        <v>332</v>
      </c>
      <c r="E50" s="533"/>
      <c r="F50" s="533"/>
      <c r="G50" s="533" t="s">
        <v>333</v>
      </c>
      <c r="H50" s="533"/>
      <c r="I50" s="549"/>
      <c r="J50" s="39"/>
      <c r="K50" s="39"/>
    </row>
    <row r="51" spans="2:11" ht="33.75" customHeight="1" x14ac:dyDescent="0.2">
      <c r="B51" s="204" t="s">
        <v>276</v>
      </c>
      <c r="C51" s="457" t="s">
        <v>353</v>
      </c>
      <c r="D51" s="458"/>
      <c r="E51" s="458"/>
      <c r="F51" s="458"/>
      <c r="G51" s="458"/>
      <c r="H51" s="458"/>
      <c r="I51" s="463"/>
      <c r="J51" s="42"/>
      <c r="K51" s="42"/>
    </row>
    <row r="52" spans="2:11" ht="68.25" customHeight="1" x14ac:dyDescent="0.2">
      <c r="B52" s="205" t="s">
        <v>277</v>
      </c>
      <c r="C52" s="533" t="s">
        <v>352</v>
      </c>
      <c r="D52" s="533"/>
      <c r="E52" s="533"/>
      <c r="F52" s="533"/>
      <c r="G52" s="533"/>
      <c r="H52" s="533"/>
      <c r="I52" s="549"/>
      <c r="J52" s="42"/>
      <c r="K52" s="42"/>
    </row>
    <row r="53" spans="2:11" ht="30" customHeight="1" x14ac:dyDescent="0.2">
      <c r="B53" s="203" t="s">
        <v>278</v>
      </c>
      <c r="C53" s="457" t="s">
        <v>349</v>
      </c>
      <c r="D53" s="458"/>
      <c r="E53" s="458"/>
      <c r="F53" s="458"/>
      <c r="G53" s="458"/>
      <c r="H53" s="458"/>
      <c r="I53" s="459"/>
      <c r="J53" s="43"/>
      <c r="K53" s="43"/>
    </row>
    <row r="54" spans="2:11" ht="31.5" customHeight="1" thickBot="1" x14ac:dyDescent="0.25">
      <c r="B54" s="206" t="s">
        <v>279</v>
      </c>
      <c r="C54" s="533"/>
      <c r="D54" s="533"/>
      <c r="E54" s="533"/>
      <c r="F54" s="533"/>
      <c r="G54" s="533"/>
      <c r="H54" s="533"/>
      <c r="I54" s="54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KgP1PD1Sb+4JkYNeB6wN85t79r3SBIRo0e/wQi5wKF85lDhrjb6T3PKq3wnjp9Me7j6cVeiMMgQLwOu3KWhqpA==" saltValue="3pa09bnzl/CmC32wJYFTV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5" zoomScale="80" zoomScaleNormal="80" workbookViewId="0">
      <selection activeCell="C47" sqref="C47:I47"/>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453"/>
      <c r="C1" s="464" t="s">
        <v>1</v>
      </c>
      <c r="D1" s="464"/>
      <c r="E1" s="464"/>
      <c r="F1" s="464"/>
      <c r="G1" s="464"/>
      <c r="H1" s="464"/>
      <c r="I1" s="455"/>
      <c r="J1" s="10"/>
      <c r="K1" s="10"/>
      <c r="M1" s="165" t="s">
        <v>61</v>
      </c>
    </row>
    <row r="2" spans="2:14" ht="37.5" customHeight="1" x14ac:dyDescent="0.2">
      <c r="B2" s="454"/>
      <c r="C2" s="465" t="s">
        <v>210</v>
      </c>
      <c r="D2" s="465"/>
      <c r="E2" s="465"/>
      <c r="F2" s="465"/>
      <c r="G2" s="465"/>
      <c r="H2" s="465"/>
      <c r="I2" s="456"/>
      <c r="J2" s="10"/>
      <c r="K2" s="10"/>
      <c r="M2" s="165" t="s">
        <v>62</v>
      </c>
    </row>
    <row r="3" spans="2:14" ht="37.5" customHeight="1" x14ac:dyDescent="0.2">
      <c r="B3" s="454"/>
      <c r="C3" s="465" t="s">
        <v>211</v>
      </c>
      <c r="D3" s="465"/>
      <c r="E3" s="465"/>
      <c r="F3" s="465" t="s">
        <v>212</v>
      </c>
      <c r="G3" s="465"/>
      <c r="H3" s="465"/>
      <c r="I3" s="456"/>
      <c r="J3" s="10"/>
      <c r="K3" s="10"/>
      <c r="M3" s="165" t="s">
        <v>64</v>
      </c>
    </row>
    <row r="4" spans="2:14" ht="23.25" customHeight="1" x14ac:dyDescent="0.2">
      <c r="B4" s="466"/>
      <c r="C4" s="467"/>
      <c r="D4" s="467"/>
      <c r="E4" s="467"/>
      <c r="F4" s="467"/>
      <c r="G4" s="467"/>
      <c r="H4" s="467"/>
      <c r="I4" s="468"/>
      <c r="J4" s="12"/>
      <c r="K4" s="12"/>
    </row>
    <row r="5" spans="2:14" ht="24" customHeight="1" x14ac:dyDescent="0.2">
      <c r="B5" s="469" t="s">
        <v>213</v>
      </c>
      <c r="C5" s="470"/>
      <c r="D5" s="470"/>
      <c r="E5" s="470"/>
      <c r="F5" s="470"/>
      <c r="G5" s="470"/>
      <c r="H5" s="470"/>
      <c r="I5" s="471"/>
      <c r="J5" s="14"/>
      <c r="K5" s="14"/>
      <c r="N5" s="166" t="s">
        <v>71</v>
      </c>
    </row>
    <row r="6" spans="2:14" ht="30.75" customHeight="1" x14ac:dyDescent="0.2">
      <c r="B6" s="183" t="s">
        <v>214</v>
      </c>
      <c r="C6" s="181">
        <v>3</v>
      </c>
      <c r="D6" s="472" t="s">
        <v>215</v>
      </c>
      <c r="E6" s="472"/>
      <c r="F6" s="474" t="s">
        <v>338</v>
      </c>
      <c r="G6" s="474"/>
      <c r="H6" s="474"/>
      <c r="I6" s="475"/>
      <c r="J6" s="15"/>
      <c r="K6" s="15"/>
      <c r="M6" s="165" t="s">
        <v>75</v>
      </c>
      <c r="N6" s="166" t="s">
        <v>76</v>
      </c>
    </row>
    <row r="7" spans="2:14" ht="30.75" customHeight="1" x14ac:dyDescent="0.2">
      <c r="B7" s="183" t="s">
        <v>216</v>
      </c>
      <c r="C7" s="181" t="s">
        <v>78</v>
      </c>
      <c r="D7" s="472" t="s">
        <v>217</v>
      </c>
      <c r="E7" s="472"/>
      <c r="F7" s="473" t="s">
        <v>218</v>
      </c>
      <c r="G7" s="473"/>
      <c r="H7" s="182" t="s">
        <v>219</v>
      </c>
      <c r="I7" s="201" t="s">
        <v>78</v>
      </c>
      <c r="J7" s="17"/>
      <c r="K7" s="17"/>
      <c r="M7" s="165" t="s">
        <v>82</v>
      </c>
      <c r="N7" s="166" t="s">
        <v>83</v>
      </c>
    </row>
    <row r="8" spans="2:14" ht="30.75" customHeight="1" x14ac:dyDescent="0.2">
      <c r="B8" s="183" t="s">
        <v>220</v>
      </c>
      <c r="C8" s="474" t="s">
        <v>221</v>
      </c>
      <c r="D8" s="474"/>
      <c r="E8" s="474"/>
      <c r="F8" s="474"/>
      <c r="G8" s="182" t="s">
        <v>222</v>
      </c>
      <c r="H8" s="479">
        <v>7551</v>
      </c>
      <c r="I8" s="480"/>
      <c r="J8" s="19"/>
      <c r="K8" s="19"/>
      <c r="M8" s="165" t="s">
        <v>87</v>
      </c>
      <c r="N8" s="166" t="s">
        <v>42</v>
      </c>
    </row>
    <row r="9" spans="2:14" ht="30.75" customHeight="1" x14ac:dyDescent="0.2">
      <c r="B9" s="183" t="s">
        <v>62</v>
      </c>
      <c r="C9" s="481" t="s">
        <v>82</v>
      </c>
      <c r="D9" s="481"/>
      <c r="E9" s="481"/>
      <c r="F9" s="481"/>
      <c r="G9" s="182" t="s">
        <v>223</v>
      </c>
      <c r="H9" s="482" t="s">
        <v>291</v>
      </c>
      <c r="I9" s="483"/>
      <c r="J9" s="20"/>
      <c r="K9" s="20"/>
      <c r="M9" s="167" t="s">
        <v>91</v>
      </c>
    </row>
    <row r="10" spans="2:14" ht="30.75" customHeight="1" x14ac:dyDescent="0.2">
      <c r="B10" s="183" t="s">
        <v>225</v>
      </c>
      <c r="C10" s="474" t="s">
        <v>226</v>
      </c>
      <c r="D10" s="474"/>
      <c r="E10" s="474"/>
      <c r="F10" s="474"/>
      <c r="G10" s="474"/>
      <c r="H10" s="474"/>
      <c r="I10" s="475"/>
      <c r="J10" s="22"/>
      <c r="K10" s="22"/>
      <c r="M10" s="167"/>
    </row>
    <row r="11" spans="2:14" ht="30.75" customHeight="1" x14ac:dyDescent="0.2">
      <c r="B11" s="183" t="s">
        <v>227</v>
      </c>
      <c r="C11" s="566" t="s">
        <v>292</v>
      </c>
      <c r="D11" s="566"/>
      <c r="E11" s="566"/>
      <c r="F11" s="566"/>
      <c r="G11" s="566"/>
      <c r="H11" s="566"/>
      <c r="I11" s="567"/>
      <c r="J11" s="17"/>
      <c r="K11" s="17"/>
      <c r="M11" s="167"/>
      <c r="N11" s="166" t="s">
        <v>96</v>
      </c>
    </row>
    <row r="12" spans="2:14" ht="30.75" customHeight="1" x14ac:dyDescent="0.2">
      <c r="B12" s="183" t="s">
        <v>229</v>
      </c>
      <c r="C12" s="487" t="s">
        <v>293</v>
      </c>
      <c r="D12" s="487"/>
      <c r="E12" s="487"/>
      <c r="F12" s="487"/>
      <c r="G12" s="182" t="s">
        <v>231</v>
      </c>
      <c r="H12" s="488" t="s">
        <v>100</v>
      </c>
      <c r="I12" s="489"/>
      <c r="J12" s="17"/>
      <c r="K12" s="17"/>
      <c r="M12" s="167" t="s">
        <v>101</v>
      </c>
      <c r="N12" s="166" t="s">
        <v>78</v>
      </c>
    </row>
    <row r="13" spans="2:14" ht="30.75" customHeight="1" x14ac:dyDescent="0.2">
      <c r="B13" s="183" t="s">
        <v>232</v>
      </c>
      <c r="C13" s="490" t="s">
        <v>341</v>
      </c>
      <c r="D13" s="490"/>
      <c r="E13" s="490"/>
      <c r="F13" s="490"/>
      <c r="G13" s="182" t="s">
        <v>233</v>
      </c>
      <c r="H13" s="473" t="s">
        <v>42</v>
      </c>
      <c r="I13" s="491"/>
      <c r="J13" s="17"/>
      <c r="K13" s="17"/>
      <c r="M13" s="167" t="s">
        <v>105</v>
      </c>
    </row>
    <row r="14" spans="2:14" ht="64.5" customHeight="1" x14ac:dyDescent="0.2">
      <c r="B14" s="183" t="s">
        <v>234</v>
      </c>
      <c r="C14" s="492" t="s">
        <v>344</v>
      </c>
      <c r="D14" s="492"/>
      <c r="E14" s="492"/>
      <c r="F14" s="492"/>
      <c r="G14" s="492"/>
      <c r="H14" s="492"/>
      <c r="I14" s="493"/>
      <c r="J14" s="22"/>
      <c r="K14" s="22"/>
      <c r="M14" s="167" t="s">
        <v>108</v>
      </c>
    </row>
    <row r="15" spans="2:14" ht="30.75" customHeight="1" x14ac:dyDescent="0.2">
      <c r="B15" s="183" t="s">
        <v>235</v>
      </c>
      <c r="C15" s="476" t="s">
        <v>334</v>
      </c>
      <c r="D15" s="477"/>
      <c r="E15" s="477"/>
      <c r="F15" s="477"/>
      <c r="G15" s="477"/>
      <c r="H15" s="477"/>
      <c r="I15" s="478"/>
      <c r="J15" s="23"/>
      <c r="K15" s="23"/>
      <c r="M15" s="167" t="s">
        <v>112</v>
      </c>
    </row>
    <row r="16" spans="2:14" ht="20.25" customHeight="1" x14ac:dyDescent="0.2">
      <c r="B16" s="183" t="s">
        <v>236</v>
      </c>
      <c r="C16" s="474" t="s">
        <v>339</v>
      </c>
      <c r="D16" s="474"/>
      <c r="E16" s="474"/>
      <c r="F16" s="474"/>
      <c r="G16" s="474"/>
      <c r="H16" s="474"/>
      <c r="I16" s="475"/>
      <c r="J16" s="24"/>
      <c r="K16" s="24"/>
      <c r="M16" s="167"/>
    </row>
    <row r="17" spans="2:18" ht="30.75" customHeight="1" x14ac:dyDescent="0.2">
      <c r="B17" s="183" t="s">
        <v>238</v>
      </c>
      <c r="C17" s="473" t="s">
        <v>286</v>
      </c>
      <c r="D17" s="494"/>
      <c r="E17" s="494"/>
      <c r="F17" s="494"/>
      <c r="G17" s="494"/>
      <c r="H17" s="494"/>
      <c r="I17" s="495"/>
      <c r="J17" s="25"/>
      <c r="K17" s="25"/>
      <c r="M17" s="167" t="s">
        <v>100</v>
      </c>
    </row>
    <row r="18" spans="2:18" ht="18" customHeight="1" x14ac:dyDescent="0.2">
      <c r="B18" s="496" t="s">
        <v>240</v>
      </c>
      <c r="C18" s="497" t="s">
        <v>241</v>
      </c>
      <c r="D18" s="497"/>
      <c r="E18" s="497"/>
      <c r="F18" s="498" t="s">
        <v>242</v>
      </c>
      <c r="G18" s="498"/>
      <c r="H18" s="498"/>
      <c r="I18" s="499"/>
      <c r="J18" s="180"/>
      <c r="K18" s="26"/>
      <c r="M18" s="167"/>
    </row>
    <row r="19" spans="2:18" ht="25.5" customHeight="1" x14ac:dyDescent="0.2">
      <c r="B19" s="496"/>
      <c r="C19" s="474" t="s">
        <v>294</v>
      </c>
      <c r="D19" s="474"/>
      <c r="E19" s="474"/>
      <c r="F19" s="474" t="s">
        <v>295</v>
      </c>
      <c r="G19" s="474"/>
      <c r="H19" s="474"/>
      <c r="I19" s="475"/>
      <c r="J19" s="24"/>
      <c r="K19" s="24"/>
      <c r="M19" s="167"/>
    </row>
    <row r="20" spans="2:18" ht="39.75" customHeight="1" x14ac:dyDescent="0.2">
      <c r="B20" s="183" t="s">
        <v>245</v>
      </c>
      <c r="C20" s="503" t="s">
        <v>296</v>
      </c>
      <c r="D20" s="504"/>
      <c r="E20" s="505"/>
      <c r="F20" s="488" t="s">
        <v>296</v>
      </c>
      <c r="G20" s="488"/>
      <c r="H20" s="488"/>
      <c r="I20" s="489"/>
      <c r="J20" s="17"/>
      <c r="K20" s="17"/>
      <c r="M20" s="167"/>
    </row>
    <row r="21" spans="2:18" ht="24" customHeight="1" x14ac:dyDescent="0.2">
      <c r="B21" s="183" t="s">
        <v>247</v>
      </c>
      <c r="C21" s="506" t="s">
        <v>297</v>
      </c>
      <c r="D21" s="507"/>
      <c r="E21" s="508"/>
      <c r="F21" s="506" t="s">
        <v>298</v>
      </c>
      <c r="G21" s="507"/>
      <c r="H21" s="507"/>
      <c r="I21" s="509"/>
      <c r="J21" s="23"/>
      <c r="K21" s="23"/>
      <c r="M21" s="167"/>
    </row>
    <row r="22" spans="2:18" ht="23.25" customHeight="1" x14ac:dyDescent="0.2">
      <c r="B22" s="183" t="s">
        <v>250</v>
      </c>
      <c r="C22" s="510">
        <v>45292</v>
      </c>
      <c r="D22" s="507"/>
      <c r="E22" s="508"/>
      <c r="F22" s="182" t="s">
        <v>251</v>
      </c>
      <c r="G22" s="199">
        <v>0.3</v>
      </c>
      <c r="H22" s="182" t="s">
        <v>252</v>
      </c>
      <c r="I22" s="200">
        <v>0.9</v>
      </c>
      <c r="J22" s="209"/>
      <c r="K22" s="28"/>
      <c r="M22" s="167"/>
    </row>
    <row r="23" spans="2:18" ht="27" customHeight="1" x14ac:dyDescent="0.2">
      <c r="B23" s="183" t="s">
        <v>253</v>
      </c>
      <c r="C23" s="510">
        <v>45443</v>
      </c>
      <c r="D23" s="507"/>
      <c r="E23" s="508"/>
      <c r="F23" s="182" t="s">
        <v>254</v>
      </c>
      <c r="G23" s="568">
        <v>0.1</v>
      </c>
      <c r="H23" s="569"/>
      <c r="I23" s="570"/>
      <c r="J23" s="29"/>
      <c r="K23" s="29"/>
      <c r="M23" s="167"/>
      <c r="N23" s="169"/>
      <c r="P23" s="166">
        <f>N24*M23</f>
        <v>0</v>
      </c>
      <c r="R23" s="166">
        <v>9.5300000000000003E-3</v>
      </c>
    </row>
    <row r="24" spans="2:18" ht="30.75" customHeight="1" x14ac:dyDescent="0.2">
      <c r="B24" s="186" t="s">
        <v>255</v>
      </c>
      <c r="C24" s="514" t="s">
        <v>112</v>
      </c>
      <c r="D24" s="515"/>
      <c r="E24" s="516"/>
      <c r="F24" s="187" t="s">
        <v>256</v>
      </c>
      <c r="G24" s="506" t="s">
        <v>44</v>
      </c>
      <c r="H24" s="507"/>
      <c r="I24" s="509"/>
      <c r="J24" s="180"/>
      <c r="K24" s="179"/>
      <c r="M24" s="168"/>
      <c r="N24" s="170"/>
      <c r="O24" s="170" t="e">
        <f>N24/N23</f>
        <v>#DIV/0!</v>
      </c>
      <c r="P24" s="170"/>
      <c r="R24" s="166">
        <v>9.5300000000000003E-3</v>
      </c>
    </row>
    <row r="25" spans="2:18" ht="22.5" customHeight="1" x14ac:dyDescent="0.2">
      <c r="B25" s="517" t="s">
        <v>257</v>
      </c>
      <c r="C25" s="518"/>
      <c r="D25" s="518"/>
      <c r="E25" s="518"/>
      <c r="F25" s="518"/>
      <c r="G25" s="518"/>
      <c r="H25" s="518"/>
      <c r="I25" s="519"/>
      <c r="J25" s="14"/>
      <c r="K25" s="14"/>
      <c r="L25" s="164"/>
      <c r="M25" s="167"/>
      <c r="R25" s="166">
        <v>1.6199999999999999E-2</v>
      </c>
    </row>
    <row r="26" spans="2:18" ht="43.5" customHeight="1" x14ac:dyDescent="0.2">
      <c r="B26" s="188" t="s">
        <v>142</v>
      </c>
      <c r="C26" s="189" t="s">
        <v>258</v>
      </c>
      <c r="D26" s="189" t="s">
        <v>259</v>
      </c>
      <c r="E26" s="190" t="s">
        <v>260</v>
      </c>
      <c r="F26" s="189" t="s">
        <v>261</v>
      </c>
      <c r="G26" s="189" t="s">
        <v>262</v>
      </c>
      <c r="H26" s="190" t="s">
        <v>263</v>
      </c>
      <c r="I26" s="191" t="s">
        <v>264</v>
      </c>
      <c r="J26" s="224"/>
      <c r="K26" s="215"/>
      <c r="L26" s="164"/>
      <c r="M26" s="167"/>
      <c r="R26" s="166">
        <v>1.6199999999999999E-2</v>
      </c>
    </row>
    <row r="27" spans="2:18" ht="17.25" customHeight="1" x14ac:dyDescent="0.2">
      <c r="B27" s="192" t="s">
        <v>265</v>
      </c>
      <c r="C27" s="229">
        <v>0.02</v>
      </c>
      <c r="D27" s="237">
        <v>0.02</v>
      </c>
      <c r="E27" s="195">
        <f>IF(OR(C27=0,C27=""),0,D27/C27)</f>
        <v>1</v>
      </c>
      <c r="F27" s="571">
        <f>SUM(C27:C38)</f>
        <v>0.1</v>
      </c>
      <c r="G27" s="574">
        <f>SUM(D27:D38)</f>
        <v>0.04</v>
      </c>
      <c r="H27" s="196">
        <f>+(D27*100%)/$G$23</f>
        <v>0.19999999999999998</v>
      </c>
      <c r="I27" s="577">
        <f>G27+I22</f>
        <v>0.94000000000000006</v>
      </c>
      <c r="J27" s="225"/>
      <c r="K27" s="69"/>
    </row>
    <row r="28" spans="2:18" ht="17.25" customHeight="1" x14ac:dyDescent="0.2">
      <c r="B28" s="192" t="s">
        <v>152</v>
      </c>
      <c r="C28" s="229">
        <v>0.02</v>
      </c>
      <c r="D28" s="238">
        <v>0.02</v>
      </c>
      <c r="E28" s="195">
        <f t="shared" ref="E28:E38" si="0">IF(OR(C28=0,C28=""),0,D28/C28)</f>
        <v>1</v>
      </c>
      <c r="F28" s="572"/>
      <c r="G28" s="575"/>
      <c r="H28" s="196">
        <f>+IF(D28="","",((D28*100%)/$G$23)+H27)</f>
        <v>0.39999999999999997</v>
      </c>
      <c r="I28" s="578"/>
      <c r="J28" s="226"/>
      <c r="K28" s="228"/>
    </row>
    <row r="29" spans="2:18" ht="17.25" customHeight="1" x14ac:dyDescent="0.2">
      <c r="B29" s="192" t="s">
        <v>153</v>
      </c>
      <c r="C29" s="229">
        <v>0.02</v>
      </c>
      <c r="D29" s="238"/>
      <c r="E29" s="195">
        <f t="shared" si="0"/>
        <v>0</v>
      </c>
      <c r="F29" s="572"/>
      <c r="G29" s="575"/>
      <c r="H29" s="196" t="str">
        <f t="shared" ref="H29:H38" si="1">+IF(D29="","",((D29*100%)/$G$23)+H28)</f>
        <v/>
      </c>
      <c r="I29" s="578"/>
      <c r="J29" s="227"/>
      <c r="K29" s="227"/>
    </row>
    <row r="30" spans="2:18" ht="17.25" customHeight="1" x14ac:dyDescent="0.2">
      <c r="B30" s="192" t="s">
        <v>154</v>
      </c>
      <c r="C30" s="229">
        <v>0.02</v>
      </c>
      <c r="D30" s="238"/>
      <c r="E30" s="195">
        <f t="shared" si="0"/>
        <v>0</v>
      </c>
      <c r="F30" s="572"/>
      <c r="G30" s="575"/>
      <c r="H30" s="196" t="str">
        <f t="shared" si="1"/>
        <v/>
      </c>
      <c r="I30" s="578"/>
      <c r="J30" s="219"/>
      <c r="K30" s="227"/>
    </row>
    <row r="31" spans="2:18" ht="17.25" customHeight="1" x14ac:dyDescent="0.2">
      <c r="B31" s="192" t="s">
        <v>155</v>
      </c>
      <c r="C31" s="229">
        <v>0.02</v>
      </c>
      <c r="D31" s="238"/>
      <c r="E31" s="195">
        <f t="shared" si="0"/>
        <v>0</v>
      </c>
      <c r="F31" s="572"/>
      <c r="G31" s="575"/>
      <c r="H31" s="196" t="str">
        <f t="shared" si="1"/>
        <v/>
      </c>
      <c r="I31" s="578"/>
      <c r="J31" s="219"/>
      <c r="K31" s="227"/>
    </row>
    <row r="32" spans="2:18" ht="17.25" customHeight="1" x14ac:dyDescent="0.2">
      <c r="B32" s="192" t="s">
        <v>156</v>
      </c>
      <c r="C32" s="229">
        <v>0</v>
      </c>
      <c r="D32" s="238"/>
      <c r="E32" s="195">
        <f t="shared" si="0"/>
        <v>0</v>
      </c>
      <c r="F32" s="572"/>
      <c r="G32" s="575"/>
      <c r="H32" s="196" t="str">
        <f t="shared" si="1"/>
        <v/>
      </c>
      <c r="I32" s="578"/>
      <c r="J32" s="219"/>
      <c r="K32" s="227"/>
    </row>
    <row r="33" spans="2:11" ht="17.25" customHeight="1" x14ac:dyDescent="0.2">
      <c r="B33" s="192" t="s">
        <v>157</v>
      </c>
      <c r="C33" s="229">
        <v>0</v>
      </c>
      <c r="D33" s="238"/>
      <c r="E33" s="195">
        <f t="shared" si="0"/>
        <v>0</v>
      </c>
      <c r="F33" s="572"/>
      <c r="G33" s="575"/>
      <c r="H33" s="196" t="str">
        <f>+IF(D33="","",((D33*100%)/$G$23)+H32)</f>
        <v/>
      </c>
      <c r="I33" s="578"/>
      <c r="J33" s="219"/>
      <c r="K33" s="227"/>
    </row>
    <row r="34" spans="2:11" ht="17.25" customHeight="1" x14ac:dyDescent="0.2">
      <c r="B34" s="192" t="s">
        <v>158</v>
      </c>
      <c r="C34" s="229">
        <v>0</v>
      </c>
      <c r="D34" s="238"/>
      <c r="E34" s="195">
        <f t="shared" si="0"/>
        <v>0</v>
      </c>
      <c r="F34" s="572"/>
      <c r="G34" s="575"/>
      <c r="H34" s="196" t="str">
        <f t="shared" si="1"/>
        <v/>
      </c>
      <c r="I34" s="578"/>
      <c r="J34" s="219"/>
      <c r="K34" s="227"/>
    </row>
    <row r="35" spans="2:11" ht="17.25" customHeight="1" x14ac:dyDescent="0.2">
      <c r="B35" s="192" t="s">
        <v>159</v>
      </c>
      <c r="C35" s="229">
        <v>0</v>
      </c>
      <c r="D35" s="238"/>
      <c r="E35" s="195">
        <f t="shared" si="0"/>
        <v>0</v>
      </c>
      <c r="F35" s="572"/>
      <c r="G35" s="575"/>
      <c r="H35" s="196" t="str">
        <f t="shared" si="1"/>
        <v/>
      </c>
      <c r="I35" s="578"/>
      <c r="J35" s="219"/>
      <c r="K35" s="227"/>
    </row>
    <row r="36" spans="2:11" ht="17.25" customHeight="1" x14ac:dyDescent="0.2">
      <c r="B36" s="192" t="s">
        <v>160</v>
      </c>
      <c r="C36" s="229">
        <v>0</v>
      </c>
      <c r="D36" s="238"/>
      <c r="E36" s="195">
        <f t="shared" si="0"/>
        <v>0</v>
      </c>
      <c r="F36" s="572"/>
      <c r="G36" s="575"/>
      <c r="H36" s="196" t="str">
        <f t="shared" si="1"/>
        <v/>
      </c>
      <c r="I36" s="578"/>
      <c r="J36" s="219"/>
      <c r="K36" s="228"/>
    </row>
    <row r="37" spans="2:11" ht="17.25" customHeight="1" x14ac:dyDescent="0.2">
      <c r="B37" s="192" t="s">
        <v>161</v>
      </c>
      <c r="C37" s="229">
        <v>0</v>
      </c>
      <c r="D37" s="238"/>
      <c r="E37" s="195">
        <f t="shared" si="0"/>
        <v>0</v>
      </c>
      <c r="F37" s="572"/>
      <c r="G37" s="575"/>
      <c r="H37" s="196" t="str">
        <f t="shared" si="1"/>
        <v/>
      </c>
      <c r="I37" s="578"/>
      <c r="J37" s="219"/>
      <c r="K37" s="216"/>
    </row>
    <row r="38" spans="2:11" ht="17.25" customHeight="1" x14ac:dyDescent="0.2">
      <c r="B38" s="192" t="s">
        <v>162</v>
      </c>
      <c r="C38" s="229">
        <v>0</v>
      </c>
      <c r="D38" s="229"/>
      <c r="E38" s="195">
        <f t="shared" si="0"/>
        <v>0</v>
      </c>
      <c r="F38" s="573"/>
      <c r="G38" s="576"/>
      <c r="H38" s="196" t="str">
        <f t="shared" si="1"/>
        <v/>
      </c>
      <c r="I38" s="579"/>
      <c r="J38" s="225"/>
      <c r="K38" s="216"/>
    </row>
    <row r="39" spans="2:11" ht="191.25" customHeight="1" x14ac:dyDescent="0.2">
      <c r="B39" s="202" t="s">
        <v>266</v>
      </c>
      <c r="C39" s="580" t="s">
        <v>365</v>
      </c>
      <c r="D39" s="580"/>
      <c r="E39" s="580"/>
      <c r="F39" s="580"/>
      <c r="G39" s="580"/>
      <c r="H39" s="580"/>
      <c r="I39" s="581"/>
      <c r="J39" s="217"/>
      <c r="K39" s="214"/>
    </row>
    <row r="40" spans="2:11" ht="34.5" customHeight="1" x14ac:dyDescent="0.2">
      <c r="B40" s="534"/>
      <c r="C40" s="535"/>
      <c r="D40" s="535"/>
      <c r="E40" s="535"/>
      <c r="F40" s="535"/>
      <c r="G40" s="535"/>
      <c r="H40" s="535"/>
      <c r="I40" s="536"/>
      <c r="J40" s="208"/>
      <c r="K40" s="14"/>
    </row>
    <row r="41" spans="2:11" ht="34.5" customHeight="1" x14ac:dyDescent="0.2">
      <c r="B41" s="537"/>
      <c r="C41" s="538"/>
      <c r="D41" s="538"/>
      <c r="E41" s="538"/>
      <c r="F41" s="538"/>
      <c r="G41" s="538"/>
      <c r="H41" s="538"/>
      <c r="I41" s="539"/>
      <c r="J41" s="37"/>
      <c r="K41" s="37"/>
    </row>
    <row r="42" spans="2:11" ht="34.5" customHeight="1" x14ac:dyDescent="0.2">
      <c r="B42" s="537"/>
      <c r="C42" s="538"/>
      <c r="D42" s="538"/>
      <c r="E42" s="538"/>
      <c r="F42" s="538"/>
      <c r="G42" s="538"/>
      <c r="H42" s="538"/>
      <c r="I42" s="539"/>
      <c r="J42" s="37"/>
      <c r="K42" s="37"/>
    </row>
    <row r="43" spans="2:11" ht="34.5" customHeight="1" x14ac:dyDescent="0.2">
      <c r="B43" s="537"/>
      <c r="C43" s="538"/>
      <c r="D43" s="538"/>
      <c r="E43" s="538"/>
      <c r="F43" s="538"/>
      <c r="G43" s="538"/>
      <c r="H43" s="538"/>
      <c r="I43" s="539"/>
      <c r="J43" s="37"/>
      <c r="K43" s="37"/>
    </row>
    <row r="44" spans="2:11" ht="101.25" customHeight="1" x14ac:dyDescent="0.2">
      <c r="B44" s="540"/>
      <c r="C44" s="541"/>
      <c r="D44" s="541"/>
      <c r="E44" s="541"/>
      <c r="F44" s="541"/>
      <c r="G44" s="541"/>
      <c r="H44" s="541"/>
      <c r="I44" s="542"/>
      <c r="J44" s="12"/>
      <c r="K44" s="12"/>
    </row>
    <row r="45" spans="2:11" ht="172.5" customHeight="1" x14ac:dyDescent="0.2">
      <c r="B45" s="183" t="s">
        <v>267</v>
      </c>
      <c r="C45" s="582" t="s">
        <v>366</v>
      </c>
      <c r="D45" s="583"/>
      <c r="E45" s="583"/>
      <c r="F45" s="583"/>
      <c r="G45" s="583"/>
      <c r="H45" s="583"/>
      <c r="I45" s="584"/>
      <c r="J45" s="38"/>
      <c r="K45" s="38"/>
    </row>
    <row r="46" spans="2:11" ht="48.75" customHeight="1" x14ac:dyDescent="0.2">
      <c r="B46" s="183" t="s">
        <v>268</v>
      </c>
      <c r="C46" s="546" t="s">
        <v>354</v>
      </c>
      <c r="D46" s="547"/>
      <c r="E46" s="547"/>
      <c r="F46" s="547"/>
      <c r="G46" s="547"/>
      <c r="H46" s="547"/>
      <c r="I46" s="548"/>
      <c r="J46" s="38"/>
      <c r="K46" s="38"/>
    </row>
    <row r="47" spans="2:11" ht="96" customHeight="1" x14ac:dyDescent="0.2">
      <c r="B47" s="203" t="s">
        <v>269</v>
      </c>
      <c r="C47" s="546" t="s">
        <v>355</v>
      </c>
      <c r="D47" s="547"/>
      <c r="E47" s="547"/>
      <c r="F47" s="547"/>
      <c r="G47" s="547"/>
      <c r="H47" s="547"/>
      <c r="I47" s="548"/>
      <c r="J47" s="38"/>
      <c r="K47" s="38"/>
    </row>
    <row r="48" spans="2:11" ht="22.5" customHeight="1" x14ac:dyDescent="0.2">
      <c r="B48" s="517" t="s">
        <v>270</v>
      </c>
      <c r="C48" s="518"/>
      <c r="D48" s="518"/>
      <c r="E48" s="518"/>
      <c r="F48" s="518"/>
      <c r="G48" s="518"/>
      <c r="H48" s="518"/>
      <c r="I48" s="519"/>
      <c r="J48" s="38"/>
      <c r="K48" s="38"/>
    </row>
    <row r="49" spans="2:11" ht="22.5" customHeight="1" x14ac:dyDescent="0.2">
      <c r="B49" s="529" t="s">
        <v>271</v>
      </c>
      <c r="C49" s="197" t="s">
        <v>272</v>
      </c>
      <c r="D49" s="531" t="s">
        <v>273</v>
      </c>
      <c r="E49" s="531"/>
      <c r="F49" s="531"/>
      <c r="G49" s="531" t="s">
        <v>274</v>
      </c>
      <c r="H49" s="531"/>
      <c r="I49" s="532"/>
      <c r="J49" s="39"/>
      <c r="K49" s="39"/>
    </row>
    <row r="50" spans="2:11" ht="30.75" customHeight="1" x14ac:dyDescent="0.2">
      <c r="B50" s="530"/>
      <c r="C50" s="198" t="s">
        <v>275</v>
      </c>
      <c r="D50" s="533" t="s">
        <v>275</v>
      </c>
      <c r="E50" s="533"/>
      <c r="F50" s="533"/>
      <c r="G50" s="533" t="s">
        <v>275</v>
      </c>
      <c r="H50" s="533"/>
      <c r="I50" s="549"/>
      <c r="J50" s="39"/>
      <c r="K50" s="39"/>
    </row>
    <row r="51" spans="2:11" ht="32.25" customHeight="1" x14ac:dyDescent="0.2">
      <c r="B51" s="204" t="s">
        <v>276</v>
      </c>
      <c r="C51" s="457" t="s">
        <v>353</v>
      </c>
      <c r="D51" s="458"/>
      <c r="E51" s="458"/>
      <c r="F51" s="458"/>
      <c r="G51" s="458"/>
      <c r="H51" s="458"/>
      <c r="I51" s="463"/>
      <c r="J51" s="42"/>
      <c r="K51" s="42"/>
    </row>
    <row r="52" spans="2:11" ht="28.5" customHeight="1" x14ac:dyDescent="0.2">
      <c r="B52" s="205" t="s">
        <v>277</v>
      </c>
      <c r="C52" s="533" t="s">
        <v>356</v>
      </c>
      <c r="D52" s="533"/>
      <c r="E52" s="533"/>
      <c r="F52" s="533"/>
      <c r="G52" s="533"/>
      <c r="H52" s="533"/>
      <c r="I52" s="549"/>
      <c r="J52" s="42"/>
      <c r="K52" s="42"/>
    </row>
    <row r="53" spans="2:11" ht="30" customHeight="1" x14ac:dyDescent="0.2">
      <c r="B53" s="203" t="s">
        <v>278</v>
      </c>
      <c r="C53" s="457" t="s">
        <v>349</v>
      </c>
      <c r="D53" s="458"/>
      <c r="E53" s="458"/>
      <c r="F53" s="458"/>
      <c r="G53" s="458"/>
      <c r="H53" s="458"/>
      <c r="I53" s="459"/>
      <c r="J53" s="43"/>
      <c r="K53" s="43"/>
    </row>
    <row r="54" spans="2:11" ht="31.5" customHeight="1" thickBot="1" x14ac:dyDescent="0.25">
      <c r="B54" s="206" t="s">
        <v>279</v>
      </c>
      <c r="C54" s="457"/>
      <c r="D54" s="458"/>
      <c r="E54" s="458"/>
      <c r="F54" s="458"/>
      <c r="G54" s="458"/>
      <c r="H54" s="458"/>
      <c r="I54" s="463"/>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jjGvDhxF4fOGlTKd4woXTUBuBFvkd2D5Eu2EtKwnQw/+9XNUniIGjgzcWs/04w58iOEdJqT3NJisiilt3dFfAg==" saltValue="IF9xed0mxvlLBaVS78HiW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5" zoomScale="90" zoomScaleNormal="90" workbookViewId="0">
      <selection activeCell="B39" sqref="B39"/>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53"/>
      <c r="C1" s="464" t="s">
        <v>1</v>
      </c>
      <c r="D1" s="464"/>
      <c r="E1" s="464"/>
      <c r="F1" s="464"/>
      <c r="G1" s="464"/>
      <c r="H1" s="464"/>
      <c r="I1" s="455"/>
      <c r="J1" s="10"/>
      <c r="K1" s="10"/>
      <c r="M1" s="165" t="s">
        <v>61</v>
      </c>
    </row>
    <row r="2" spans="2:14" ht="37.5" customHeight="1" x14ac:dyDescent="0.2">
      <c r="B2" s="454"/>
      <c r="C2" s="465" t="s">
        <v>210</v>
      </c>
      <c r="D2" s="465"/>
      <c r="E2" s="465"/>
      <c r="F2" s="465"/>
      <c r="G2" s="465"/>
      <c r="H2" s="465"/>
      <c r="I2" s="456"/>
      <c r="J2" s="10"/>
      <c r="K2" s="10"/>
      <c r="M2" s="165" t="s">
        <v>62</v>
      </c>
    </row>
    <row r="3" spans="2:14" ht="37.5" customHeight="1" x14ac:dyDescent="0.2">
      <c r="B3" s="454"/>
      <c r="C3" s="465" t="s">
        <v>211</v>
      </c>
      <c r="D3" s="465"/>
      <c r="E3" s="465"/>
      <c r="F3" s="465" t="s">
        <v>212</v>
      </c>
      <c r="G3" s="465"/>
      <c r="H3" s="465"/>
      <c r="I3" s="456"/>
      <c r="J3" s="10"/>
      <c r="K3" s="10"/>
      <c r="M3" s="165" t="s">
        <v>64</v>
      </c>
    </row>
    <row r="4" spans="2:14" ht="23.25" customHeight="1" x14ac:dyDescent="0.2">
      <c r="B4" s="466"/>
      <c r="C4" s="467"/>
      <c r="D4" s="467"/>
      <c r="E4" s="467"/>
      <c r="F4" s="467"/>
      <c r="G4" s="467"/>
      <c r="H4" s="467"/>
      <c r="I4" s="468"/>
      <c r="J4" s="12"/>
      <c r="K4" s="12"/>
    </row>
    <row r="5" spans="2:14" ht="24" customHeight="1" x14ac:dyDescent="0.2">
      <c r="B5" s="469" t="s">
        <v>213</v>
      </c>
      <c r="C5" s="470"/>
      <c r="D5" s="470"/>
      <c r="E5" s="470"/>
      <c r="F5" s="470"/>
      <c r="G5" s="470"/>
      <c r="H5" s="470"/>
      <c r="I5" s="471"/>
      <c r="J5" s="14"/>
      <c r="K5" s="14"/>
      <c r="N5" s="166" t="s">
        <v>71</v>
      </c>
    </row>
    <row r="6" spans="2:14" ht="30.75" customHeight="1" x14ac:dyDescent="0.2">
      <c r="B6" s="183" t="s">
        <v>214</v>
      </c>
      <c r="C6" s="181">
        <v>4</v>
      </c>
      <c r="D6" s="472" t="s">
        <v>215</v>
      </c>
      <c r="E6" s="472"/>
      <c r="F6" s="474" t="s">
        <v>299</v>
      </c>
      <c r="G6" s="474"/>
      <c r="H6" s="474"/>
      <c r="I6" s="475"/>
      <c r="J6" s="15"/>
      <c r="K6" s="15"/>
      <c r="M6" s="165" t="s">
        <v>75</v>
      </c>
      <c r="N6" s="166" t="s">
        <v>76</v>
      </c>
    </row>
    <row r="7" spans="2:14" ht="30.75" customHeight="1" x14ac:dyDescent="0.2">
      <c r="B7" s="183" t="s">
        <v>216</v>
      </c>
      <c r="C7" s="181" t="s">
        <v>78</v>
      </c>
      <c r="D7" s="472" t="s">
        <v>217</v>
      </c>
      <c r="E7" s="472"/>
      <c r="F7" s="473" t="s">
        <v>218</v>
      </c>
      <c r="G7" s="473"/>
      <c r="H7" s="182" t="s">
        <v>219</v>
      </c>
      <c r="I7" s="201" t="s">
        <v>96</v>
      </c>
      <c r="J7" s="17"/>
      <c r="K7" s="17"/>
      <c r="M7" s="165" t="s">
        <v>82</v>
      </c>
      <c r="N7" s="166" t="s">
        <v>83</v>
      </c>
    </row>
    <row r="8" spans="2:14" ht="30.75" customHeight="1" x14ac:dyDescent="0.2">
      <c r="B8" s="183" t="s">
        <v>220</v>
      </c>
      <c r="C8" s="474" t="s">
        <v>221</v>
      </c>
      <c r="D8" s="474"/>
      <c r="E8" s="474"/>
      <c r="F8" s="474"/>
      <c r="G8" s="182" t="s">
        <v>222</v>
      </c>
      <c r="H8" s="479">
        <v>7551</v>
      </c>
      <c r="I8" s="480"/>
      <c r="J8" s="19"/>
      <c r="K8" s="19"/>
      <c r="M8" s="165" t="s">
        <v>87</v>
      </c>
      <c r="N8" s="166" t="s">
        <v>42</v>
      </c>
    </row>
    <row r="9" spans="2:14" ht="30.75" customHeight="1" x14ac:dyDescent="0.2">
      <c r="B9" s="183" t="s">
        <v>62</v>
      </c>
      <c r="C9" s="481" t="s">
        <v>82</v>
      </c>
      <c r="D9" s="481"/>
      <c r="E9" s="481"/>
      <c r="F9" s="481"/>
      <c r="G9" s="182" t="s">
        <v>223</v>
      </c>
      <c r="H9" s="482" t="s">
        <v>224</v>
      </c>
      <c r="I9" s="483"/>
      <c r="J9" s="20"/>
      <c r="K9" s="20"/>
      <c r="M9" s="167" t="s">
        <v>91</v>
      </c>
    </row>
    <row r="10" spans="2:14" ht="30.75" customHeight="1" x14ac:dyDescent="0.2">
      <c r="B10" s="183" t="s">
        <v>225</v>
      </c>
      <c r="C10" s="474" t="s">
        <v>226</v>
      </c>
      <c r="D10" s="474"/>
      <c r="E10" s="474"/>
      <c r="F10" s="474"/>
      <c r="G10" s="474"/>
      <c r="H10" s="474"/>
      <c r="I10" s="475"/>
      <c r="J10" s="22"/>
      <c r="K10" s="22"/>
      <c r="M10" s="167"/>
    </row>
    <row r="11" spans="2:14" ht="30.75" customHeight="1" x14ac:dyDescent="0.2">
      <c r="B11" s="183" t="s">
        <v>227</v>
      </c>
      <c r="C11" s="473" t="s">
        <v>300</v>
      </c>
      <c r="D11" s="473"/>
      <c r="E11" s="473"/>
      <c r="F11" s="473"/>
      <c r="G11" s="473"/>
      <c r="H11" s="473"/>
      <c r="I11" s="491"/>
      <c r="J11" s="17"/>
      <c r="K11" s="17"/>
      <c r="M11" s="167"/>
      <c r="N11" s="166" t="s">
        <v>96</v>
      </c>
    </row>
    <row r="12" spans="2:14" ht="30.75" customHeight="1" x14ac:dyDescent="0.2">
      <c r="B12" s="183" t="s">
        <v>229</v>
      </c>
      <c r="C12" s="487" t="s">
        <v>301</v>
      </c>
      <c r="D12" s="487"/>
      <c r="E12" s="487"/>
      <c r="F12" s="487"/>
      <c r="G12" s="182" t="s">
        <v>231</v>
      </c>
      <c r="H12" s="488" t="s">
        <v>100</v>
      </c>
      <c r="I12" s="489"/>
      <c r="J12" s="17"/>
      <c r="K12" s="17"/>
      <c r="M12" s="167" t="s">
        <v>101</v>
      </c>
      <c r="N12" s="166" t="s">
        <v>78</v>
      </c>
    </row>
    <row r="13" spans="2:14" ht="30.75" customHeight="1" x14ac:dyDescent="0.2">
      <c r="B13" s="183" t="s">
        <v>232</v>
      </c>
      <c r="C13" s="490" t="s">
        <v>341</v>
      </c>
      <c r="D13" s="490"/>
      <c r="E13" s="490"/>
      <c r="F13" s="490"/>
      <c r="G13" s="182" t="s">
        <v>233</v>
      </c>
      <c r="H13" s="473" t="s">
        <v>42</v>
      </c>
      <c r="I13" s="491"/>
      <c r="J13" s="17"/>
      <c r="K13" s="17"/>
      <c r="M13" s="167" t="s">
        <v>105</v>
      </c>
    </row>
    <row r="14" spans="2:14" ht="44.25" customHeight="1" x14ac:dyDescent="0.2">
      <c r="B14" s="183" t="s">
        <v>234</v>
      </c>
      <c r="C14" s="492" t="s">
        <v>302</v>
      </c>
      <c r="D14" s="492"/>
      <c r="E14" s="492"/>
      <c r="F14" s="492"/>
      <c r="G14" s="492"/>
      <c r="H14" s="492"/>
      <c r="I14" s="493"/>
      <c r="J14" s="22"/>
      <c r="K14" s="22"/>
      <c r="M14" s="167" t="s">
        <v>108</v>
      </c>
    </row>
    <row r="15" spans="2:14" ht="33.75" customHeight="1" x14ac:dyDescent="0.2">
      <c r="B15" s="183" t="s">
        <v>235</v>
      </c>
      <c r="C15" s="476" t="s">
        <v>345</v>
      </c>
      <c r="D15" s="477"/>
      <c r="E15" s="477"/>
      <c r="F15" s="477"/>
      <c r="G15" s="477"/>
      <c r="H15" s="477"/>
      <c r="I15" s="478"/>
      <c r="J15" s="23"/>
      <c r="K15" s="23"/>
      <c r="M15" s="167" t="s">
        <v>112</v>
      </c>
    </row>
    <row r="16" spans="2:14" ht="22.5" customHeight="1" x14ac:dyDescent="0.2">
      <c r="B16" s="183" t="s">
        <v>236</v>
      </c>
      <c r="C16" s="474" t="s">
        <v>303</v>
      </c>
      <c r="D16" s="474"/>
      <c r="E16" s="474"/>
      <c r="F16" s="474"/>
      <c r="G16" s="474"/>
      <c r="H16" s="474"/>
      <c r="I16" s="475"/>
      <c r="J16" s="24"/>
      <c r="K16" s="24"/>
      <c r="M16" s="167"/>
    </row>
    <row r="17" spans="2:13" ht="30.75" customHeight="1" x14ac:dyDescent="0.2">
      <c r="B17" s="183" t="s">
        <v>238</v>
      </c>
      <c r="C17" s="473" t="s">
        <v>286</v>
      </c>
      <c r="D17" s="494"/>
      <c r="E17" s="494"/>
      <c r="F17" s="494"/>
      <c r="G17" s="494"/>
      <c r="H17" s="494"/>
      <c r="I17" s="495"/>
      <c r="J17" s="25"/>
      <c r="K17" s="25"/>
      <c r="M17" s="167" t="s">
        <v>100</v>
      </c>
    </row>
    <row r="18" spans="2:13" ht="18" customHeight="1" x14ac:dyDescent="0.2">
      <c r="B18" s="496" t="s">
        <v>240</v>
      </c>
      <c r="C18" s="497" t="s">
        <v>241</v>
      </c>
      <c r="D18" s="497"/>
      <c r="E18" s="497"/>
      <c r="F18" s="498" t="s">
        <v>242</v>
      </c>
      <c r="G18" s="498"/>
      <c r="H18" s="498"/>
      <c r="I18" s="499"/>
      <c r="J18" s="26"/>
      <c r="K18" s="26"/>
      <c r="M18" s="167" t="s">
        <v>122</v>
      </c>
    </row>
    <row r="19" spans="2:13" ht="39.75" customHeight="1" x14ac:dyDescent="0.2">
      <c r="B19" s="496"/>
      <c r="C19" s="474" t="s">
        <v>304</v>
      </c>
      <c r="D19" s="474"/>
      <c r="E19" s="474"/>
      <c r="F19" s="474" t="s">
        <v>305</v>
      </c>
      <c r="G19" s="474"/>
      <c r="H19" s="474"/>
      <c r="I19" s="475"/>
      <c r="J19" s="24"/>
      <c r="K19" s="24"/>
      <c r="M19" s="167" t="s">
        <v>126</v>
      </c>
    </row>
    <row r="20" spans="2:13" ht="39.75" customHeight="1" x14ac:dyDescent="0.2">
      <c r="B20" s="183" t="s">
        <v>245</v>
      </c>
      <c r="C20" s="503" t="s">
        <v>286</v>
      </c>
      <c r="D20" s="504"/>
      <c r="E20" s="505"/>
      <c r="F20" s="488" t="s">
        <v>286</v>
      </c>
      <c r="G20" s="488"/>
      <c r="H20" s="488"/>
      <c r="I20" s="489"/>
      <c r="J20" s="17"/>
      <c r="K20" s="17"/>
      <c r="M20" s="167"/>
    </row>
    <row r="21" spans="2:13" ht="42" customHeight="1" x14ac:dyDescent="0.2">
      <c r="B21" s="183" t="s">
        <v>247</v>
      </c>
      <c r="C21" s="506" t="s">
        <v>306</v>
      </c>
      <c r="D21" s="507"/>
      <c r="E21" s="508"/>
      <c r="F21" s="506" t="s">
        <v>335</v>
      </c>
      <c r="G21" s="507"/>
      <c r="H21" s="507"/>
      <c r="I21" s="509"/>
      <c r="J21" s="23"/>
      <c r="K21" s="23"/>
      <c r="M21" s="167"/>
    </row>
    <row r="22" spans="2:13" ht="33" customHeight="1" x14ac:dyDescent="0.2">
      <c r="B22" s="183" t="s">
        <v>250</v>
      </c>
      <c r="C22" s="510">
        <v>45292</v>
      </c>
      <c r="D22" s="507"/>
      <c r="E22" s="508"/>
      <c r="F22" s="182" t="s">
        <v>251</v>
      </c>
      <c r="G22" s="184">
        <v>36066</v>
      </c>
      <c r="H22" s="182" t="s">
        <v>252</v>
      </c>
      <c r="I22" s="185">
        <v>203471</v>
      </c>
      <c r="J22" s="28"/>
      <c r="K22" s="28"/>
      <c r="M22" s="167"/>
    </row>
    <row r="23" spans="2:13" ht="27" customHeight="1" x14ac:dyDescent="0.2">
      <c r="B23" s="183" t="s">
        <v>253</v>
      </c>
      <c r="C23" s="510">
        <v>45657</v>
      </c>
      <c r="D23" s="507"/>
      <c r="E23" s="508"/>
      <c r="F23" s="182" t="s">
        <v>254</v>
      </c>
      <c r="G23" s="552">
        <v>152529</v>
      </c>
      <c r="H23" s="553"/>
      <c r="I23" s="554"/>
      <c r="J23" s="29"/>
      <c r="K23" s="29"/>
      <c r="M23" s="167"/>
    </row>
    <row r="24" spans="2:13" ht="30.75" customHeight="1" x14ac:dyDescent="0.2">
      <c r="B24" s="186" t="s">
        <v>255</v>
      </c>
      <c r="C24" s="514" t="s">
        <v>112</v>
      </c>
      <c r="D24" s="515"/>
      <c r="E24" s="516"/>
      <c r="F24" s="187" t="s">
        <v>256</v>
      </c>
      <c r="G24" s="506" t="s">
        <v>44</v>
      </c>
      <c r="H24" s="507"/>
      <c r="I24" s="509"/>
      <c r="J24" s="26"/>
      <c r="K24" s="26"/>
      <c r="M24" s="167"/>
    </row>
    <row r="25" spans="2:13" ht="22.5" customHeight="1" x14ac:dyDescent="0.2">
      <c r="B25" s="517" t="s">
        <v>257</v>
      </c>
      <c r="C25" s="518"/>
      <c r="D25" s="518"/>
      <c r="E25" s="518"/>
      <c r="F25" s="518"/>
      <c r="G25" s="518"/>
      <c r="H25" s="518"/>
      <c r="I25" s="519"/>
      <c r="J25" s="14"/>
      <c r="K25" s="14"/>
      <c r="M25" s="167"/>
    </row>
    <row r="26" spans="2:13" ht="43.5" customHeight="1" x14ac:dyDescent="0.2">
      <c r="B26" s="188" t="s">
        <v>142</v>
      </c>
      <c r="C26" s="189" t="s">
        <v>258</v>
      </c>
      <c r="D26" s="189" t="s">
        <v>259</v>
      </c>
      <c r="E26" s="190" t="s">
        <v>260</v>
      </c>
      <c r="F26" s="189" t="s">
        <v>261</v>
      </c>
      <c r="G26" s="189" t="s">
        <v>262</v>
      </c>
      <c r="H26" s="190" t="s">
        <v>263</v>
      </c>
      <c r="I26" s="191" t="s">
        <v>264</v>
      </c>
      <c r="J26" s="24"/>
      <c r="K26" s="24"/>
      <c r="M26" s="167"/>
    </row>
    <row r="27" spans="2:13" ht="15" customHeight="1" x14ac:dyDescent="0.2">
      <c r="B27" s="192" t="s">
        <v>265</v>
      </c>
      <c r="C27" s="193">
        <v>30505</v>
      </c>
      <c r="D27" s="243">
        <v>832</v>
      </c>
      <c r="E27" s="195">
        <f>IF(OR(C27=0,C27=""),0,D27/C27)</f>
        <v>2.7274217341419438E-2</v>
      </c>
      <c r="F27" s="555">
        <f>SUM(C27:C31)</f>
        <v>152529</v>
      </c>
      <c r="G27" s="585">
        <f>SUM(D27:D38)</f>
        <v>2594</v>
      </c>
      <c r="H27" s="196">
        <f>+(D27*100%)/$G$23</f>
        <v>5.4547004176255008E-3</v>
      </c>
      <c r="I27" s="588">
        <f>G27+I22</f>
        <v>206065</v>
      </c>
      <c r="J27" s="211"/>
      <c r="K27" s="213"/>
    </row>
    <row r="28" spans="2:13" ht="15" customHeight="1" x14ac:dyDescent="0.2">
      <c r="B28" s="192" t="s">
        <v>152</v>
      </c>
      <c r="C28" s="193">
        <v>30506</v>
      </c>
      <c r="D28" s="243">
        <v>1762</v>
      </c>
      <c r="E28" s="195">
        <f t="shared" ref="E28:E38" si="0">IF(OR(C28=0,C28=""),0,D28/C28)</f>
        <v>5.7759129351602961E-2</v>
      </c>
      <c r="F28" s="556"/>
      <c r="G28" s="586"/>
      <c r="H28" s="196">
        <f>+IF(D28="","",((D28*100%)/$G$23)+H27)</f>
        <v>1.7006602023221812E-2</v>
      </c>
      <c r="I28" s="589"/>
      <c r="J28" s="211"/>
      <c r="K28" s="36"/>
    </row>
    <row r="29" spans="2:13" ht="15" customHeight="1" x14ac:dyDescent="0.2">
      <c r="B29" s="192" t="s">
        <v>153</v>
      </c>
      <c r="C29" s="193">
        <v>30506</v>
      </c>
      <c r="D29" s="243"/>
      <c r="E29" s="195">
        <f t="shared" si="0"/>
        <v>0</v>
      </c>
      <c r="F29" s="556"/>
      <c r="G29" s="586"/>
      <c r="H29" s="196" t="str">
        <f t="shared" ref="H29:H38" si="1">+IF(D29="","",((D29*100%)/$G$23)+H28)</f>
        <v/>
      </c>
      <c r="I29" s="589"/>
      <c r="J29" s="211"/>
      <c r="K29" s="178"/>
    </row>
    <row r="30" spans="2:13" ht="15" customHeight="1" x14ac:dyDescent="0.2">
      <c r="B30" s="192" t="s">
        <v>154</v>
      </c>
      <c r="C30" s="193">
        <v>30506</v>
      </c>
      <c r="D30" s="243"/>
      <c r="E30" s="195">
        <f t="shared" si="0"/>
        <v>0</v>
      </c>
      <c r="F30" s="556"/>
      <c r="G30" s="586"/>
      <c r="H30" s="196" t="str">
        <f t="shared" si="1"/>
        <v/>
      </c>
      <c r="I30" s="589"/>
      <c r="J30" s="211"/>
      <c r="K30" s="178"/>
    </row>
    <row r="31" spans="2:13" ht="15" customHeight="1" x14ac:dyDescent="0.2">
      <c r="B31" s="192" t="s">
        <v>155</v>
      </c>
      <c r="C31" s="193">
        <v>30506</v>
      </c>
      <c r="D31" s="243"/>
      <c r="E31" s="195">
        <f t="shared" si="0"/>
        <v>0</v>
      </c>
      <c r="F31" s="556"/>
      <c r="G31" s="586"/>
      <c r="H31" s="196" t="str">
        <f t="shared" si="1"/>
        <v/>
      </c>
      <c r="I31" s="589"/>
      <c r="J31" s="211"/>
      <c r="K31" s="178"/>
    </row>
    <row r="32" spans="2:13" ht="15" customHeight="1" x14ac:dyDescent="0.2">
      <c r="B32" s="192" t="s">
        <v>156</v>
      </c>
      <c r="C32" s="248">
        <v>0</v>
      </c>
      <c r="D32" s="243"/>
      <c r="E32" s="195">
        <f t="shared" si="0"/>
        <v>0</v>
      </c>
      <c r="F32" s="556"/>
      <c r="G32" s="586"/>
      <c r="H32" s="196" t="str">
        <f>+IF(D32="","",((D32*100%)/$G$23)+H31)</f>
        <v/>
      </c>
      <c r="I32" s="589"/>
      <c r="J32" s="211"/>
      <c r="K32" s="178"/>
    </row>
    <row r="33" spans="2:11" ht="15" customHeight="1" x14ac:dyDescent="0.2">
      <c r="B33" s="192" t="s">
        <v>157</v>
      </c>
      <c r="C33" s="248">
        <v>0</v>
      </c>
      <c r="D33" s="243"/>
      <c r="E33" s="195">
        <f t="shared" si="0"/>
        <v>0</v>
      </c>
      <c r="F33" s="556"/>
      <c r="G33" s="586"/>
      <c r="H33" s="196" t="str">
        <f t="shared" si="1"/>
        <v/>
      </c>
      <c r="I33" s="589"/>
      <c r="J33" s="240"/>
      <c r="K33" s="178"/>
    </row>
    <row r="34" spans="2:11" ht="15" customHeight="1" x14ac:dyDescent="0.2">
      <c r="B34" s="192" t="s">
        <v>158</v>
      </c>
      <c r="C34" s="248">
        <v>0</v>
      </c>
      <c r="D34" s="243"/>
      <c r="E34" s="195">
        <f t="shared" si="0"/>
        <v>0</v>
      </c>
      <c r="F34" s="556"/>
      <c r="G34" s="586"/>
      <c r="H34" s="196" t="str">
        <f t="shared" si="1"/>
        <v/>
      </c>
      <c r="I34" s="589"/>
      <c r="J34" s="240"/>
      <c r="K34" s="178"/>
    </row>
    <row r="35" spans="2:11" ht="15" customHeight="1" x14ac:dyDescent="0.2">
      <c r="B35" s="192" t="s">
        <v>159</v>
      </c>
      <c r="C35" s="248">
        <v>0</v>
      </c>
      <c r="D35" s="243"/>
      <c r="E35" s="195">
        <f t="shared" si="0"/>
        <v>0</v>
      </c>
      <c r="F35" s="556"/>
      <c r="G35" s="586"/>
      <c r="H35" s="196" t="str">
        <f t="shared" si="1"/>
        <v/>
      </c>
      <c r="I35" s="589"/>
      <c r="J35" s="240"/>
      <c r="K35" s="178"/>
    </row>
    <row r="36" spans="2:11" ht="15" customHeight="1" x14ac:dyDescent="0.2">
      <c r="B36" s="192" t="s">
        <v>160</v>
      </c>
      <c r="C36" s="248">
        <v>0</v>
      </c>
      <c r="D36" s="244"/>
      <c r="E36" s="195">
        <f t="shared" si="0"/>
        <v>0</v>
      </c>
      <c r="F36" s="556"/>
      <c r="G36" s="586"/>
      <c r="H36" s="196" t="str">
        <f t="shared" si="1"/>
        <v/>
      </c>
      <c r="I36" s="589"/>
      <c r="K36" s="178"/>
    </row>
    <row r="37" spans="2:11" ht="15" customHeight="1" x14ac:dyDescent="0.2">
      <c r="B37" s="192" t="s">
        <v>161</v>
      </c>
      <c r="C37" s="248">
        <v>0</v>
      </c>
      <c r="D37" s="244"/>
      <c r="E37" s="195">
        <f t="shared" si="0"/>
        <v>0</v>
      </c>
      <c r="F37" s="556"/>
      <c r="G37" s="586"/>
      <c r="H37" s="196" t="str">
        <f>+IF(D37="","",((D37*100%)/$G$23)+H36)</f>
        <v/>
      </c>
      <c r="I37" s="589"/>
      <c r="K37" s="178"/>
    </row>
    <row r="38" spans="2:11" ht="15" customHeight="1" x14ac:dyDescent="0.2">
      <c r="B38" s="192" t="s">
        <v>162</v>
      </c>
      <c r="C38" s="248">
        <v>0</v>
      </c>
      <c r="D38" s="245"/>
      <c r="E38" s="195">
        <f t="shared" si="0"/>
        <v>0</v>
      </c>
      <c r="F38" s="557"/>
      <c r="G38" s="587"/>
      <c r="H38" s="196" t="str">
        <f t="shared" si="1"/>
        <v/>
      </c>
      <c r="I38" s="590"/>
      <c r="K38" s="178"/>
    </row>
    <row r="39" spans="2:11" ht="102.75" customHeight="1" x14ac:dyDescent="0.2">
      <c r="B39" s="202" t="s">
        <v>266</v>
      </c>
      <c r="C39" s="580" t="s">
        <v>367</v>
      </c>
      <c r="D39" s="580"/>
      <c r="E39" s="580"/>
      <c r="F39" s="580"/>
      <c r="G39" s="580"/>
      <c r="H39" s="580"/>
      <c r="I39" s="581"/>
      <c r="J39" s="211"/>
      <c r="K39" s="37"/>
    </row>
    <row r="40" spans="2:11" ht="34.5" customHeight="1" x14ac:dyDescent="0.2">
      <c r="B40" s="534"/>
      <c r="C40" s="535"/>
      <c r="D40" s="535"/>
      <c r="E40" s="535"/>
      <c r="F40" s="535"/>
      <c r="G40" s="535"/>
      <c r="H40" s="535"/>
      <c r="I40" s="536"/>
      <c r="J40" s="177"/>
      <c r="K40" s="14"/>
    </row>
    <row r="41" spans="2:11" ht="34.5" customHeight="1" x14ac:dyDescent="0.2">
      <c r="B41" s="537"/>
      <c r="C41" s="538"/>
      <c r="D41" s="538"/>
      <c r="E41" s="538"/>
      <c r="F41" s="538"/>
      <c r="G41" s="538"/>
      <c r="H41" s="538"/>
      <c r="I41" s="539"/>
      <c r="J41" s="37"/>
      <c r="K41" s="210"/>
    </row>
    <row r="42" spans="2:11" ht="34.5" customHeight="1" x14ac:dyDescent="0.2">
      <c r="B42" s="537"/>
      <c r="C42" s="538"/>
      <c r="D42" s="538"/>
      <c r="E42" s="538"/>
      <c r="F42" s="538"/>
      <c r="G42" s="538"/>
      <c r="H42" s="538"/>
      <c r="I42" s="539"/>
      <c r="J42" s="37"/>
      <c r="K42" s="37"/>
    </row>
    <row r="43" spans="2:11" ht="34.5" customHeight="1" x14ac:dyDescent="0.2">
      <c r="B43" s="537"/>
      <c r="C43" s="538"/>
      <c r="D43" s="538"/>
      <c r="E43" s="538"/>
      <c r="F43" s="538"/>
      <c r="G43" s="538"/>
      <c r="H43" s="538"/>
      <c r="I43" s="539"/>
      <c r="J43" s="37"/>
      <c r="K43" s="37"/>
    </row>
    <row r="44" spans="2:11" ht="87.75" customHeight="1" x14ac:dyDescent="0.2">
      <c r="B44" s="540"/>
      <c r="C44" s="541"/>
      <c r="D44" s="541"/>
      <c r="E44" s="541"/>
      <c r="F44" s="541"/>
      <c r="G44" s="541"/>
      <c r="H44" s="541"/>
      <c r="I44" s="542"/>
      <c r="J44" s="12"/>
      <c r="K44" s="12"/>
    </row>
    <row r="45" spans="2:11" ht="81.75" customHeight="1" x14ac:dyDescent="0.2">
      <c r="B45" s="183" t="s">
        <v>267</v>
      </c>
      <c r="C45" s="591" t="s">
        <v>368</v>
      </c>
      <c r="D45" s="592"/>
      <c r="E45" s="592"/>
      <c r="F45" s="592"/>
      <c r="G45" s="592"/>
      <c r="H45" s="592"/>
      <c r="I45" s="593"/>
      <c r="J45" s="38"/>
      <c r="K45" s="38"/>
    </row>
    <row r="46" spans="2:11" ht="41.25" customHeight="1" x14ac:dyDescent="0.2">
      <c r="B46" s="183" t="s">
        <v>268</v>
      </c>
      <c r="C46" s="594" t="s">
        <v>357</v>
      </c>
      <c r="D46" s="595"/>
      <c r="E46" s="595"/>
      <c r="F46" s="595"/>
      <c r="G46" s="595"/>
      <c r="H46" s="595"/>
      <c r="I46" s="596"/>
      <c r="J46" s="38"/>
      <c r="K46" s="38"/>
    </row>
    <row r="47" spans="2:11" ht="56.25" customHeight="1" x14ac:dyDescent="0.2">
      <c r="B47" s="203" t="s">
        <v>269</v>
      </c>
      <c r="C47" s="597" t="s">
        <v>358</v>
      </c>
      <c r="D47" s="598"/>
      <c r="E47" s="598"/>
      <c r="F47" s="598"/>
      <c r="G47" s="598"/>
      <c r="H47" s="598"/>
      <c r="I47" s="599"/>
      <c r="J47" s="38"/>
      <c r="K47" s="38"/>
    </row>
    <row r="48" spans="2:11" ht="22.5" customHeight="1" x14ac:dyDescent="0.2">
      <c r="B48" s="517" t="s">
        <v>270</v>
      </c>
      <c r="C48" s="518"/>
      <c r="D48" s="518"/>
      <c r="E48" s="518"/>
      <c r="F48" s="518"/>
      <c r="G48" s="518"/>
      <c r="H48" s="518"/>
      <c r="I48" s="519"/>
      <c r="J48" s="38"/>
      <c r="K48" s="38"/>
    </row>
    <row r="49" spans="2:11" ht="22.5" customHeight="1" x14ac:dyDescent="0.2">
      <c r="B49" s="529" t="s">
        <v>271</v>
      </c>
      <c r="C49" s="197" t="s">
        <v>272</v>
      </c>
      <c r="D49" s="531" t="s">
        <v>273</v>
      </c>
      <c r="E49" s="531"/>
      <c r="F49" s="531"/>
      <c r="G49" s="531" t="s">
        <v>274</v>
      </c>
      <c r="H49" s="531"/>
      <c r="I49" s="532"/>
      <c r="J49" s="39"/>
      <c r="K49" s="39"/>
    </row>
    <row r="50" spans="2:11" ht="32.25" customHeight="1" x14ac:dyDescent="0.2">
      <c r="B50" s="530"/>
      <c r="C50" s="198" t="s">
        <v>332</v>
      </c>
      <c r="D50" s="460" t="s">
        <v>332</v>
      </c>
      <c r="E50" s="461"/>
      <c r="F50" s="602"/>
      <c r="G50" s="460" t="s">
        <v>340</v>
      </c>
      <c r="H50" s="461"/>
      <c r="I50" s="462"/>
      <c r="J50" s="39"/>
      <c r="K50" s="39"/>
    </row>
    <row r="51" spans="2:11" ht="32.25" customHeight="1" x14ac:dyDescent="0.2">
      <c r="B51" s="204" t="s">
        <v>276</v>
      </c>
      <c r="C51" s="457" t="s">
        <v>353</v>
      </c>
      <c r="D51" s="458"/>
      <c r="E51" s="458"/>
      <c r="F51" s="458"/>
      <c r="G51" s="458"/>
      <c r="H51" s="458"/>
      <c r="I51" s="463"/>
      <c r="J51" s="42"/>
      <c r="K51" s="42"/>
    </row>
    <row r="52" spans="2:11" ht="28.5" customHeight="1" x14ac:dyDescent="0.2">
      <c r="B52" s="205" t="s">
        <v>277</v>
      </c>
      <c r="C52" s="533" t="s">
        <v>359</v>
      </c>
      <c r="D52" s="533"/>
      <c r="E52" s="533"/>
      <c r="F52" s="533"/>
      <c r="G52" s="533"/>
      <c r="H52" s="533"/>
      <c r="I52" s="549"/>
      <c r="J52" s="42"/>
      <c r="K52" s="42"/>
    </row>
    <row r="53" spans="2:11" ht="30" customHeight="1" x14ac:dyDescent="0.2">
      <c r="B53" s="203" t="s">
        <v>278</v>
      </c>
      <c r="C53" s="457" t="s">
        <v>349</v>
      </c>
      <c r="D53" s="458"/>
      <c r="E53" s="458"/>
      <c r="F53" s="458"/>
      <c r="G53" s="458"/>
      <c r="H53" s="458"/>
      <c r="I53" s="459"/>
      <c r="J53" s="43"/>
      <c r="K53" s="43"/>
    </row>
    <row r="54" spans="2:11" ht="31.5" customHeight="1" thickBot="1" x14ac:dyDescent="0.25">
      <c r="B54" s="206" t="s">
        <v>279</v>
      </c>
      <c r="C54" s="600"/>
      <c r="D54" s="600"/>
      <c r="E54" s="600"/>
      <c r="F54" s="600"/>
      <c r="G54" s="600"/>
      <c r="H54" s="600"/>
      <c r="I54" s="601"/>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MBFzM9u/b7YFLxte61IxFiTSjLVCrLO9IxYacIj31GVAtA0V578pZWhfx7RwRWs7rutvcAMctVrvi82lSw7LKQ==" saltValue="iAw3sgiN6oeDZ/SMRrFF0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21"/>
      <c r="C2" s="319" t="s">
        <v>0</v>
      </c>
      <c r="D2" s="319"/>
      <c r="E2" s="319"/>
      <c r="F2" s="319"/>
      <c r="G2" s="319"/>
      <c r="H2" s="319"/>
      <c r="I2" s="323"/>
      <c r="J2" s="10"/>
      <c r="K2" s="10"/>
      <c r="M2" s="11" t="s">
        <v>61</v>
      </c>
    </row>
    <row r="3" spans="2:14" ht="25.5" customHeight="1" x14ac:dyDescent="0.2">
      <c r="B3" s="322"/>
      <c r="C3" s="320" t="s">
        <v>1</v>
      </c>
      <c r="D3" s="320"/>
      <c r="E3" s="320"/>
      <c r="F3" s="320"/>
      <c r="G3" s="320"/>
      <c r="H3" s="320"/>
      <c r="I3" s="324"/>
      <c r="J3" s="10"/>
      <c r="K3" s="10"/>
      <c r="M3" s="11" t="s">
        <v>62</v>
      </c>
    </row>
    <row r="4" spans="2:14" ht="25.5" customHeight="1" x14ac:dyDescent="0.2">
      <c r="B4" s="322"/>
      <c r="C4" s="320" t="s">
        <v>63</v>
      </c>
      <c r="D4" s="320"/>
      <c r="E4" s="320"/>
      <c r="F4" s="320"/>
      <c r="G4" s="320"/>
      <c r="H4" s="320"/>
      <c r="I4" s="324"/>
      <c r="J4" s="10"/>
      <c r="K4" s="10"/>
      <c r="M4" s="11" t="s">
        <v>64</v>
      </c>
    </row>
    <row r="5" spans="2:14" ht="25.5" customHeight="1" x14ac:dyDescent="0.2">
      <c r="B5" s="322"/>
      <c r="C5" s="320" t="s">
        <v>65</v>
      </c>
      <c r="D5" s="320"/>
      <c r="E5" s="320"/>
      <c r="F5" s="320"/>
      <c r="G5" s="325" t="s">
        <v>66</v>
      </c>
      <c r="H5" s="325"/>
      <c r="I5" s="324"/>
      <c r="J5" s="10"/>
      <c r="K5" s="10"/>
      <c r="M5" s="11" t="s">
        <v>67</v>
      </c>
    </row>
    <row r="6" spans="2:14" ht="23.25" customHeight="1" x14ac:dyDescent="0.2">
      <c r="B6" s="326" t="s">
        <v>68</v>
      </c>
      <c r="C6" s="327"/>
      <c r="D6" s="327"/>
      <c r="E6" s="327"/>
      <c r="F6" s="327"/>
      <c r="G6" s="327"/>
      <c r="H6" s="327"/>
      <c r="I6" s="328"/>
      <c r="J6" s="12"/>
      <c r="K6" s="12"/>
    </row>
    <row r="7" spans="2:14" ht="24" customHeight="1" x14ac:dyDescent="0.2">
      <c r="B7" s="329" t="s">
        <v>69</v>
      </c>
      <c r="C7" s="330"/>
      <c r="D7" s="330"/>
      <c r="E7" s="330"/>
      <c r="F7" s="330"/>
      <c r="G7" s="330"/>
      <c r="H7" s="330"/>
      <c r="I7" s="331"/>
      <c r="J7" s="13"/>
      <c r="K7" s="13"/>
    </row>
    <row r="8" spans="2:14" ht="24" customHeight="1" x14ac:dyDescent="0.2">
      <c r="B8" s="332" t="s">
        <v>70</v>
      </c>
      <c r="C8" s="333"/>
      <c r="D8" s="333"/>
      <c r="E8" s="333"/>
      <c r="F8" s="333"/>
      <c r="G8" s="333"/>
      <c r="H8" s="333"/>
      <c r="I8" s="334"/>
      <c r="J8" s="14"/>
      <c r="K8" s="14"/>
      <c r="N8" s="6" t="s">
        <v>71</v>
      </c>
    </row>
    <row r="9" spans="2:14" ht="30.75" customHeight="1" x14ac:dyDescent="0.2">
      <c r="B9" s="98" t="s">
        <v>72</v>
      </c>
      <c r="C9" s="59">
        <v>14</v>
      </c>
      <c r="D9" s="340" t="s">
        <v>73</v>
      </c>
      <c r="E9" s="340"/>
      <c r="F9" s="341" t="s">
        <v>307</v>
      </c>
      <c r="G9" s="342"/>
      <c r="H9" s="342"/>
      <c r="I9" s="343"/>
      <c r="J9" s="15"/>
      <c r="K9" s="15"/>
      <c r="M9" s="11" t="s">
        <v>75</v>
      </c>
      <c r="N9" s="6" t="s">
        <v>76</v>
      </c>
    </row>
    <row r="10" spans="2:14" ht="30.75" customHeight="1" x14ac:dyDescent="0.2">
      <c r="B10" s="18" t="s">
        <v>77</v>
      </c>
      <c r="C10" s="60" t="s">
        <v>78</v>
      </c>
      <c r="D10" s="344" t="s">
        <v>79</v>
      </c>
      <c r="E10" s="345"/>
      <c r="F10" s="335" t="s">
        <v>80</v>
      </c>
      <c r="G10" s="336"/>
      <c r="H10" s="16" t="s">
        <v>81</v>
      </c>
      <c r="I10" s="76" t="s">
        <v>78</v>
      </c>
      <c r="J10" s="17"/>
      <c r="K10" s="17"/>
      <c r="M10" s="11" t="s">
        <v>82</v>
      </c>
      <c r="N10" s="6" t="s">
        <v>83</v>
      </c>
    </row>
    <row r="11" spans="2:14" ht="30.75" customHeight="1" x14ac:dyDescent="0.2">
      <c r="B11" s="18" t="s">
        <v>84</v>
      </c>
      <c r="C11" s="337" t="s">
        <v>85</v>
      </c>
      <c r="D11" s="337"/>
      <c r="E11" s="337"/>
      <c r="F11" s="337"/>
      <c r="G11" s="16" t="s">
        <v>86</v>
      </c>
      <c r="H11" s="338">
        <v>1032</v>
      </c>
      <c r="I11" s="339"/>
      <c r="J11" s="19"/>
      <c r="K11" s="19"/>
      <c r="M11" s="11" t="s">
        <v>87</v>
      </c>
      <c r="N11" s="6" t="s">
        <v>42</v>
      </c>
    </row>
    <row r="12" spans="2:14" ht="30.75" customHeight="1" x14ac:dyDescent="0.2">
      <c r="B12" s="18" t="s">
        <v>88</v>
      </c>
      <c r="C12" s="346" t="s">
        <v>82</v>
      </c>
      <c r="D12" s="346"/>
      <c r="E12" s="346"/>
      <c r="F12" s="346"/>
      <c r="G12" s="16" t="s">
        <v>89</v>
      </c>
      <c r="H12" s="629" t="s">
        <v>308</v>
      </c>
      <c r="I12" s="630"/>
      <c r="J12" s="20"/>
      <c r="K12" s="20"/>
      <c r="M12" s="21" t="s">
        <v>91</v>
      </c>
    </row>
    <row r="13" spans="2:14" ht="30.75" customHeight="1" x14ac:dyDescent="0.2">
      <c r="B13" s="18" t="s">
        <v>92</v>
      </c>
      <c r="C13" s="349" t="s">
        <v>93</v>
      </c>
      <c r="D13" s="349"/>
      <c r="E13" s="349"/>
      <c r="F13" s="349"/>
      <c r="G13" s="349"/>
      <c r="H13" s="349"/>
      <c r="I13" s="350"/>
      <c r="J13" s="22"/>
      <c r="K13" s="22"/>
      <c r="M13" s="21"/>
    </row>
    <row r="14" spans="2:14" ht="30.75" customHeight="1" x14ac:dyDescent="0.2">
      <c r="B14" s="18" t="s">
        <v>94</v>
      </c>
      <c r="C14" s="335" t="s">
        <v>309</v>
      </c>
      <c r="D14" s="336"/>
      <c r="E14" s="336"/>
      <c r="F14" s="336"/>
      <c r="G14" s="336"/>
      <c r="H14" s="336"/>
      <c r="I14" s="351"/>
      <c r="J14" s="17"/>
      <c r="K14" s="17"/>
      <c r="M14" s="21"/>
      <c r="N14" s="6" t="s">
        <v>96</v>
      </c>
    </row>
    <row r="15" spans="2:14" ht="30.75" customHeight="1" x14ac:dyDescent="0.2">
      <c r="B15" s="18" t="s">
        <v>97</v>
      </c>
      <c r="C15" s="341" t="s">
        <v>310</v>
      </c>
      <c r="D15" s="342"/>
      <c r="E15" s="342"/>
      <c r="F15" s="611"/>
      <c r="G15" s="16" t="s">
        <v>99</v>
      </c>
      <c r="H15" s="353" t="s">
        <v>100</v>
      </c>
      <c r="I15" s="354"/>
      <c r="J15" s="17"/>
      <c r="K15" s="17"/>
      <c r="M15" s="21" t="s">
        <v>101</v>
      </c>
      <c r="N15" s="6" t="s">
        <v>78</v>
      </c>
    </row>
    <row r="16" spans="2:14" ht="30.75" customHeight="1" x14ac:dyDescent="0.2">
      <c r="B16" s="18" t="s">
        <v>102</v>
      </c>
      <c r="C16" s="355" t="s">
        <v>103</v>
      </c>
      <c r="D16" s="356"/>
      <c r="E16" s="356"/>
      <c r="F16" s="356"/>
      <c r="G16" s="16" t="s">
        <v>104</v>
      </c>
      <c r="H16" s="353" t="s">
        <v>42</v>
      </c>
      <c r="I16" s="354"/>
      <c r="J16" s="17"/>
      <c r="K16" s="17"/>
      <c r="M16" s="21" t="s">
        <v>105</v>
      </c>
    </row>
    <row r="17" spans="2:14" ht="36" customHeight="1" x14ac:dyDescent="0.2">
      <c r="B17" s="18" t="s">
        <v>106</v>
      </c>
      <c r="C17" s="622" t="s">
        <v>311</v>
      </c>
      <c r="D17" s="623"/>
      <c r="E17" s="623"/>
      <c r="F17" s="623"/>
      <c r="G17" s="623"/>
      <c r="H17" s="623"/>
      <c r="I17" s="624"/>
      <c r="J17" s="22"/>
      <c r="K17" s="22"/>
      <c r="M17" s="21" t="s">
        <v>108</v>
      </c>
      <c r="N17" s="6" t="s">
        <v>109</v>
      </c>
    </row>
    <row r="18" spans="2:14" ht="30.75" customHeight="1" x14ac:dyDescent="0.2">
      <c r="B18" s="18" t="s">
        <v>110</v>
      </c>
      <c r="C18" s="341" t="s">
        <v>312</v>
      </c>
      <c r="D18" s="342"/>
      <c r="E18" s="342"/>
      <c r="F18" s="342"/>
      <c r="G18" s="342"/>
      <c r="H18" s="342"/>
      <c r="I18" s="343"/>
      <c r="J18" s="23"/>
      <c r="K18" s="23"/>
      <c r="M18" s="21" t="s">
        <v>112</v>
      </c>
      <c r="N18" s="6" t="s">
        <v>113</v>
      </c>
    </row>
    <row r="19" spans="2:14" ht="30.75" customHeight="1" x14ac:dyDescent="0.2">
      <c r="B19" s="18" t="s">
        <v>114</v>
      </c>
      <c r="C19" s="619" t="s">
        <v>313</v>
      </c>
      <c r="D19" s="620"/>
      <c r="E19" s="620"/>
      <c r="F19" s="620"/>
      <c r="G19" s="620"/>
      <c r="H19" s="620"/>
      <c r="I19" s="621"/>
      <c r="J19" s="24"/>
      <c r="K19" s="24"/>
      <c r="M19" s="21"/>
      <c r="N19" s="6" t="s">
        <v>116</v>
      </c>
    </row>
    <row r="20" spans="2:14" ht="30.75" customHeight="1" x14ac:dyDescent="0.2">
      <c r="B20" s="18" t="s">
        <v>117</v>
      </c>
      <c r="C20" s="625" t="s">
        <v>41</v>
      </c>
      <c r="D20" s="626"/>
      <c r="E20" s="626"/>
      <c r="F20" s="626"/>
      <c r="G20" s="626"/>
      <c r="H20" s="626"/>
      <c r="I20" s="627"/>
      <c r="J20" s="25"/>
      <c r="K20" s="25"/>
      <c r="M20" s="21" t="s">
        <v>100</v>
      </c>
      <c r="N20" s="6" t="s">
        <v>118</v>
      </c>
    </row>
    <row r="21" spans="2:14" ht="27.75" customHeight="1" x14ac:dyDescent="0.2">
      <c r="B21" s="360" t="s">
        <v>119</v>
      </c>
      <c r="C21" s="362" t="s">
        <v>120</v>
      </c>
      <c r="D21" s="362"/>
      <c r="E21" s="362"/>
      <c r="F21" s="363" t="s">
        <v>121</v>
      </c>
      <c r="G21" s="363"/>
      <c r="H21" s="363"/>
      <c r="I21" s="364"/>
      <c r="J21" s="26"/>
      <c r="K21" s="26"/>
      <c r="M21" s="21" t="s">
        <v>122</v>
      </c>
      <c r="N21" s="6" t="s">
        <v>123</v>
      </c>
    </row>
    <row r="22" spans="2:14" ht="27" customHeight="1" x14ac:dyDescent="0.2">
      <c r="B22" s="361"/>
      <c r="C22" s="619" t="s">
        <v>314</v>
      </c>
      <c r="D22" s="620"/>
      <c r="E22" s="628"/>
      <c r="F22" s="619" t="s">
        <v>315</v>
      </c>
      <c r="G22" s="620"/>
      <c r="H22" s="620"/>
      <c r="I22" s="621"/>
      <c r="J22" s="24"/>
      <c r="K22" s="24"/>
      <c r="M22" s="21" t="s">
        <v>126</v>
      </c>
      <c r="N22" s="6" t="s">
        <v>127</v>
      </c>
    </row>
    <row r="23" spans="2:14" ht="39.75" customHeight="1" x14ac:dyDescent="0.2">
      <c r="B23" s="18" t="s">
        <v>128</v>
      </c>
      <c r="C23" s="335" t="s">
        <v>41</v>
      </c>
      <c r="D23" s="336"/>
      <c r="E23" s="615"/>
      <c r="F23" s="335" t="s">
        <v>41</v>
      </c>
      <c r="G23" s="336"/>
      <c r="H23" s="336"/>
      <c r="I23" s="351"/>
      <c r="J23" s="17"/>
      <c r="K23" s="17"/>
      <c r="M23" s="21"/>
      <c r="N23" s="6" t="s">
        <v>93</v>
      </c>
    </row>
    <row r="24" spans="2:14" ht="44.25" customHeight="1" x14ac:dyDescent="0.2">
      <c r="B24" s="18" t="s">
        <v>129</v>
      </c>
      <c r="C24" s="616" t="s">
        <v>316</v>
      </c>
      <c r="D24" s="617"/>
      <c r="E24" s="618"/>
      <c r="F24" s="619" t="s">
        <v>317</v>
      </c>
      <c r="G24" s="620"/>
      <c r="H24" s="620"/>
      <c r="I24" s="621"/>
      <c r="J24" s="23"/>
      <c r="K24" s="23"/>
      <c r="M24" s="27"/>
      <c r="N24" s="6" t="s">
        <v>132</v>
      </c>
    </row>
    <row r="25" spans="2:14" ht="29.25" customHeight="1" x14ac:dyDescent="0.2">
      <c r="B25" s="18" t="s">
        <v>133</v>
      </c>
      <c r="C25" s="377" t="s">
        <v>103</v>
      </c>
      <c r="D25" s="378"/>
      <c r="E25" s="379"/>
      <c r="F25" s="16" t="s">
        <v>134</v>
      </c>
      <c r="G25" s="612">
        <v>74</v>
      </c>
      <c r="H25" s="613"/>
      <c r="I25" s="614"/>
      <c r="J25" s="28"/>
      <c r="K25" s="28"/>
      <c r="M25" s="27"/>
    </row>
    <row r="26" spans="2:14" ht="27" customHeight="1" x14ac:dyDescent="0.2">
      <c r="B26" s="18" t="s">
        <v>135</v>
      </c>
      <c r="C26" s="341" t="s">
        <v>136</v>
      </c>
      <c r="D26" s="342"/>
      <c r="E26" s="611"/>
      <c r="F26" s="16" t="s">
        <v>137</v>
      </c>
      <c r="G26" s="612">
        <v>0</v>
      </c>
      <c r="H26" s="613"/>
      <c r="I26" s="614"/>
      <c r="J26" s="29"/>
      <c r="K26" s="29"/>
      <c r="M26" s="27"/>
    </row>
    <row r="27" spans="2:14" ht="47.25" customHeight="1" x14ac:dyDescent="0.2">
      <c r="B27" s="97" t="s">
        <v>138</v>
      </c>
      <c r="C27" s="335" t="s">
        <v>108</v>
      </c>
      <c r="D27" s="336"/>
      <c r="E27" s="615"/>
      <c r="F27" s="30" t="s">
        <v>139</v>
      </c>
      <c r="G27" s="384" t="s">
        <v>140</v>
      </c>
      <c r="H27" s="385"/>
      <c r="I27" s="386"/>
      <c r="J27" s="26"/>
      <c r="K27" s="26"/>
      <c r="M27" s="27"/>
    </row>
    <row r="28" spans="2:14" ht="30" customHeight="1" x14ac:dyDescent="0.2">
      <c r="B28" s="390" t="s">
        <v>141</v>
      </c>
      <c r="C28" s="391"/>
      <c r="D28" s="391"/>
      <c r="E28" s="391"/>
      <c r="F28" s="391"/>
      <c r="G28" s="391"/>
      <c r="H28" s="391"/>
      <c r="I28" s="392"/>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95"/>
      <c r="D42" s="395"/>
      <c r="E42" s="395"/>
      <c r="F42" s="395"/>
      <c r="G42" s="395"/>
      <c r="H42" s="395"/>
      <c r="I42" s="396"/>
      <c r="J42" s="37"/>
      <c r="K42" s="37"/>
    </row>
    <row r="43" spans="2:11" ht="29.25" customHeight="1" x14ac:dyDescent="0.2">
      <c r="B43" s="390" t="s">
        <v>164</v>
      </c>
      <c r="C43" s="391"/>
      <c r="D43" s="391"/>
      <c r="E43" s="391"/>
      <c r="F43" s="391"/>
      <c r="G43" s="391"/>
      <c r="H43" s="391"/>
      <c r="I43" s="392"/>
      <c r="J43" s="14"/>
      <c r="K43" s="14"/>
    </row>
    <row r="44" spans="2:11" ht="32.25" customHeight="1" x14ac:dyDescent="0.2">
      <c r="B44" s="365"/>
      <c r="C44" s="366"/>
      <c r="D44" s="366"/>
      <c r="E44" s="366"/>
      <c r="F44" s="366"/>
      <c r="G44" s="366"/>
      <c r="H44" s="366"/>
      <c r="I44" s="367"/>
      <c r="J44" s="14"/>
      <c r="K44" s="14"/>
    </row>
    <row r="45" spans="2:11" ht="32.25" customHeight="1" x14ac:dyDescent="0.2">
      <c r="B45" s="368"/>
      <c r="C45" s="369"/>
      <c r="D45" s="369"/>
      <c r="E45" s="369"/>
      <c r="F45" s="369"/>
      <c r="G45" s="369"/>
      <c r="H45" s="369"/>
      <c r="I45" s="370"/>
      <c r="J45" s="37"/>
      <c r="K45" s="37"/>
    </row>
    <row r="46" spans="2:11" ht="32.25" customHeight="1" x14ac:dyDescent="0.2">
      <c r="B46" s="368"/>
      <c r="C46" s="369"/>
      <c r="D46" s="369"/>
      <c r="E46" s="369"/>
      <c r="F46" s="369"/>
      <c r="G46" s="369"/>
      <c r="H46" s="369"/>
      <c r="I46" s="370"/>
      <c r="J46" s="37"/>
      <c r="K46" s="37"/>
    </row>
    <row r="47" spans="2:11" ht="32.25" customHeight="1" x14ac:dyDescent="0.2">
      <c r="B47" s="368"/>
      <c r="C47" s="369"/>
      <c r="D47" s="369"/>
      <c r="E47" s="369"/>
      <c r="F47" s="369"/>
      <c r="G47" s="369"/>
      <c r="H47" s="369"/>
      <c r="I47" s="370"/>
      <c r="J47" s="37"/>
      <c r="K47" s="37"/>
    </row>
    <row r="48" spans="2:11" ht="32.25" customHeight="1" x14ac:dyDescent="0.2">
      <c r="B48" s="371"/>
      <c r="C48" s="372"/>
      <c r="D48" s="372"/>
      <c r="E48" s="372"/>
      <c r="F48" s="372"/>
      <c r="G48" s="372"/>
      <c r="H48" s="372"/>
      <c r="I48" s="373"/>
      <c r="J48" s="12"/>
      <c r="K48" s="12"/>
    </row>
    <row r="49" spans="2:11" ht="79.5" customHeight="1" x14ac:dyDescent="0.2">
      <c r="B49" s="18" t="s">
        <v>165</v>
      </c>
      <c r="C49" s="605"/>
      <c r="D49" s="606"/>
      <c r="E49" s="606"/>
      <c r="F49" s="606"/>
      <c r="G49" s="606"/>
      <c r="H49" s="606"/>
      <c r="I49" s="607"/>
      <c r="J49" s="38"/>
      <c r="K49" s="38"/>
    </row>
    <row r="50" spans="2:11" ht="26.25" customHeight="1" x14ac:dyDescent="0.2">
      <c r="B50" s="18" t="s">
        <v>166</v>
      </c>
      <c r="C50" s="608"/>
      <c r="D50" s="609"/>
      <c r="E50" s="609"/>
      <c r="F50" s="609"/>
      <c r="G50" s="609"/>
      <c r="H50" s="609"/>
      <c r="I50" s="610"/>
      <c r="J50" s="38"/>
      <c r="K50" s="38"/>
    </row>
    <row r="51" spans="2:11" ht="64.5" customHeight="1" x14ac:dyDescent="0.2">
      <c r="B51" s="112" t="s">
        <v>167</v>
      </c>
      <c r="C51" s="605"/>
      <c r="D51" s="606"/>
      <c r="E51" s="606"/>
      <c r="F51" s="606"/>
      <c r="G51" s="606"/>
      <c r="H51" s="606"/>
      <c r="I51" s="607"/>
      <c r="J51" s="38"/>
      <c r="K51" s="38"/>
    </row>
    <row r="52" spans="2:11" ht="29.25" customHeight="1" x14ac:dyDescent="0.2">
      <c r="B52" s="390" t="s">
        <v>168</v>
      </c>
      <c r="C52" s="391"/>
      <c r="D52" s="391"/>
      <c r="E52" s="391"/>
      <c r="F52" s="391"/>
      <c r="G52" s="391"/>
      <c r="H52" s="391"/>
      <c r="I52" s="392"/>
      <c r="J52" s="38"/>
      <c r="K52" s="38"/>
    </row>
    <row r="53" spans="2:11" ht="33" customHeight="1" x14ac:dyDescent="0.2">
      <c r="B53" s="400" t="s">
        <v>169</v>
      </c>
      <c r="C53" s="111" t="s">
        <v>170</v>
      </c>
      <c r="D53" s="401" t="s">
        <v>171</v>
      </c>
      <c r="E53" s="401"/>
      <c r="F53" s="401"/>
      <c r="G53" s="401" t="s">
        <v>172</v>
      </c>
      <c r="H53" s="401"/>
      <c r="I53" s="402"/>
      <c r="J53" s="39"/>
      <c r="K53" s="39"/>
    </row>
    <row r="54" spans="2:11" ht="31.5" customHeight="1" x14ac:dyDescent="0.2">
      <c r="B54" s="400"/>
      <c r="C54" s="107"/>
      <c r="D54" s="395"/>
      <c r="E54" s="395"/>
      <c r="F54" s="395"/>
      <c r="G54" s="403"/>
      <c r="H54" s="403"/>
      <c r="I54" s="404"/>
      <c r="J54" s="39"/>
      <c r="K54" s="39"/>
    </row>
    <row r="55" spans="2:11" ht="31.5" customHeight="1" x14ac:dyDescent="0.2">
      <c r="B55" s="112" t="s">
        <v>173</v>
      </c>
      <c r="C55" s="603" t="s">
        <v>318</v>
      </c>
      <c r="D55" s="604"/>
      <c r="E55" s="417" t="s">
        <v>175</v>
      </c>
      <c r="F55" s="417"/>
      <c r="G55" s="416" t="s">
        <v>319</v>
      </c>
      <c r="H55" s="416"/>
      <c r="I55" s="418"/>
      <c r="J55" s="41"/>
      <c r="K55" s="41"/>
    </row>
    <row r="56" spans="2:11" ht="31.5" customHeight="1" x14ac:dyDescent="0.2">
      <c r="B56" s="112" t="s">
        <v>177</v>
      </c>
      <c r="C56" s="395" t="str">
        <f>+'[3]HV 1'!C56:D56</f>
        <v>NICOLAS ADOLFO CORREAL HUERTAS</v>
      </c>
      <c r="D56" s="395"/>
      <c r="E56" s="419" t="s">
        <v>178</v>
      </c>
      <c r="F56" s="419"/>
      <c r="G56" s="416" t="str">
        <f>+'[7]HV 1'!G59:I59</f>
        <v>DIANA VIDAL</v>
      </c>
      <c r="H56" s="416"/>
      <c r="I56" s="418"/>
      <c r="J56" s="41"/>
      <c r="K56" s="41"/>
    </row>
    <row r="57" spans="2:11" ht="31.5" customHeight="1" x14ac:dyDescent="0.2">
      <c r="B57" s="112" t="s">
        <v>179</v>
      </c>
      <c r="C57" s="395"/>
      <c r="D57" s="395"/>
      <c r="E57" s="405" t="s">
        <v>180</v>
      </c>
      <c r="F57" s="406"/>
      <c r="G57" s="409"/>
      <c r="H57" s="410"/>
      <c r="I57" s="411"/>
      <c r="J57" s="42"/>
      <c r="K57" s="42"/>
    </row>
    <row r="58" spans="2:11" ht="31.5" customHeight="1" thickBot="1" x14ac:dyDescent="0.25">
      <c r="B58" s="78" t="s">
        <v>181</v>
      </c>
      <c r="C58" s="415"/>
      <c r="D58" s="415"/>
      <c r="E58" s="407"/>
      <c r="F58" s="408"/>
      <c r="G58" s="412"/>
      <c r="H58" s="413"/>
      <c r="I58" s="414"/>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24"/>
      <c r="C1" s="427" t="s">
        <v>0</v>
      </c>
      <c r="D1" s="428"/>
      <c r="E1" s="428"/>
      <c r="F1" s="428"/>
      <c r="G1" s="428"/>
      <c r="H1" s="429"/>
      <c r="I1" s="430"/>
      <c r="J1" s="431"/>
    </row>
    <row r="2" spans="2:11" ht="18" customHeight="1" thickBot="1" x14ac:dyDescent="0.3">
      <c r="B2" s="425"/>
      <c r="C2" s="427" t="s">
        <v>1</v>
      </c>
      <c r="D2" s="428"/>
      <c r="E2" s="428"/>
      <c r="F2" s="428"/>
      <c r="G2" s="428"/>
      <c r="H2" s="429"/>
      <c r="I2" s="432"/>
      <c r="J2" s="433"/>
    </row>
    <row r="3" spans="2:11" ht="18" customHeight="1" thickBot="1" x14ac:dyDescent="0.3">
      <c r="B3" s="425"/>
      <c r="C3" s="427" t="s">
        <v>320</v>
      </c>
      <c r="D3" s="428"/>
      <c r="E3" s="428"/>
      <c r="F3" s="428"/>
      <c r="G3" s="428"/>
      <c r="H3" s="429"/>
      <c r="I3" s="432"/>
      <c r="J3" s="433"/>
    </row>
    <row r="4" spans="2:11" ht="18" customHeight="1" thickBot="1" x14ac:dyDescent="0.3">
      <c r="B4" s="426"/>
      <c r="C4" s="427" t="s">
        <v>183</v>
      </c>
      <c r="D4" s="428"/>
      <c r="E4" s="428"/>
      <c r="F4" s="429"/>
      <c r="G4" s="436" t="s">
        <v>184</v>
      </c>
      <c r="H4" s="437"/>
      <c r="I4" s="434"/>
      <c r="J4" s="435"/>
    </row>
    <row r="5" spans="2:11" ht="18" customHeight="1" thickBot="1" x14ac:dyDescent="0.3">
      <c r="B5" s="53"/>
      <c r="C5" s="10"/>
      <c r="D5" s="10"/>
      <c r="E5" s="10"/>
      <c r="F5" s="10"/>
      <c r="G5" s="10"/>
      <c r="H5" s="10"/>
      <c r="I5" s="10"/>
      <c r="J5" s="54"/>
    </row>
    <row r="6" spans="2:11" ht="51.75" customHeight="1" thickBot="1" x14ac:dyDescent="0.3">
      <c r="B6" s="1" t="s">
        <v>321</v>
      </c>
      <c r="C6" s="440" t="str">
        <f>+'[5]Sección 1. Metas - Magnitud'!C7</f>
        <v>1032 - Gestión y control de tránsito y transporte</v>
      </c>
      <c r="D6" s="441"/>
      <c r="E6" s="442"/>
      <c r="F6" s="55"/>
      <c r="G6" s="10"/>
      <c r="H6" s="10"/>
      <c r="I6" s="10"/>
      <c r="J6" s="54"/>
    </row>
    <row r="7" spans="2:11" ht="32.25" customHeight="1" thickBot="1" x14ac:dyDescent="0.3">
      <c r="B7" s="2" t="s">
        <v>186</v>
      </c>
      <c r="C7" s="440" t="str">
        <f>+'[5]Sección 1. Metas - Magnitud'!C8:F8</f>
        <v>Dirección de Control y Vigilancia</v>
      </c>
      <c r="D7" s="441"/>
      <c r="E7" s="442"/>
      <c r="F7" s="55"/>
      <c r="G7" s="10"/>
      <c r="H7" s="10"/>
      <c r="I7" s="10"/>
      <c r="J7" s="54"/>
    </row>
    <row r="8" spans="2:11" ht="32.25" customHeight="1" thickBot="1" x14ac:dyDescent="0.3">
      <c r="B8" s="2" t="s">
        <v>187</v>
      </c>
      <c r="C8" s="440" t="str">
        <f>+'[5]Sección 1. Metas - Magnitud'!C9:F9</f>
        <v>Subsecretaría de Servicios de la Movilidad</v>
      </c>
      <c r="D8" s="441"/>
      <c r="E8" s="442"/>
      <c r="F8" s="4"/>
      <c r="G8" s="10"/>
      <c r="H8" s="10"/>
      <c r="I8" s="10"/>
      <c r="J8" s="54"/>
    </row>
    <row r="9" spans="2:11" ht="33.75" customHeight="1" thickBot="1" x14ac:dyDescent="0.3">
      <c r="B9" s="2" t="s">
        <v>188</v>
      </c>
      <c r="C9" s="440" t="s">
        <v>189</v>
      </c>
      <c r="D9" s="441"/>
      <c r="E9" s="442"/>
      <c r="F9" s="55"/>
      <c r="G9" s="10"/>
      <c r="H9" s="10"/>
      <c r="I9" s="10"/>
      <c r="J9" s="54"/>
    </row>
    <row r="10" spans="2:11" ht="33.75" customHeight="1" thickBot="1" x14ac:dyDescent="0.3">
      <c r="B10" s="100" t="s">
        <v>190</v>
      </c>
      <c r="C10" s="440" t="str">
        <f>+'[7]HV 14'!F9</f>
        <v>14. Realizar 241 visitas administrativas y de seguimiento a empresas prestadoras del servicio público de transporte.</v>
      </c>
      <c r="D10" s="441"/>
      <c r="E10" s="442"/>
      <c r="F10" s="55"/>
      <c r="G10" s="10"/>
      <c r="H10" s="10"/>
      <c r="I10" s="10"/>
      <c r="J10" s="54"/>
    </row>
    <row r="11" spans="2:11" ht="34.5" customHeight="1" x14ac:dyDescent="0.25"/>
    <row r="12" spans="2:11" ht="21.75" customHeight="1" x14ac:dyDescent="0.25">
      <c r="B12" s="450" t="s">
        <v>322</v>
      </c>
      <c r="C12" s="451"/>
      <c r="D12" s="451"/>
      <c r="E12" s="451"/>
      <c r="F12" s="451"/>
      <c r="G12" s="451"/>
      <c r="H12" s="452"/>
      <c r="I12" s="637" t="s">
        <v>192</v>
      </c>
      <c r="J12" s="638"/>
      <c r="K12" s="638"/>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35"/>
    </row>
    <row r="16" spans="2:11" x14ac:dyDescent="0.25">
      <c r="B16" s="143"/>
      <c r="C16" s="144"/>
      <c r="D16" s="145"/>
      <c r="E16" s="146"/>
      <c r="F16" s="144"/>
      <c r="G16" s="145"/>
      <c r="H16" s="147"/>
      <c r="I16" s="148"/>
      <c r="J16" s="149"/>
      <c r="K16" s="636"/>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31" t="s">
        <v>209</v>
      </c>
      <c r="C19" s="632"/>
      <c r="D19" s="157">
        <f>SUM(D15:D16)</f>
        <v>0</v>
      </c>
      <c r="E19" s="633" t="s">
        <v>209</v>
      </c>
      <c r="F19" s="634"/>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ANDRES</cp:lastModifiedBy>
  <cp:revision/>
  <dcterms:created xsi:type="dcterms:W3CDTF">2010-03-25T16:40:43Z</dcterms:created>
  <dcterms:modified xsi:type="dcterms:W3CDTF">2024-03-18T16:12:34Z</dcterms:modified>
  <cp:category/>
  <cp:contentStatus/>
</cp:coreProperties>
</file>