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d_pascagaza_animalesbog_gov_co/Documents/TRABAJO EN CASA/IDPYBA 2022/PLAN DE ACCION 2022/PROYECTO 7550/Abril /"/>
    </mc:Choice>
  </mc:AlternateContent>
  <xr:revisionPtr revIDLastSave="347" documentId="13_ncr:1_{008BC538-1E70-42FD-A8FB-C556A9076E5F}" xr6:coauthVersionLast="47" xr6:coauthVersionMax="47" xr10:uidLastSave="{B44BD73E-8D89-FD44-83FE-1293D63B2F42}"/>
  <bookViews>
    <workbookView xWindow="0" yWindow="500" windowWidth="13960" windowHeight="12980" tabRatio="743" firstSheet="1" activeTab="9"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4">'META 2'!$A$1:$I$61</definedName>
    <definedName name="_xlnm.Print_Area" localSheetId="5">'META 3'!$A$1:$I$54</definedName>
    <definedName name="_xlnm.Print_Area" localSheetId="6">'META 4'!$A$1:$I$56</definedName>
    <definedName name="_xlnm.Print_Area" localSheetId="7">'META 5'!$A$1:$I$66</definedName>
    <definedName name="_xlnm.Print_Area" localSheetId="8">'META 6'!$A$1:$I$74</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4" i="92" l="1"/>
  <c r="C35" i="92"/>
  <c r="C36" i="92"/>
  <c r="C37" i="92"/>
  <c r="C38" i="92"/>
  <c r="C33" i="92"/>
  <c r="C32" i="92"/>
  <c r="C31" i="92"/>
  <c r="D30" i="92"/>
  <c r="C30" i="92"/>
  <c r="D29" i="92"/>
  <c r="C29" i="92"/>
  <c r="C27" i="92"/>
  <c r="D28" i="92"/>
  <c r="C28" i="92"/>
  <c r="D27" i="92"/>
  <c r="C38" i="91"/>
  <c r="C37" i="91"/>
  <c r="C36" i="91"/>
  <c r="C35" i="91"/>
  <c r="C34" i="91"/>
  <c r="C33" i="91"/>
  <c r="C32" i="91"/>
  <c r="C31" i="91"/>
  <c r="D30" i="91"/>
  <c r="C30" i="91"/>
  <c r="D29" i="91"/>
  <c r="C29" i="91"/>
  <c r="D28" i="91"/>
  <c r="C28" i="91"/>
  <c r="D27" i="91"/>
  <c r="C38" i="90"/>
  <c r="C37" i="90"/>
  <c r="C36" i="90"/>
  <c r="C35" i="90"/>
  <c r="C34" i="90"/>
  <c r="C33" i="90"/>
  <c r="C32" i="90"/>
  <c r="C31" i="90"/>
  <c r="D30" i="90"/>
  <c r="C30" i="90"/>
  <c r="D29" i="90"/>
  <c r="C29" i="90"/>
  <c r="D28" i="90"/>
  <c r="C28" i="90"/>
  <c r="D27" i="90"/>
  <c r="C27" i="90"/>
  <c r="C28" i="95"/>
  <c r="C38" i="95"/>
  <c r="C37" i="95"/>
  <c r="C36" i="95"/>
  <c r="C35" i="95"/>
  <c r="C34" i="95"/>
  <c r="C33" i="95"/>
  <c r="C32" i="95"/>
  <c r="D30" i="95"/>
  <c r="D29" i="95"/>
  <c r="D28" i="95"/>
  <c r="D27" i="95"/>
  <c r="C31" i="95"/>
  <c r="C29" i="95"/>
  <c r="C30" i="95"/>
  <c r="C27" i="95"/>
  <c r="D30" i="93"/>
  <c r="C30" i="93"/>
  <c r="C29" i="93"/>
  <c r="D28" i="93"/>
  <c r="C28" i="93"/>
  <c r="D30" i="87"/>
  <c r="D29" i="87"/>
  <c r="D28" i="87"/>
  <c r="D27" i="87"/>
  <c r="C38" i="87"/>
  <c r="C37" i="87"/>
  <c r="C36" i="87"/>
  <c r="C35" i="87"/>
  <c r="C34" i="87"/>
  <c r="C33" i="87"/>
  <c r="C32" i="87"/>
  <c r="C31" i="87"/>
  <c r="C30" i="87"/>
  <c r="C29" i="87"/>
  <c r="C28" i="87"/>
  <c r="C27" i="87"/>
  <c r="C27" i="91"/>
  <c r="J60" i="91" l="1"/>
  <c r="I62" i="91"/>
  <c r="I61" i="91"/>
  <c r="J59" i="91"/>
  <c r="I56" i="91" l="1"/>
  <c r="I55" i="91"/>
  <c r="I54" i="91"/>
  <c r="I52" i="87" l="1"/>
  <c r="I51" i="87"/>
  <c r="I50" i="87"/>
  <c r="I49" i="87"/>
  <c r="I48" i="87"/>
  <c r="I47" i="87"/>
  <c r="I46" i="87"/>
  <c r="C38" i="93" l="1"/>
  <c r="E38" i="93" s="1"/>
  <c r="E37" i="93"/>
  <c r="C37" i="93"/>
  <c r="C36" i="93"/>
  <c r="E36" i="93" s="1"/>
  <c r="C35" i="93"/>
  <c r="E35" i="93" s="1"/>
  <c r="C34" i="93"/>
  <c r="E34" i="93" s="1"/>
  <c r="E33" i="93"/>
  <c r="C33" i="93"/>
  <c r="C32" i="93"/>
  <c r="E32" i="93" s="1"/>
  <c r="C31" i="93"/>
  <c r="E31" i="93" s="1"/>
  <c r="E30" i="93"/>
  <c r="E29" i="93"/>
  <c r="D29" i="93"/>
  <c r="E28" i="93"/>
  <c r="D27" i="93"/>
  <c r="E27" i="93" s="1"/>
  <c r="C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7" i="91"/>
  <c r="E36" i="91"/>
  <c r="E35" i="91"/>
  <c r="E34" i="91"/>
  <c r="E33" i="91"/>
  <c r="E32" i="91"/>
  <c r="E31" i="91"/>
  <c r="E30" i="91"/>
  <c r="E29" i="91"/>
  <c r="E28" i="91"/>
  <c r="E27" i="91"/>
  <c r="E38" i="95"/>
  <c r="E37" i="95"/>
  <c r="E36" i="95"/>
  <c r="E35" i="95"/>
  <c r="E34" i="95"/>
  <c r="E33" i="95"/>
  <c r="E32" i="95"/>
  <c r="E31" i="95"/>
  <c r="E30" i="95"/>
  <c r="E29" i="95"/>
  <c r="E28" i="95"/>
  <c r="E27" i="95"/>
  <c r="G27" i="80" l="1"/>
  <c r="D30" i="80"/>
  <c r="D29" i="80" l="1"/>
  <c r="I58" i="91" l="1"/>
  <c r="I57" i="91"/>
  <c r="I51" i="91" l="1"/>
  <c r="I50" i="91"/>
  <c r="I49" i="91"/>
  <c r="I48" i="91" l="1"/>
  <c r="C38" i="80" l="1"/>
  <c r="C37" i="80"/>
  <c r="C36" i="80"/>
  <c r="C35" i="80"/>
  <c r="C34" i="80"/>
  <c r="C33" i="80"/>
  <c r="C32" i="80"/>
  <c r="C31" i="80"/>
  <c r="C30" i="80"/>
  <c r="C29" i="80"/>
  <c r="H29" i="80" l="1"/>
  <c r="F27" i="80"/>
  <c r="K59" i="91" l="1"/>
  <c r="E31" i="80" l="1"/>
  <c r="E34" i="80"/>
  <c r="E35" i="80"/>
  <c r="H27" i="80"/>
  <c r="H28" i="80" s="1"/>
  <c r="E37" i="80"/>
  <c r="E36" i="80"/>
  <c r="E33" i="80"/>
  <c r="E32" i="80"/>
  <c r="E29" i="80"/>
  <c r="E38" i="80"/>
  <c r="I27" i="80" l="1"/>
  <c r="E30" i="80"/>
  <c r="H30" i="80"/>
  <c r="H31" i="80" s="1"/>
  <c r="H32" i="80" s="1"/>
  <c r="H33" i="80" s="1"/>
  <c r="H34" i="80" s="1"/>
  <c r="H35" i="80" s="1"/>
  <c r="H36" i="80" s="1"/>
  <c r="H37" i="80" s="1"/>
  <c r="H38" i="80" s="1"/>
  <c r="E27" i="80"/>
  <c r="E28" i="80"/>
  <c r="F27" i="93" l="1"/>
  <c r="H27" i="91" l="1"/>
  <c r="H27" i="95"/>
  <c r="H28" i="95" s="1"/>
  <c r="H29" i="95" s="1"/>
  <c r="H30" i="95" s="1"/>
  <c r="H31" i="95" s="1"/>
  <c r="H32" i="95" s="1"/>
  <c r="H33" i="95" s="1"/>
  <c r="H34" i="95" s="1"/>
  <c r="H35" i="95" s="1"/>
  <c r="H36" i="95" s="1"/>
  <c r="H37" i="95" s="1"/>
  <c r="H38" i="95" s="1"/>
  <c r="F27" i="95"/>
  <c r="H27" i="92"/>
  <c r="H28" i="92" s="1"/>
  <c r="F27" i="92"/>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D31" i="62"/>
  <c r="H31" i="62"/>
  <c r="O13" i="5"/>
  <c r="AA13" i="5"/>
  <c r="AB13" i="5"/>
  <c r="K27" i="66"/>
  <c r="L25" i="66"/>
  <c r="L21" i="66"/>
  <c r="L27" i="66"/>
  <c r="M27"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I19" i="5"/>
  <c r="I17" i="5"/>
  <c r="F30" i="47"/>
  <c r="F31" i="47"/>
  <c r="D30" i="47"/>
  <c r="I30" i="47"/>
  <c r="S15" i="5"/>
  <c r="T15" i="5"/>
  <c r="X15" i="5"/>
  <c r="Z15" i="5"/>
  <c r="L15" i="5"/>
  <c r="M15" i="5"/>
  <c r="L13" i="5"/>
  <c r="M13" i="5"/>
  <c r="N13" i="5"/>
  <c r="N15" i="5"/>
  <c r="G30" i="47"/>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I27" i="95" s="1"/>
  <c r="G27" i="92"/>
  <c r="I27" i="92" s="1"/>
  <c r="H29" i="92" l="1"/>
  <c r="H30" i="92" s="1"/>
  <c r="H31" i="92" s="1"/>
  <c r="H32" i="92" s="1"/>
  <c r="H33" i="92" s="1"/>
  <c r="H34" i="92" s="1"/>
  <c r="H35" i="92" s="1"/>
  <c r="H36" i="92" s="1"/>
  <c r="H37" i="92" s="1"/>
  <c r="H38" i="92" s="1"/>
  <c r="F27" i="87"/>
  <c r="H28" i="91"/>
  <c r="H29" i="91" s="1"/>
  <c r="H30" i="91" s="1"/>
  <c r="H31" i="91" s="1"/>
  <c r="H32" i="91" s="1"/>
  <c r="H33" i="91" s="1"/>
  <c r="H34" i="91" s="1"/>
  <c r="H35" i="91" s="1"/>
  <c r="H36" i="91" s="1"/>
  <c r="H37" i="91" s="1"/>
  <c r="H38" i="91" s="1"/>
  <c r="F27" i="91"/>
  <c r="G27" i="91"/>
  <c r="I27" i="91" s="1"/>
  <c r="H29" i="87"/>
  <c r="H30" i="87" s="1"/>
  <c r="H31" i="87" s="1"/>
  <c r="H32" i="87" s="1"/>
  <c r="H33" i="87" s="1"/>
  <c r="H34" i="87" s="1"/>
  <c r="H35" i="87" s="1"/>
  <c r="H36" i="87" s="1"/>
  <c r="H37" i="87" s="1"/>
  <c r="H38" i="87" s="1"/>
  <c r="G27" i="87"/>
  <c r="I27" i="87" s="1"/>
  <c r="H27" i="93"/>
  <c r="H28" i="93" s="1"/>
  <c r="H29" i="93" l="1"/>
  <c r="H30" i="93" s="1"/>
  <c r="H31" i="93" s="1"/>
  <c r="H32" i="93" s="1"/>
  <c r="H33" i="93" s="1"/>
  <c r="H34" i="93" s="1"/>
  <c r="H35" i="93" s="1"/>
  <c r="H36" i="93" s="1"/>
  <c r="H37" i="93" s="1"/>
  <c r="H38" i="93" s="1"/>
  <c r="G27" i="93"/>
  <c r="I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<sst xmlns="http://schemas.openxmlformats.org/spreadsheetml/2006/main" count="1335" uniqueCount="473">
  <si>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</si>
  <si>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</si>
  <si>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</si>
  <si>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</si>
  <si>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</si>
  <si>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</si>
  <si>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</si>
  <si>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</si>
  <si>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</si>
  <si>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</si>
  <si>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</si>
  <si>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</si>
  <si>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</si>
  <si>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</si>
  <si>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</si>
  <si>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</si>
  <si>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</si>
  <si>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</si>
  <si>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</si>
  <si>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</si>
  <si>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</si>
  <si>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</si>
  <si>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</si>
  <si>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</si>
  <si>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</si>
  <si>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</si>
  <si>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</si>
  <si>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</si>
  <si>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</si>
  <si>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</si>
  <si>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</si>
  <si>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</si>
  <si>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</si>
  <si>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</si>
  <si>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</si>
  <si>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</si>
  <si>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</si>
  <si>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</si>
  <si>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</si>
  <si>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</si>
  <si>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</si>
  <si>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</si>
  <si>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</si>
  <si>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</si>
  <si>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</si>
  <si>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</si>
  <si>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</si>
  <si>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</si>
  <si>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</si>
  <si>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</si>
  <si>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</si>
  <si>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</si>
  <si>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</si>
  <si>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</si>
  <si>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</si>
  <si>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</si>
  <si>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</si>
  <si>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</si>
  <si>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</si>
  <si>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</si>
  <si>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</si>
  <si>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</si>
  <si>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</si>
  <si>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</si>
  <si>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</si>
  <si>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</si>
  <si>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</si>
  <si>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</si>
  <si>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</si>
  <si>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</si>
  <si>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</si>
  <si>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</si>
  <si>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</si>
  <si>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</si>
  <si>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</si>
  <si>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</si>
  <si>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</si>
  <si>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</si>
  <si>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</si>
  <si>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</si>
  <si>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</si>
  <si>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</si>
  <si>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</si>
  <si>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</si>
  <si>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</si>
  <si>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</si>
  <si>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</si>
  <si>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</si>
  <si>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</si>
  <si>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</si>
  <si>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</si>
  <si>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</si>
  <si>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</si>
  <si>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</si>
  <si>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</si>
  <si>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</si>
  <si>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</si>
  <si>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</si>
  <si>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</si>
  <si>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</si>
  <si>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</si>
  <si>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</si>
  <si>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</si>
  <si>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</si>
  <si>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</si>
  <si>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</si>
  <si>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</si>
  <si>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</si>
  <si>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</si>
  <si>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</si>
  <si>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</si>
  <si>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</si>
  <si>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</si>
  <si>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</si>
  <si>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</si>
  <si>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</si>
  <si>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</si>
  <si>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</si>
  <si>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</si>
  <si>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</si>
  <si>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</si>
  <si>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</si>
  <si>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</si>
  <si>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</si>
  <si>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</si>
  <si>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</si>
  <si>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</si>
  <si>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</si>
  <si>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</si>
  <si>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</si>
  <si>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</si>
  <si>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</si>
  <si>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</si>
  <si>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</si>
  <si>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</si>
  <si>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</si>
  <si>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</si>
  <si>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</si>
  <si>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</si>
  <si>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</si>
  <si>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</si>
  <si>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</si>
  <si>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</si>
  <si>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</si>
  <si>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</si>
  <si>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</si>
  <si>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</si>
  <si>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</si>
  <si>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</si>
  <si>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</si>
  <si>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</si>
  <si>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</si>
  <si>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</si>
  <si>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</si>
  <si>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</si>
  <si>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</si>
  <si>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</si>
  <si>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</si>
  <si>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</si>
  <si>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</si>
  <si>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</si>
  <si>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</si>
  <si>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</si>
  <si>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</si>
  <si>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</si>
  <si>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</si>
  <si>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</si>
  <si>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</si>
  <si>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</si>
  <si>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</si>
  <si>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</si>
  <si>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</si>
  <si>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</si>
  <si>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</si>
  <si>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</si>
  <si>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</si>
  <si>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</si>
  <si>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</si>
  <si>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</si>
  <si>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</si>
  <si>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</si>
  <si>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</si>
  <si>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</si>
  <si>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</si>
  <si>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</si>
  <si>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</si>
  <si>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</si>
  <si>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</si>
  <si>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</si>
  <si>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</si>
  <si>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</si>
  <si>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</si>
  <si>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</si>
  <si>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</si>
  <si>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</si>
  <si>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</si>
  <si>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</si>
  <si>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</si>
  <si>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</si>
  <si>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</si>
  <si>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</si>
  <si>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</si>
  <si>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</si>
  <si>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</si>
  <si>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</si>
  <si>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</si>
  <si>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</si>
  <si>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</si>
  <si>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</si>
  <si>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</si>
  <si>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</si>
  <si>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</si>
  <si>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</si>
  <si>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</si>
  <si>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</si>
  <si>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</si>
  <si>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</si>
  <si>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</si>
  <si>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</si>
  <si>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</si>
  <si>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</si>
  <si>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</si>
  <si>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</si>
  <si>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</si>
  <si>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</si>
  <si>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</si>
  <si>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</si>
  <si>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</si>
  <si>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</si>
  <si>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</si>
  <si>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</si>
  <si>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</si>
  <si>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</si>
  <si>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</si>
  <si>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</si>
  <si>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</si>
  <si>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</si>
  <si>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</si>
  <si>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</si>
  <si>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</si>
  <si>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</si>
  <si>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</si>
  <si>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</si>
  <si>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</si>
  <si>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</si>
  <si>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</si>
  <si>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</si>
  <si>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</si>
  <si>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</si>
  <si>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</si>
  <si>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</si>
  <si>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</si>
  <si>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</si>
  <si>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</si>
  <si>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</si>
  <si>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</si>
  <si>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</si>
  <si>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</si>
  <si>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</si>
  <si>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</si>
  <si>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</si>
  <si>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</si>
  <si>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</si>
  <si>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</si>
  <si>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</si>
  <si>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</si>
  <si>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</si>
  <si>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</si>
  <si>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</si>
  <si>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</si>
  <si>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</si>
  <si>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</si>
  <si>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</si>
  <si>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</si>
  <si>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</si>
  <si>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</si>
  <si>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</si>
  <si>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</si>
  <si>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</si>
  <si>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</si>
  <si>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</si>
  <si>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</si>
  <si>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</si>
  <si>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</si>
  <si>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</si>
  <si>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</si>
  <si>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</si>
  <si>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</si>
  <si>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</si>
  <si>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</si>
  <si>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</si>
  <si>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</si>
  <si>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</si>
  <si>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</si>
  <si>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</si>
  <si>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</si>
  <si>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</si>
  <si>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</si>
  <si>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</si>
  <si>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</si>
  <si>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</si>
  <si>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</si>
  <si>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</si>
  <si>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</si>
  <si>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</si>
  <si>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Planes De Acción O Gestión Con Seguimiento</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</si>
  <si>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</si>
  <si>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</si>
  <si>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</si>
  <si>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</si>
  <si>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</si>
  <si>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</si>
  <si>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</si>
  <si>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</si>
  <si>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</si>
  <si>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</si>
  <si>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</si>
  <si>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</si>
  <si>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</si>
  <si>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</si>
  <si>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</si>
  <si>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</si>
  <si>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</si>
  <si>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Enero</t>
  </si>
  <si>
    <t>SUBDIRECTOR DE GESTION CORPORATIVA</t>
  </si>
  <si>
    <t>Subdirección de Gestión Corporativa</t>
  </si>
  <si>
    <t>Acciones de fortalecimiento realizadas</t>
  </si>
  <si>
    <t>Actividades ejecutadas para el fortalecimiento de los canales de comunicación / Actividades programadas para el fortalecimiento de los canales de comunicación</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</si>
  <si>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</si>
  <si>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</si>
  <si>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</si>
  <si>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</si>
  <si>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</si>
  <si>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</si>
  <si>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</si>
  <si>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</si>
  <si>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</si>
  <si>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</si>
  <si>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</si>
  <si>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</si>
  <si>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</si>
  <si>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</si>
  <si>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</si>
  <si>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 xml:space="preserve">Actividades ejecutadas descritas en el Plan de Acción desarrolladas en un periodo de tiempo determinado </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</si>
  <si>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</si>
  <si>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</si>
  <si>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</si>
  <si>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</si>
  <si>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</si>
  <si>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</si>
  <si>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GOTARDO ANTONIO YÁÑEZ ÁLVAREZ</t>
  </si>
  <si>
    <t xml:space="preserve">FORMATO DE REPORTE DEL MES DE ABRIL </t>
  </si>
  <si>
    <t>Realizar diagnóstico e implementación de cargas laborales del Instituto Distrital de Protección y Bienestar Animal</t>
  </si>
  <si>
    <t>Fortalecer los canales de comunicación</t>
  </si>
  <si>
    <t>Implementar el Modelo Integrado de Planeación y Gestión- MIPG</t>
  </si>
  <si>
    <t>Realizar el fortalecimiento institucional de la estructura orgánica y funcional de la SDA, IDIGER, JBB, E IDPYBA</t>
  </si>
  <si>
    <t>Realizar un diagnostico de fortalecimiento institucional que cumpla con las necesidades de los procesos transversales del IDPYBA</t>
  </si>
  <si>
    <t>14. Realizar 241 visitas administrativas y de seguimiento a empresas prestadoras del servicio público de transporte.</t>
  </si>
  <si>
    <t>Demarcar 2.600 kilómetro carril de vías</t>
  </si>
  <si>
    <t>Instalar 35.000 señales verticales de pedestal</t>
  </si>
  <si>
    <t>Realizar el 100% de las actividades para la segunda fase del Sistema Inteligente de Tranporte - SIT</t>
  </si>
  <si>
    <t>Realizar el 100% de las actividades para la segunda fase de Semáforos Inteligentes.</t>
  </si>
  <si>
    <t>Realizar el 100% de las actividades para la primera fase de Detección Electrónica DEI</t>
  </si>
  <si>
    <t>Subsecretaría de Servicios de la Movilidad</t>
  </si>
  <si>
    <t>NICOLAS ADOLFO CORREAL HUERTAS</t>
  </si>
  <si>
    <t>PLAN DE DESARROLLO - BOGOTÁ MEJOR PARA TODOS 2016-2020</t>
  </si>
  <si>
    <t>SUBDIRECTOR DE GESTIÓN CORPORATIVA</t>
  </si>
  <si>
    <t>Medir el porcentaje del implementación de los procesos transversales del Instituto, tales como financieros, administrativos, entre otros.</t>
  </si>
  <si>
    <t>PLAN DE ACCIÓN</t>
  </si>
  <si>
    <t>Actividades que se ejecutaron para la implementación de los procesos transversales</t>
  </si>
  <si>
    <t>Oficina Asesora Jurídica  y SGC - Gestión Contractual</t>
  </si>
  <si>
    <t>Medir el desarrollo operativo de la Oficina Asesora  Jurídica  y  el área  contractual  conforme a los requerimientos internos  y externos allegados a cada área para la atención  oportuna de los mismos.</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</si>
  <si>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</si>
  <si>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</si>
  <si>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</si>
  <si>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Actividades ejecutadas para la implementación MIPG/Actividades programadas para para la implementación MIPG</t>
  </si>
  <si>
    <t>Actividades ejecutadas para la implementación MIPG</t>
  </si>
  <si>
    <t>Actividades programadas para para la implementación MIPG</t>
  </si>
  <si>
    <t>Actividades Programadas para dar cumplimiento al  Plan de Acción para el cumplimiento de la Implementación del Sistema de Gestión de Calidad</t>
  </si>
  <si>
    <t>% Avance Acumulado frente al PHD</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</si>
  <si>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</si>
  <si>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</si>
  <si>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</si>
  <si>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Ingrid Elizabeth Torres Rodriguez</t>
  </si>
  <si>
    <t xml:space="preserve"> </t>
  </si>
  <si>
    <t xml:space="preserve">PQRS recibidas: </t>
  </si>
  <si>
    <t>Satisfacción ciudadana:</t>
  </si>
  <si>
    <t>Asesorías dadas:</t>
  </si>
  <si>
    <t>Capacitaciones:</t>
  </si>
  <si>
    <t>Actividades de bienestar:</t>
  </si>
  <si>
    <t>Actividades del PASST:</t>
  </si>
  <si>
    <t>Actividades FURAG-MIPG:</t>
  </si>
  <si>
    <t>Ingresos, salidas y traslados:</t>
  </si>
  <si>
    <t>Vehiculos asignados:</t>
  </si>
  <si>
    <t>Proveedores gestionados:</t>
  </si>
  <si>
    <t>Campañas realizadas:</t>
  </si>
  <si>
    <t>CDP Y CRP expedidos:</t>
  </si>
  <si>
    <t>Operaciones contables:</t>
  </si>
  <si>
    <t>1 de enero de 2022</t>
  </si>
  <si>
    <t>Acumulado Año</t>
  </si>
  <si>
    <t>Piezas Gráficas</t>
  </si>
  <si>
    <t>Videos</t>
  </si>
  <si>
    <t>Notas y Comunicados</t>
  </si>
  <si>
    <t>Publicaciones Facebook</t>
  </si>
  <si>
    <t>Publicaciones Twitter</t>
  </si>
  <si>
    <t>Publicaciones Instagram</t>
  </si>
  <si>
    <t>Actas de sistema de gestión de calidad elaboradas:</t>
  </si>
  <si>
    <t>Docuementos actualizados o creados:</t>
  </si>
  <si>
    <t>Derechos de petición respondidos:</t>
  </si>
  <si>
    <t>Tutelas y demandas respondidas:</t>
  </si>
  <si>
    <t>Denuncias tramitadas o gestionadas:</t>
  </si>
  <si>
    <t>Contratos elaborados:</t>
  </si>
  <si>
    <t>Novedades contractuales:</t>
  </si>
  <si>
    <t>Expedientes gestionados:</t>
  </si>
  <si>
    <t>Autos inhibitorios o fallos de primera instancia:</t>
  </si>
  <si>
    <t>Transferencias documentales realizadas</t>
  </si>
  <si>
    <t>Capacitaciones realizadas:</t>
  </si>
  <si>
    <t>Revisiónes de expedientes o intervenciones</t>
  </si>
  <si>
    <t>Solicitudes gestionadas por la mesa de servicios:</t>
  </si>
  <si>
    <t>Publicaciones realizadas en sitios web:</t>
  </si>
  <si>
    <t>Reportes realIzados</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</si>
  <si>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</si>
  <si>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Mantenimientos realizados</t>
  </si>
  <si>
    <t>Seguimientos y modificaciones al PAA:</t>
  </si>
  <si>
    <t>NA</t>
  </si>
  <si>
    <t>Impresiones en redes</t>
  </si>
  <si>
    <t xml:space="preserve">Se ha hecho una socialización masiva en el marco del free press y a través de redes sociales, llegando cada vez más a la comunidad. Las tasas de alcance e interacción nos dan una buena señal en cuando a redes sociales. En cuanto a comunicados de prensa, hay un porcentaje valioso de cobertura frente a nuestros comunicados. </t>
  </si>
  <si>
    <t>CATALINA MARÍA CRUZ</t>
  </si>
  <si>
    <t>Nos encontramos a la espera de la reunion con la Secretaría Distrital de Hacienda, sin embargo frente a esto, el DASCD manifesto que iban a realizar el acompañamiento total.</t>
  </si>
  <si>
    <t>Se esta fortaleciendo el analisis interno y externo para el cumplimiento de la mision y visión del instituto, asi mismo se espera poder contar con un analisis de cargas que permita el balance entre los colaboradores y servidores de la entidad identificando las oportunidades de mejora que facilite la prestación del servicio y el creciemiento de la entidad</t>
  </si>
  <si>
    <t>XIMENA DEL PILAR RODRIGUEZ CIFUENTES</t>
  </si>
  <si>
    <t>Andres Guerrero, Nancy Montero, Deisy Pascagaza, Leidy Rodriguez</t>
  </si>
  <si>
    <t>XIMENA CASTRO PINTO</t>
  </si>
  <si>
    <t>Diligencias judiciales atendidas:</t>
  </si>
  <si>
    <t>Se responde a las peticiones ciudadanas radicadas en el Sistema Distrital de Quejas y Soluciones (SDQS), procurando un mejor desempeño de la Administración Pública.</t>
  </si>
  <si>
    <t>Derechos de petición respondidos, PQR, Requerimientos:</t>
  </si>
  <si>
    <t>Certificaciones de Contratos y paz y salvos</t>
  </si>
  <si>
    <r>
      <t xml:space="preserve">EQUIPO DE GESTIÓN FINANCIERA: </t>
    </r>
    <r>
      <rPr>
        <sz val="10"/>
        <color theme="1"/>
        <rFont val="Arial"/>
        <family val="2"/>
      </rPr>
      <t xml:space="preserve">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t>
    </r>
    <r>
      <rPr>
        <b/>
        <sz val="10"/>
        <color theme="1"/>
        <rFont val="Arial"/>
        <family val="2"/>
      </rPr>
      <t>NOTA:</t>
    </r>
    <r>
      <rPr>
        <sz val="10"/>
        <color theme="1"/>
        <rFont val="Arial"/>
        <family val="2"/>
      </rPr>
      <t xml:space="preserve"> En cuanto a algunos CDP y CRP, cada documento debe expedirse tres veces, esto debido a que se expide en un rubro por cada elemento PEP, que si bien sigue siendo el mismo documento y el mismo consecutivo, el tramite se realiza una vez por cada elemento.</t>
    </r>
  </si>
  <si>
    <t>Se presentan quejas por anónimo y de la vaguedad e imprecisión de las supuestas acciones irregulares informadas, se infiere la falta de fundamento y credibilidad de los hechos documentos en comento. Lo anterior con respaldo en el numeral 1° del artículo 27 de la Ley 24 de 1992, que prohíbe al Ministerio Público la activación del aparato estatal por la vía del control disciplinario, como consecuencia de un anónimo, norma que es recogida por la Ley 190 de 1995, en cuyo artículo 38 establece:“(...) se aplicará en materia penal y disciplinaria, a menos que existan medios probatorios suficientes sobre la comisión de un delito o infracción disciplinaria que permitan adelantar la actuación de oficio (...)”. Razón por la cual de los radicados presentados por anónimos que ingresaron para el mes de febrero se profirieron autos de impedimento.</t>
  </si>
  <si>
    <r>
      <t xml:space="preserve">EQUIPO DE GESTIÓN DOCUMENTAL: </t>
    </r>
    <r>
      <rPr>
        <sz val="10"/>
        <rFont val="Arial"/>
        <family val="2"/>
      </rPr>
      <t>Al implementar las capacitaciones dentro de la entidad se  refleja la buena cultura archivística y se cumplirán con los requisitos solicitados por la Ley en materia archivística , por otra parte es importante mantener los inventarios actualizados ya  que  esta herramienta facilitar parte del trabajo en la entrega de las transferencias documentales primarias  además de facilitar la  administración y control de la información de la entidad  y el acceso a la misma para la consulta de los usuarios internos y externos, por otra parte se da inicio a la actualizacion del modulo de AZ Digital trabajando en conjunto con el area de tecnologia</t>
    </r>
  </si>
  <si>
    <r>
      <t xml:space="preserve">EQUIPO DE GESTIÓN AMBIENTAL: </t>
    </r>
    <r>
      <rPr>
        <sz val="10"/>
        <color theme="1"/>
        <rFont val="Arial"/>
        <family val="2"/>
      </rPr>
      <t>Durante el mes de marzo se realizo seguimiento al contrato de residuos peligrosos con la empresa DESCONT, y se adjudico contrato de fumigacion para el control de plagas con la empresa SINPLAGAX.  Adicionalmente, se desarrollaron 10 actividades de ese PIGA; se realizaron los reportes requeridos por las entidades y se desarrollaron actividades relacionadas con los residuos peligrosos, prácticas sostenibles, movilidad sostenible, bicicaravanas, biciusuarios y del material reciclado.</t>
    </r>
  </si>
  <si>
    <t>Natalia Roncancio; Fredy Ariza; Liz Tabares; Johan Pulido; Yoset Tovar, Diana Gomez</t>
  </si>
  <si>
    <t>Con esta meta, se genera un fortalecimiento y una garantía para la gestión eficiente y eficaz del Instituto Distrtital de Protección y Bienestar Animal. Se garantiza para el  Instituto Distrital de Protección y Bienestar Animal la prestación de los bienes y servicios que requiere para su operación, la conservacion de la memoria historica, la atención y servicio a la ciudadanía en el marco de la gestión ambiental.</t>
  </si>
  <si>
    <t>Giros por pospre realizados:</t>
  </si>
  <si>
    <t>El día 08 del mes de abril, se realizó la radicación de las cargas de trabajo del IDPYBA, las cuales fueron actualizadas debido a las modificaciones en los procedimientos de la entidad, asimismo, dicha actualización se efectuó bajo los formatos remitidos por el Departamento Administrativo del Servicio Civil Distrital. Se realizaron durante todo el mes mesas de trabajo en la Subdirección de Gestión corporativa con el quipo asignado por el Subdirector, en las cuales se analizaron las opciones, propuestas y las correspondientes guías de rediseño. El día 21 de abril, se llevó a cabo la segunda mesa técnica con el Departamento Administrativo del Servicio Civil, se solventas inquietudes frente a la matriz de cargas radicada y realizan recomendaciones a la misma, posteriormente se revisa la estructura organizacional propuesta y manifiestan dar continuidad con el proceso. Finalmente se acogen las sugerencias frente a la matriz de cargas laborales y se realizan los correspondientes ajustes.</t>
  </si>
  <si>
    <t xml:space="preserve">En el mes de abril de 2022 se realizó los reportes en PMR, SEGPLAN, SPI, POA, Alertas y Recomendaciones, seguimiento al POA  y Hojas de vida de indicadores correspondientes al mes de marzo de 2022. Se acompañó a las Subdirecciones tecnicas en las modificaciones del Plan de Adquisiciones que requerían traslados presupuestales entre metas de los proyectos.
Se realizaron 4 reportes de Política Pública en los cuales el IDPYBA tiene responsabilidad: Política Pública de Protección y Bienestar Animal, Política Pública de Juventud, Política Pública de Fenómeno de Habitabilidad en Calle y Política Pública de Mujeres y Equidad de Género. De igual modo, se acompañó el proceso de formulación de productos en la Política Pública de ruralidad y la Política Pública de Espacio Público, y se solicitó el ajuste del producto en responsabilidad del IDPYBA en la Política Pública de Juventud. Así mismo, se realizaron los ajustes solicitados por la Secretaría Técnica del CONPES DC en la matriz de plan de acción de la Política Pública de Protección y Bienestar Animal. 
De otro lado, se acompañó técnicamente la reunión de revisión del DTS del proyecto de inversión en bienestar animal de la Alcaldía Local de Teusaquillo.
Se elaboró la propuesta de cronograma de trabajo para la ejecución de las causas ciudadanas, teniendo en cuenta la necesidad de construcción conjunta con los promotores de las Causas ganadoras, al igual que los tiempos de reporte determinados por la herramienta de seguimiento de los compromisos de la entidad en la plataforma GABO. </t>
  </si>
  <si>
    <t>El Equipo MIPG de la Oficina Asesora de Planeación, es la encargada de liderar la Implementación de Modelo Integrado de Planeación y Gestión, dentro de sus actividades tiene el desarrollo y seguimiento a planes de mejoramiento y reportes es por esto que a continuación se desglosan las actividades que se programaron y el desarrollo de las mismas: 
Durante el primer trimestre de 2022 se revisó la información correspondiente al diligenciamiento del Furag 2020, con esa validación se adelantaron mesas de trabajo con la áreas, socializando el proceso de obtención de la información y sus evidencias.
En el mes de marzo se cargó en la plataforma la respuesta a cada una de las preguntas asignadas junto con sus soportes mediante mesas de trabajo permanentes acompañadas por el equipo asesor de Control Interno, la Oficina Asesora de Planeación y las áreas responsables de cada política asociada al MIPG, una vez diligenciado el 100% del formulario, se socializó con la Directora General, quien aportó observaciones para finalmente finalizar y enviar el formulario dentro de las fechas establecidas.
En el mes de Abril se envian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Adicionalmente se evidencian avances en modificación, eleboración y eliminación de documentos, se continua con la implementación de nuevo aplicativo documental para el acceso a la información vigente del Instituto.</t>
  </si>
  <si>
    <t xml:space="preserve">Se actualizan y/o elaboran  41 documentos, se envian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</si>
  <si>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Con la actualización, modificación y eliminación de documentos permite que los colaboradores apliquen los procesos como estan definidos en los documentos brindadno un mejor servicio para las partes interesadas. Adicionalmente se envian recordatorios a las areas para el reporte de las actividades programadas en el Mapa de riesgos de Corrupción , Mapas de riesgos de gestion por procesos y Plan Anticorrupción y de atención al Ciudadano.</t>
  </si>
  <si>
    <t xml:space="preserve">Durante el mes se mantuvieron estables las campañas de Vetetips, Lunes de Investigación, Miércoles de seguimiento, flash animal, guardianes online; así como la publicación y creación del contenido para las jornadas y campañas solicitadas por las áreas misionales. Cabe resaltar la divulgación de la semana santa consciente, y el despliegue de las adopciones conjuntas e intervención en La Terminal. </t>
  </si>
  <si>
    <t>En la evolución de la meta de este mes se resaltan las acciones de divulgación para campañas conjuntas, y la instauración del formato "Hoy Es Noticia"  las cuales se constituyeron en una amplia producción audiovisual, cubrimiento de eventos y jornadas, creación de piezas y contenido, y fogueo  con medios de comunicación.</t>
  </si>
  <si>
    <t>Para la oficina de Tecnología es muy importante contar con la Seguridad y Privacidad de la Información del Instituto, se llevo a cabo la renovación de licenciamiento del Sistema de Seguridad Perimetral (Fortinet) y el Sistema de Backup de los Equipos de Cómputo</t>
  </si>
  <si>
    <t>Se siguen presentando inconvenientes con el Gestor de Contenido del A-Z Digital en cuanto a la finalización de Peticiones, Duplicidad y Semaforización de estos, se realizó escalamiento a través de la Mesa de Servicios para brindar solución oportuna, se presentan demoras en la entrega de nuevas versiones para realizar pruebas funcionales 
Adicionalmente se han venido presentando inconvenientes con el software ERP Z-Box por tiempos de respuesta, se realiza seguimiento al correo electrónico nuevo por parte del aliado (ZUE) con el fin de mejorar los tiempos de respuesta e identificación de casos, así mismo, se solicita el apoyo del Ing. Fabian Hoyos de acuerdo a sus obligaciones contractuales para fortalecer el control a casos reportados al proveedor.</t>
  </si>
  <si>
    <t xml:space="preserve">Los beneficios obtenidos para la comunidad fueron los siguientes: Puesta en producción Sistema de Redes Locales, Se amplio el cupo de Turnos de Esterilizaciones para la comunidad en todas las Localidades, renovación del Licenciamiento de los Sistemas de Seguridad y Backup para el fortalecimiento de la seguridad y privacidad de la información, se dispuso los servicios contratados de conectividad para los funcionarios y contratistas ( Licencias Office 365, Equipos de Cómputo, perifericos, comunicaciones unificadas). </t>
  </si>
  <si>
    <r>
      <rPr>
        <b/>
        <sz val="11"/>
        <color theme="1"/>
        <rFont val="Arial"/>
        <family val="2"/>
      </rPr>
      <t>OFICINA ASESORA JURIDICA:</t>
    </r>
    <r>
      <rPr>
        <sz val="11"/>
        <color theme="1"/>
        <rFont val="Arial"/>
        <family val="2"/>
      </rPr>
      <t xml:space="preserve"> Durante el mes de abril de 2022, la Oficina Asesora Jurídica recibio 173 peticiones y oficios tal como lo evidencia el correo informando el control de correspondencia adjunto, los cuales fueron tramitados en los terminos legalmente establecidos. Asimismo, se dio respuesta a 2 acciones de tutela Nos. 2022-000136 y 2022 - 00193, se recibió fallo de tutela No. 2022-00193, se asistió a la Audiencia de Pruebas decretada dentro del proceso de reparación directa 2021-00165. Se realizó un informe de procesos judiciales, tutelas y conciliaciones extrajudiciales actualizado al mes de abril de 2022, se atendieron ochenta y ocho (88) diligencias judiciales y se elaboraron cinco (5) oficios de excusas dirigidos a los Juzgados y/o autoridades competentes.   
Se presentaron cuatro (4) denuncias ante la Fiscalía General de la Nación, por traslado de la Subdirección de Atención a la Fauna y el CAJ. Se participó en dos diligencias donde se reconoció la calidad de víctimas. e realizaron tres (3) diligencias (2) en sede control de garantías, (1) sede de conocimiento, actuando el Instituto como representante de víctimas en casos de que no haya un tenedor responsable. Se acompañó al operativo de fecha 24 de abril de 2022 por medio del cual se rescataron a 6 caninos de la localidad de Usaquén. Se realizaron siete (7) protocolos con los que se busca la valoración clínica y monitoreo de salud, medicina preventiva, valoración y monitoreo comportamental de los animales que se encuentran en la UCA, para blindar jurídicamente al instituto, de un posible daño antijurídico, se realizaron diez (10) protocolos con los que se busca la atención, ingreso, seguimiento, entrega, adopción entre otros, de los enjambres de abejas para blindar jurídicamente al instituto de un posible daño antijurídico, se recibieron 23 consutas al Centro de Atención Jurídico, se realizó capacitación a 40 estudiantes de la Universidad de La Salle, pertenecientes al Semillero NEST, acerca de las generalidades del Derecho Animal y lo relativo con la protección y bienestar de los mismos en el ordenamiento jurídico colombiano. Se realizó capacitación a 10 estudiantes de la Universidad Republicana, por medio de la asesoría de consultas remitidas al canal de atención del CAJ.  </t>
    </r>
  </si>
  <si>
    <t>Peticiones - oficios recibidos y tramitados:</t>
  </si>
  <si>
    <t>2 Tutelas</t>
  </si>
  <si>
    <t>6 Tutelas</t>
  </si>
  <si>
    <t>88 y 5 oficios de excusa</t>
  </si>
  <si>
    <t>398 y 26 oficios de excusa</t>
  </si>
  <si>
    <t>4</t>
  </si>
  <si>
    <t>12</t>
  </si>
  <si>
    <r>
      <rPr>
        <b/>
        <sz val="11"/>
        <color theme="1"/>
        <rFont val="Arial"/>
        <family val="2"/>
      </rPr>
      <t>SUBDIRECCIÓN DE GESTIÓN CORPORATIVA: GRUPO CONTRACTUAL:</t>
    </r>
    <r>
      <rPr>
        <sz val="11"/>
        <color theme="1"/>
        <rFont val="Arial"/>
        <family val="2"/>
      </rPr>
      <t xml:space="preserve"> 
En el mes de Abril se suscriben 2 contratos de Bienes y Servicios:
- 1 Seleccion Abreviada-  Licenciamiento Sofware
-1 Seleccion Abreviada-  Alimento Animal
 Contratos solicitadas: 
- Adición y prórroga 3
- Cesión de Contrato 7
- Prórrogas 0
- Adición 4
- Suspensiones 3
- Terminación Anticipada 0
- Otras modificaciones a  12 Contratos 
Se realizan Adendas para Proceso en tramite LP-002-2022 y 1 proceso  Selección abreviada en curso
Se realiza la presentacion de Informes a Sivicof- Sideap
Se da respuesta a:
- 9 Derechos de peticion, y
- 1 requerimientos de la personeria
Se da respuesta tambien a
-37 solicitudes de Certificaciones de Contratos 
-12 tramite de Paz y Salvos 
</t>
    </r>
  </si>
  <si>
    <r>
      <rPr>
        <b/>
        <sz val="11"/>
        <color theme="1"/>
        <rFont val="Arial"/>
        <family val="2"/>
      </rPr>
      <t>OFICINA DE CONTROL INTERNO DISCIPLINARIO:</t>
    </r>
    <r>
      <rPr>
        <sz val="11"/>
        <color theme="1"/>
        <rFont val="Arial"/>
        <family val="2"/>
      </rPr>
      <t xml:space="preserve"> En este periodo se dio trámite a radicados del Sistema de Información Disciplinaria (SDQS), de los que se profirieron autos de impedimento por razón del cargo: 
1.Auto No. 28 inhibitorio expediente 2022ER-027
2. Auto No. 029 Impedimento expediente 2022ER-028
3. Auto No. 030 archivo espediente 2019IE-008
4. Auto No. 031 inhibitorio expediente 2022ER-029
5.Respuesta SDQS142042022 Rad 2022ER0004004
6.Respuesta SDQS 961062022-906832022 RAD 2022ER0004245-2022ER0004270
7.Respuesta radicado 2022ER0004082
8.Respuesta radicado 2022ER0004004 Coordinación de Potestad Disciplinaria
9.Oficio remisión expediente 2022ER-028-Dirección General
</t>
    </r>
  </si>
  <si>
    <r>
      <t xml:space="preserve">EQUIPO DE ATENCIÓN AL CIUDADANO: </t>
    </r>
    <r>
      <rPr>
        <sz val="10"/>
        <color theme="1"/>
        <rFont val="Arial"/>
        <family val="2"/>
      </rPr>
      <t xml:space="preserve"> Durante el mes de abril se radicó un total de 1.410 derechos de petición a través de los diferentes canales de atención, y fueron direccionados a las diferentes dependencias del IDPYBA, en el mes se respodieron todas las peticiones dentro de terminos de Ley. Se realiza mesa de trabajo con las dependencia para realizar seguimeinto a la calidad de las respuestas y opotunidad de los derechos d epetición evidenciando que se realizó un plan de contingencia con escuadrón Abticrueldad que permitió mejorar lo tiempos..
Se realizaron 2.679 asesorías a través de los canales de atención dispuestos por el IDPYBA, en donde la mayor solicitud es de entrega de turnos para esterilizaciones y el canal más utilizado es el telefónico y presencial, dado que estamos ubicados en 7 puntos de la red CADE.
El 60% de los ciudadanos se encuentra satisfechos con la atención recibida, El porcentaje de personas que se encuentran insatisfechas manifiestan inconformidad con el tiempo de gestion  de las peticiones realizadas por los ciudadanos y el proceso para agendamiento de esterilización por falta de cupos.</t>
    </r>
  </si>
  <si>
    <r>
      <rPr>
        <b/>
        <sz val="10"/>
        <color theme="1"/>
        <rFont val="Arial"/>
        <family val="2"/>
      </rPr>
      <t xml:space="preserve">GESTION DE TALENYO HUMANO: </t>
    </r>
    <r>
      <rPr>
        <sz val="10"/>
        <color theme="1"/>
        <rFont val="Arial"/>
        <family val="2"/>
      </rPr>
      <t>Para el mes de abril de 2022 se tenian programadas 7 capacitaciones de las cuales se realizaron 7: Socialización Plan de Emergencia, Capacitación pausas activas, Capacitación material potencialmente aprovechable-reciclaje, Capacitación procedimientos establecidos para la gestión de residuos, Capacitación reducción de consumo de plástico, Capacitación inclusión de criterios ambientales a los contratos del Instituto y Capacitación inspecciones COPASST. Así mismo, en el plan de bienestar e incentivos, se tenían programadas 5 actividades de las cuales se ejecutaron 5. Por otra parte, en el Plan de SST se tenían programadas 9 actividades de las cuales se ejecutaron 7: Se realizó el seguimiento a los Indicadores del SG-SST, Se llevó a cabo mesa de trabajo con el área contractual, Se realizó reunión con el COPASST, Se realizó reunión con el Comité de Convivencia Laboral, Se efectuó el seguimiento al Programa de Mantenimiento 2022, Se realizó reporte a la ARL POSITIVA de seis (7) accidentes de trabajo y tres (3) investigaciones de accidente, Se realizaron las actividades en la semana de la salud y en el PESV, se cumplió a cabalidad con las actividades programadas. Finalmente, se dio cumplimiento a la inducción programada en el tiempo establecido. Respecto al FURAG-MIPG, se están realizando las acciones, reportes y actividades atinentes a Talento Humano.</t>
    </r>
  </si>
  <si>
    <r>
      <t xml:space="preserve">EQUIPO DE RECURSOS FÍSICOS: </t>
    </r>
    <r>
      <rPr>
        <sz val="10"/>
        <color theme="1"/>
        <rFont val="Arial"/>
        <family val="2"/>
      </rPr>
      <t>:Se logra identificar el cumplimiento en el pago de las obligaciones financieras, de acuerdo con el cumpliminto de los provedores, asi mismo se aporta  en la ejecucion de las recervas presupuestales constitudas para el 2022,Se realiza el tramite de pago de cinco (5) provedores que prestan sus servicios o suministros al Instituto.
Se realizo el mantenimiento preventivo y/o correctivo  en las instalaciones de la sede administrativa, los cuales fueron realizados por la empresa Moderline, los cuales consisteieron en la adecuacion de sistema de lectura en brille para cada una de las señales ubicadas en la sede adminsitrativa, La empresa Moderline realizo  actividades de mantenimiento en sede de Gestiion documental y en la sede administrativa, dado que dentro de sus obligaciones contractuales es su responsabilidad.
Se realiza la programacion de  los servicios que prestan los vehicuos en calidad de alquiler, programacion que se realiza de manera semanal de acuerdo con la solicitud de cada uno de los equipos que requieren el servicio, asi mismo se da respuesta efectiva a las soliccitudes extemporaneas recibidas,Mediante el contrato de transportes se aporta al cumplimiento de la misionalidad del Instituto, mediante la correcta prestacion del servicio, tanto para el transporte de personal como para el transporte de animales y acompañamiento a las diferentes convicatorias realizadas por entidadades en cumplimiento compromisos de ciudad.</t>
    </r>
  </si>
  <si>
    <t>13 ingresos, 194 salidas, 13 traslados, 4 compras, 40 bajas</t>
  </si>
  <si>
    <t>45 ingresos; 902 salidas; 148 traslados; 3 reintegros; 20 compras</t>
  </si>
  <si>
    <t>AVANCE MES</t>
  </si>
  <si>
    <t>ACUMULADO AÑO</t>
  </si>
  <si>
    <t>36 CDP Y 38 CRP</t>
  </si>
  <si>
    <t>710 CDP y 763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</si>
</sst>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 #,##0.00_-;\-&quot;$&quot;\ * #,##0.00_-;_-&quot;$&quot;\ * &quot;-&quot;??_-;_-@_-"/>
    <numFmt numFmtId="165" formatCode="_-* #,##0.00\ &quot;€&quot;_-;\-* #,##0.00\ &quot;€&quot;_-;_-* &quot;-&quot;??\ &quot;€&quot;_-;_-@_-"/>
    <numFmt numFmtId="166" formatCode="&quot;$&quot;\ #,##0_);[Red]\(&quot;$&quot;\ #,##0\)"/>
    <numFmt numFmtId="167" formatCode="_(* #,##0_);_(* \(#,##0\);_(* &quot;-&quot;_);_(@_)"/>
    <numFmt numFmtId="168" formatCode="_(&quot;$&quot;\ * #,##0.00_);_(&quot;$&quot;\ * \(#,##0.00\);_(&quot;$&quot;\ * &quot;-&quot;??_);_(@_)"/>
    <numFmt numFmtId="169" formatCode="_(* #,##0.00_);_(* \(#,##0.00\);_(*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0.0"/>
    <numFmt numFmtId="177" formatCode="_(* #,##0.0_);_(* \(#,##0.0\);_(* &quot;-&quot;??_);_(@_)"/>
    <numFmt numFmtId="178" formatCode="0.0"/>
    <numFmt numFmtId="179" formatCode="0.000"/>
    <numFmt numFmtId="180" formatCode="_(* #,##0.000_);_(* \(#,##0.000\);_(* &quot;-&quot;??_);_(@_)"/>
    <numFmt numFmtId="181" formatCode="0.000000"/>
  </numFmts>
  <fonts count="88"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2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s>
  <cellStyleXfs count="3211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9" fontId="33" fillId="0" borderId="0" applyFont="0" applyFill="0" applyBorder="0" applyAlignment="0" applyProtection="0"/>
    <xf numFmtId="167" fontId="33" fillId="0" borderId="0" applyFont="0" applyFill="0" applyBorder="0" applyAlignment="0" applyProtection="0"/>
    <xf numFmtId="41" fontId="33" fillId="0" borderId="0" applyFont="0" applyFill="0" applyBorder="0" applyAlignment="0" applyProtection="0"/>
    <xf numFmtId="169" fontId="3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9"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43" fontId="33" fillId="0" borderId="0" applyFont="0" applyFill="0" applyBorder="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18" fillId="16" borderId="8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0" fontId="23" fillId="7" borderId="8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84" applyNumberFormat="0" applyFont="0" applyAlignment="0" applyProtection="0"/>
    <xf numFmtId="0" fontId="4" fillId="23" borderId="90" applyNumberFormat="0" applyFon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26" fillId="16" borderId="85" applyNumberFormat="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0" fontId="31" fillId="0" borderId="8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1"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0" fontId="23" fillId="7"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4" fillId="23" borderId="92" applyNumberFormat="0" applyFon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26" fillId="16" borderId="93" applyNumberFormat="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2"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3" applyNumberFormat="0" applyAlignment="0" applyProtection="0"/>
    <xf numFmtId="0" fontId="18" fillId="16" borderId="11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18" fillId="16"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0" fontId="23" fillId="7" borderId="9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4" fillId="23" borderId="96" applyNumberFormat="0" applyFon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26" fillId="16" borderId="97" applyNumberFormat="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0" fontId="23" fillId="7" borderId="102" applyNumberFormat="0" applyAlignment="0" applyProtection="0"/>
    <xf numFmtId="43" fontId="33" fillId="0" borderId="0" applyFont="0" applyFill="0" applyBorder="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3" applyNumberFormat="0" applyFont="0" applyAlignment="0" applyProtection="0"/>
    <xf numFmtId="0" fontId="4" fillId="23" borderId="107" applyNumberFormat="0" applyFon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26" fillId="16" borderId="104" applyNumberFormat="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18" fillId="16"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23" fillId="7" borderId="106" applyNumberForma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4" fillId="23" borderId="107" applyNumberFormat="0" applyFon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26" fillId="16" borderId="108" applyNumberFormat="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31" fillId="0" borderId="109" applyNumberFormat="0" applyFill="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8" applyNumberFormat="0" applyFon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18" fillId="16"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23" fillId="7" borderId="117" applyNumberForma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4" fillId="23" borderId="118" applyNumberFormat="0" applyFon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26" fillId="16" borderId="119" applyNumberFormat="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31" fillId="0" borderId="120" applyNumberFormat="0" applyFill="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18" fillId="16" borderId="123"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23" fillId="7" borderId="123" applyNumberForma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4" applyNumberFormat="0" applyFont="0" applyAlignment="0" applyProtection="0"/>
    <xf numFmtId="0" fontId="4" fillId="23" borderId="128" applyNumberFormat="0" applyFon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26" fillId="16" borderId="125" applyNumberFormat="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18" fillId="16"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23" fillId="7" borderId="127" applyNumberForma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4" fillId="23" borderId="128" applyNumberFormat="0" applyFon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26" fillId="16" borderId="129" applyNumberFormat="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31" fillId="0" borderId="130" applyNumberFormat="0" applyFill="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18" fillId="16" borderId="131"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23" fillId="7" borderId="131" applyNumberForma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2" applyNumberFormat="0" applyFont="0" applyAlignment="0" applyProtection="0"/>
    <xf numFmtId="0" fontId="4" fillId="23" borderId="136" applyNumberFormat="0" applyFon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26" fillId="16" borderId="133" applyNumberFormat="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43" fontId="33" fillId="0" borderId="0" applyFont="0" applyFill="0" applyBorder="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4" applyNumberFormat="0" applyFon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43" fontId="33" fillId="0" borderId="0" applyFont="0" applyFill="0" applyBorder="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6" applyNumberFormat="0" applyFon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43" fontId="33" fillId="0" borderId="0" applyFont="0" applyFill="0" applyBorder="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56" applyNumberFormat="0" applyFon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43" fontId="33" fillId="0" borderId="0" applyFont="0" applyFill="0" applyBorder="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1"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4" applyNumberFormat="0" applyFill="0" applyAlignment="0" applyProtection="0"/>
    <xf numFmtId="0" fontId="31" fillId="0" borderId="174"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2" applyNumberFormat="0" applyFont="0" applyAlignment="0" applyProtection="0"/>
    <xf numFmtId="0" fontId="23" fillId="7"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18" fillId="16"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1"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43" fontId="33" fillId="0" borderId="0" applyFont="0" applyFill="0" applyBorder="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1" applyNumberFormat="0" applyAlignment="0" applyProtection="0"/>
    <xf numFmtId="0" fontId="23" fillId="7"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31" fillId="0" borderId="174"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3"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1"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43" fontId="33" fillId="0" borderId="0" applyFont="0" applyFill="0" applyBorder="0" applyAlignment="0" applyProtection="0"/>
    <xf numFmtId="0" fontId="23" fillId="7" borderId="175" applyNumberFormat="0" applyAlignment="0" applyProtection="0"/>
    <xf numFmtId="43" fontId="33" fillId="0" borderId="0" applyFont="0" applyFill="0" applyBorder="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1" applyNumberFormat="0" applyAlignment="0" applyProtection="0"/>
    <xf numFmtId="0" fontId="4" fillId="23" borderId="172" applyNumberFormat="0" applyFont="0" applyAlignment="0" applyProtection="0"/>
    <xf numFmtId="0" fontId="31" fillId="0" borderId="174" applyNumberFormat="0" applyFill="0" applyAlignment="0" applyProtection="0"/>
    <xf numFmtId="0" fontId="4" fillId="23" borderId="172" applyNumberFormat="0" applyFont="0" applyAlignment="0" applyProtection="0"/>
    <xf numFmtId="0" fontId="18" fillId="16" borderId="171" applyNumberFormat="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1" applyNumberFormat="0" applyAlignment="0" applyProtection="0"/>
    <xf numFmtId="0" fontId="31" fillId="0" borderId="174"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3"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3" applyNumberFormat="0" applyAlignment="0" applyProtection="0"/>
    <xf numFmtId="0" fontId="18" fillId="16" borderId="171" applyNumberFormat="0" applyAlignment="0" applyProtection="0"/>
    <xf numFmtId="0" fontId="18" fillId="16" borderId="175" applyNumberFormat="0" applyAlignment="0" applyProtection="0"/>
    <xf numFmtId="0" fontId="18" fillId="16"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43" fontId="33" fillId="0" borderId="0" applyFont="0" applyFill="0" applyBorder="0" applyAlignment="0" applyProtection="0"/>
    <xf numFmtId="0" fontId="18" fillId="16"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1" applyNumberFormat="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4" applyNumberFormat="0" applyFill="0" applyAlignment="0" applyProtection="0"/>
    <xf numFmtId="0" fontId="23" fillId="7" borderId="175" applyNumberFormat="0" applyAlignment="0" applyProtection="0"/>
    <xf numFmtId="0" fontId="26" fillId="16" borderId="173"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1"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6" fillId="16" borderId="173" applyNumberFormat="0" applyAlignment="0" applyProtection="0"/>
    <xf numFmtId="0" fontId="23" fillId="7"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23" fillId="7" borderId="171" applyNumberFormat="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4"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6" fillId="16" borderId="173"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3" fillId="7" borderId="171" applyNumberFormat="0" applyAlignment="0" applyProtection="0"/>
    <xf numFmtId="0" fontId="18" fillId="16" borderId="175" applyNumberFormat="0" applyAlignment="0" applyProtection="0"/>
    <xf numFmtId="0" fontId="18" fillId="16" borderId="171"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3"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4" applyNumberFormat="0" applyFill="0" applyAlignment="0" applyProtection="0"/>
    <xf numFmtId="0" fontId="4" fillId="23" borderId="172"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1" applyNumberFormat="0" applyAlignment="0" applyProtection="0"/>
    <xf numFmtId="0" fontId="18" fillId="16" borderId="175" applyNumberFormat="0" applyAlignment="0" applyProtection="0"/>
    <xf numFmtId="0" fontId="23" fillId="7" borderId="171" applyNumberFormat="0" applyAlignment="0" applyProtection="0"/>
    <xf numFmtId="0" fontId="23" fillId="7" borderId="175" applyNumberFormat="0" applyAlignment="0" applyProtection="0"/>
    <xf numFmtId="0" fontId="26" fillId="16" borderId="173"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3"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23" fillId="7" borderId="171"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43" fontId="33" fillId="0" borderId="0" applyFont="0" applyFill="0" applyBorder="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43" fontId="33" fillId="0" borderId="0" applyFont="0" applyFill="0" applyBorder="0" applyAlignment="0" applyProtection="0"/>
    <xf numFmtId="0" fontId="26" fillId="16" borderId="177" applyNumberFormat="0" applyAlignment="0" applyProtection="0"/>
    <xf numFmtId="41" fontId="33" fillId="0" borderId="0" applyFont="0" applyFill="0" applyBorder="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43" fontId="33" fillId="0" borderId="0" applyFont="0" applyFill="0" applyBorder="0" applyAlignment="0" applyProtection="0"/>
    <xf numFmtId="0" fontId="23" fillId="7" borderId="175" applyNumberFormat="0" applyAlignment="0" applyProtection="0"/>
    <xf numFmtId="0" fontId="31" fillId="0" borderId="178" applyNumberFormat="0" applyFill="0" applyAlignment="0" applyProtection="0"/>
    <xf numFmtId="0" fontId="18" fillId="16"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43" fontId="33" fillId="0" borderId="0" applyFont="0" applyFill="0" applyBorder="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2"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4" fillId="23" borderId="176" applyNumberFormat="0" applyFont="0" applyAlignment="0" applyProtection="0"/>
    <xf numFmtId="0" fontId="18" fillId="16" borderId="171"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1"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4"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1" applyNumberFormat="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1"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2" applyNumberFormat="0" applyFont="0" applyAlignment="0" applyProtection="0"/>
    <xf numFmtId="0" fontId="26" fillId="16" borderId="177" applyNumberFormat="0" applyAlignment="0" applyProtection="0"/>
    <xf numFmtId="0" fontId="23" fillId="7" borderId="171" applyNumberFormat="0" applyAlignment="0" applyProtection="0"/>
    <xf numFmtId="0" fontId="4" fillId="23" borderId="172"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31" fillId="0" borderId="174"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2"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3" fillId="7" borderId="175"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3"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3" fillId="7"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2" applyNumberFormat="0" applyFont="0" applyAlignment="0" applyProtection="0"/>
    <xf numFmtId="0" fontId="23" fillId="7"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4" applyNumberFormat="0" applyFill="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4"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3"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3"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43" fontId="33" fillId="0" borderId="0" applyFont="0" applyFill="0" applyBorder="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8" applyNumberFormat="0" applyFon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26" fillId="16" borderId="162" applyNumberFormat="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0" fontId="31" fillId="0" borderId="16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18" fillId="16"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0" fontId="23" fillId="7" borderId="16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4" fillId="23" borderId="168"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43" fontId="33" fillId="0" borderId="0" applyFont="0" applyFill="0" applyBorder="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26" fillId="16" borderId="173"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1"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4" applyNumberFormat="0" applyFill="0" applyAlignment="0" applyProtection="0"/>
    <xf numFmtId="0" fontId="4" fillId="23" borderId="172"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4"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3" applyNumberFormat="0" applyAlignment="0" applyProtection="0"/>
    <xf numFmtId="0" fontId="23" fillId="7" borderId="175" applyNumberFormat="0" applyAlignment="0" applyProtection="0"/>
    <xf numFmtId="0" fontId="18" fillId="16" borderId="171"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6" fillId="16" borderId="173"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3"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4"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2" applyNumberFormat="0" applyFont="0" applyAlignment="0" applyProtection="0"/>
    <xf numFmtId="0" fontId="31" fillId="0" borderId="174" applyNumberFormat="0" applyFill="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1"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1" applyNumberFormat="0" applyAlignment="0" applyProtection="0"/>
    <xf numFmtId="0" fontId="31" fillId="0" borderId="174" applyNumberFormat="0" applyFill="0" applyAlignment="0" applyProtection="0"/>
    <xf numFmtId="43" fontId="33" fillId="0" borderId="0" applyFont="0" applyFill="0" applyBorder="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1" applyNumberFormat="0" applyAlignment="0" applyProtection="0"/>
    <xf numFmtId="0" fontId="18" fillId="16" borderId="175" applyNumberFormat="0" applyAlignment="0" applyProtection="0"/>
    <xf numFmtId="0" fontId="31" fillId="0" borderId="174" applyNumberFormat="0" applyFill="0" applyAlignment="0" applyProtection="0"/>
    <xf numFmtId="0" fontId="18" fillId="16" borderId="175" applyNumberFormat="0" applyAlignment="0" applyProtection="0"/>
    <xf numFmtId="0" fontId="18" fillId="16"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2" applyNumberFormat="0" applyFont="0" applyAlignment="0" applyProtection="0"/>
    <xf numFmtId="0" fontId="18" fillId="16" borderId="171" applyNumberFormat="0" applyAlignment="0" applyProtection="0"/>
    <xf numFmtId="0" fontId="18" fillId="16" borderId="171" applyNumberFormat="0" applyAlignment="0" applyProtection="0"/>
    <xf numFmtId="0" fontId="18" fillId="16" borderId="175" applyNumberFormat="0" applyAlignment="0" applyProtection="0"/>
    <xf numFmtId="0" fontId="18" fillId="16"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1" applyNumberFormat="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1"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3"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43" fontId="33" fillId="0" borderId="0" applyFont="0" applyFill="0" applyBorder="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18" fillId="16"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23" fillId="7" borderId="160" applyNumberForma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26" fillId="16" borderId="169" applyNumberFormat="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31" fillId="0" borderId="170" applyNumberFormat="0" applyFill="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0" fontId="4" fillId="23" borderId="16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5" applyNumberFormat="0" applyAlignment="0" applyProtection="0"/>
    <xf numFmtId="0" fontId="23" fillId="7" borderId="175" applyNumberFormat="0" applyAlignment="0" applyProtection="0"/>
    <xf numFmtId="0" fontId="23" fillId="7"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3"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3"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4"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1"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2"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1"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3" applyNumberFormat="0" applyAlignment="0" applyProtection="0"/>
    <xf numFmtId="0" fontId="26" fillId="16" borderId="173"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1"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1"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4"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23" fillId="7"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4"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3"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31" fillId="0" borderId="178" applyNumberFormat="0" applyFill="0" applyAlignment="0" applyProtection="0"/>
    <xf numFmtId="0" fontId="23" fillId="7" borderId="171"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23" fillId="7"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1"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26" fillId="16" borderId="173"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1"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3"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1"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4"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3" applyNumberFormat="0" applyAlignment="0" applyProtection="0"/>
    <xf numFmtId="0" fontId="4" fillId="23" borderId="176" applyNumberFormat="0" applyFont="0" applyAlignment="0" applyProtection="0"/>
    <xf numFmtId="0" fontId="18" fillId="16"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1"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18" fillId="16" borderId="171"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4" fillId="23" borderId="172"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4" applyNumberFormat="0" applyFill="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2"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4"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3" applyNumberFormat="0" applyAlignment="0" applyProtection="0"/>
    <xf numFmtId="0" fontId="23" fillId="7" borderId="175" applyNumberFormat="0" applyAlignment="0" applyProtection="0"/>
    <xf numFmtId="0" fontId="26" fillId="16" borderId="173"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1"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2" applyNumberFormat="0" applyFon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4"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3"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3"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4" applyNumberFormat="0" applyFill="0" applyAlignment="0" applyProtection="0"/>
    <xf numFmtId="0" fontId="26" fillId="16" borderId="177" applyNumberFormat="0" applyAlignment="0" applyProtection="0"/>
    <xf numFmtId="0" fontId="26" fillId="16" borderId="173" applyNumberFormat="0" applyAlignment="0" applyProtection="0"/>
    <xf numFmtId="0" fontId="23" fillId="7" borderId="171" applyNumberFormat="0" applyAlignment="0" applyProtection="0"/>
    <xf numFmtId="0" fontId="18" fillId="16" borderId="171"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3"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1"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2"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23" fillId="7" borderId="171"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4" applyNumberFormat="0" applyFill="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1" applyNumberFormat="0" applyAlignment="0" applyProtection="0"/>
    <xf numFmtId="0" fontId="26" fillId="16" borderId="177" applyNumberFormat="0" applyAlignment="0" applyProtection="0"/>
    <xf numFmtId="0" fontId="26" fillId="16" borderId="173"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1"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1" applyNumberFormat="0" applyAlignment="0" applyProtection="0"/>
    <xf numFmtId="0" fontId="26" fillId="16" borderId="173"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4" applyNumberFormat="0" applyFill="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26" fillId="16" borderId="173"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1"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3" applyNumberFormat="0" applyAlignment="0" applyProtection="0"/>
    <xf numFmtId="43" fontId="33" fillId="0" borderId="0" applyFont="0" applyFill="0" applyBorder="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23" fillId="7" borderId="171"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4"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3"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1" applyNumberFormat="0" applyAlignment="0" applyProtection="0"/>
    <xf numFmtId="0" fontId="18" fillId="16"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1"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3"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1"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1"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4"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4" fillId="23" borderId="172" applyNumberFormat="0" applyFont="0" applyAlignment="0" applyProtection="0"/>
    <xf numFmtId="0" fontId="18" fillId="16"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4"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4"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2" applyNumberFormat="0" applyFont="0" applyAlignment="0" applyProtection="0"/>
    <xf numFmtId="0" fontId="23" fillId="7"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3" applyNumberFormat="0" applyAlignment="0" applyProtection="0"/>
    <xf numFmtId="0" fontId="26" fillId="16" borderId="173"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43" fontId="33" fillId="0" borderId="0" applyFont="0" applyFill="0" applyBorder="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3" fillId="7" borderId="171"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1"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1"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4" applyNumberFormat="0" applyFill="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18" fillId="16"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1"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3"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3" fillId="7"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4" applyNumberFormat="0" applyFill="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18" fillId="16"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4"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4" fillId="23" borderId="176" applyNumberFormat="0" applyFont="0" applyAlignment="0" applyProtection="0"/>
    <xf numFmtId="0" fontId="31" fillId="0" borderId="174"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1"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26" fillId="16" borderId="173"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1"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18" fillId="16" borderId="171"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1"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1"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4" fillId="23" borderId="172"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1"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4"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3"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1" applyNumberFormat="0" applyAlignment="0" applyProtection="0"/>
    <xf numFmtId="0" fontId="23" fillId="7"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1"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1" applyNumberFormat="0" applyAlignment="0" applyProtection="0"/>
    <xf numFmtId="0" fontId="23" fillId="7" borderId="171" applyNumberFormat="0" applyAlignment="0" applyProtection="0"/>
    <xf numFmtId="0" fontId="18" fillId="16"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3"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4" fillId="23" borderId="172"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3"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1"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23" fillId="7" borderId="171"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3"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1"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6" fillId="16" borderId="173"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1" applyNumberFormat="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23" fillId="7" borderId="175" applyNumberFormat="0" applyAlignment="0" applyProtection="0"/>
    <xf numFmtId="0" fontId="26" fillId="16" borderId="173"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2"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3"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3" applyNumberFormat="0" applyAlignment="0" applyProtection="0"/>
    <xf numFmtId="0" fontId="23" fillId="7" borderId="175" applyNumberFormat="0" applyAlignment="0" applyProtection="0"/>
    <xf numFmtId="0" fontId="18" fillId="16" borderId="171"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1"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1"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1"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3"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1" applyNumberFormat="0" applyAlignment="0" applyProtection="0"/>
    <xf numFmtId="0" fontId="18" fillId="16"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4"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4" applyNumberFormat="0" applyFill="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4" applyNumberFormat="0" applyFill="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3" fillId="7"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31" fillId="0" borderId="174"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3"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4" fillId="23" borderId="172"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3"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18" fillId="16" borderId="171" applyNumberFormat="0" applyAlignment="0" applyProtection="0"/>
    <xf numFmtId="0" fontId="23" fillId="7" borderId="171" applyNumberFormat="0" applyAlignment="0" applyProtection="0"/>
    <xf numFmtId="0" fontId="18" fillId="16" borderId="171" applyNumberFormat="0" applyAlignment="0" applyProtection="0"/>
    <xf numFmtId="0" fontId="4" fillId="23" borderId="172"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3"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1"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1"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3" applyNumberForma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1"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1"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1"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18" fillId="16"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18" fillId="16"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26" fillId="16" borderId="173"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1"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31" fillId="0" borderId="174" applyNumberFormat="0" applyFill="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43" fontId="33" fillId="0" borderId="0" applyFont="0" applyFill="0" applyBorder="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2" applyNumberFormat="0" applyFont="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1" applyNumberForma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1"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18" fillId="16" borderId="175" applyNumberFormat="0" applyAlignment="0" applyProtection="0"/>
    <xf numFmtId="0" fontId="18" fillId="16"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31" fillId="0" borderId="174"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3"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2"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3"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4" fillId="23" borderId="172" applyNumberFormat="0" applyFont="0" applyAlignment="0" applyProtection="0"/>
    <xf numFmtId="0" fontId="18" fillId="16" borderId="171"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18" fillId="16"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4" applyNumberFormat="0" applyFill="0" applyAlignment="0" applyProtection="0"/>
    <xf numFmtId="0" fontId="26" fillId="16" borderId="173"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26" fillId="16" borderId="173"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1" applyNumberFormat="0" applyAlignment="0" applyProtection="0"/>
    <xf numFmtId="0" fontId="23" fillId="7" borderId="175" applyNumberFormat="0" applyAlignment="0" applyProtection="0"/>
    <xf numFmtId="0" fontId="31" fillId="0" borderId="174"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1" applyNumberFormat="0" applyAlignment="0" applyProtection="0"/>
    <xf numFmtId="0" fontId="23" fillId="7" borderId="171"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3" applyNumberFormat="0" applyAlignment="0" applyProtection="0"/>
    <xf numFmtId="0" fontId="31" fillId="0" borderId="178" applyNumberFormat="0" applyFill="0" applyAlignment="0" applyProtection="0"/>
    <xf numFmtId="0" fontId="31" fillId="0" borderId="174"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1"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18" fillId="16" borderId="171"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2"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2"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6" fillId="16" borderId="173"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18" fillId="16"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6" fillId="16" borderId="173"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3"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3" applyNumberFormat="0" applyAlignment="0" applyProtection="0"/>
    <xf numFmtId="0" fontId="23" fillId="7" borderId="171"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4"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1"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5" applyNumberFormat="0" applyAlignment="0" applyProtection="0"/>
    <xf numFmtId="0" fontId="18" fillId="16" borderId="171"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1" applyNumberFormat="0" applyAlignment="0" applyProtection="0"/>
    <xf numFmtId="0" fontId="26" fillId="16" borderId="177" applyNumberFormat="0" applyAlignment="0" applyProtection="0"/>
    <xf numFmtId="0" fontId="26" fillId="16" borderId="173" applyNumberFormat="0" applyAlignment="0" applyProtection="0"/>
    <xf numFmtId="0" fontId="4" fillId="23" borderId="176" applyNumberFormat="0" applyFon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2"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3" fillId="7" borderId="171" applyNumberFormat="0" applyAlignment="0" applyProtection="0"/>
    <xf numFmtId="0" fontId="26" fillId="16" borderId="173"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26" fillId="16" borderId="173"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2" applyNumberFormat="0" applyFont="0" applyAlignment="0" applyProtection="0"/>
    <xf numFmtId="0" fontId="31" fillId="0" borderId="174"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1"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23" fillId="7" borderId="171"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1" applyNumberForma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2" applyNumberFormat="0" applyFont="0" applyAlignment="0" applyProtection="0"/>
    <xf numFmtId="0" fontId="26" fillId="16" borderId="177"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6" fillId="16" borderId="177" applyNumberFormat="0" applyAlignment="0" applyProtection="0"/>
    <xf numFmtId="0" fontId="23" fillId="7" borderId="175" applyNumberFormat="0" applyAlignment="0" applyProtection="0"/>
    <xf numFmtId="0" fontId="4" fillId="23" borderId="172" applyNumberFormat="0" applyFont="0" applyAlignment="0" applyProtection="0"/>
    <xf numFmtId="0" fontId="26" fillId="16" borderId="177" applyNumberForma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18" fillId="16" borderId="171" applyNumberFormat="0" applyAlignment="0" applyProtection="0"/>
    <xf numFmtId="0" fontId="18" fillId="16" borderId="171"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23" fillId="7" borderId="171" applyNumberFormat="0" applyAlignment="0" applyProtection="0"/>
    <xf numFmtId="0" fontId="31" fillId="0" borderId="174" applyNumberFormat="0" applyFill="0" applyAlignment="0" applyProtection="0"/>
    <xf numFmtId="0" fontId="26" fillId="16" borderId="177" applyNumberFormat="0" applyAlignment="0" applyProtection="0"/>
    <xf numFmtId="0" fontId="23" fillId="7" borderId="175"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3" applyNumberFormat="0" applyAlignment="0" applyProtection="0"/>
    <xf numFmtId="0" fontId="26" fillId="16" borderId="177" applyNumberFormat="0" applyAlignment="0" applyProtection="0"/>
    <xf numFmtId="0" fontId="26" fillId="16" borderId="173"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18" fillId="16" borderId="171" applyNumberForma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4"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18" fillId="16" borderId="171"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2"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4" fillId="23" borderId="176" applyNumberFormat="0" applyFont="0" applyAlignment="0" applyProtection="0"/>
    <xf numFmtId="0" fontId="18" fillId="16" borderId="175" applyNumberFormat="0" applyAlignment="0" applyProtection="0"/>
    <xf numFmtId="0" fontId="31" fillId="0" borderId="178" applyNumberFormat="0" applyFill="0" applyAlignment="0" applyProtection="0"/>
    <xf numFmtId="0" fontId="23" fillId="7" borderId="175" applyNumberFormat="0" applyAlignment="0" applyProtection="0"/>
    <xf numFmtId="0" fontId="31" fillId="0" borderId="178" applyNumberFormat="0" applyFill="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18" fillId="16" borderId="175" applyNumberFormat="0" applyAlignment="0" applyProtection="0"/>
    <xf numFmtId="0" fontId="4" fillId="23" borderId="176" applyNumberFormat="0" applyFon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18" fillId="16"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3" applyNumberFormat="0" applyAlignment="0" applyProtection="0"/>
    <xf numFmtId="0" fontId="23" fillId="7" borderId="171" applyNumberFormat="0" applyAlignment="0" applyProtection="0"/>
    <xf numFmtId="0" fontId="18" fillId="16" borderId="171" applyNumberFormat="0" applyAlignment="0" applyProtection="0"/>
    <xf numFmtId="0" fontId="26" fillId="16" borderId="177"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4" fillId="23" borderId="172" applyNumberFormat="0" applyFont="0" applyAlignment="0" applyProtection="0"/>
    <xf numFmtId="0" fontId="31" fillId="0" borderId="178" applyNumberFormat="0" applyFill="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26" fillId="16" borderId="177" applyNumberFormat="0" applyAlignment="0" applyProtection="0"/>
    <xf numFmtId="0" fontId="31" fillId="0" borderId="178" applyNumberFormat="0" applyFill="0" applyAlignment="0" applyProtection="0"/>
    <xf numFmtId="0" fontId="26" fillId="16" borderId="177" applyNumberFormat="0" applyAlignment="0" applyProtection="0"/>
    <xf numFmtId="0" fontId="4" fillId="23" borderId="176" applyNumberFormat="0" applyFont="0" applyAlignment="0" applyProtection="0"/>
    <xf numFmtId="0" fontId="26" fillId="16" borderId="173" applyNumberFormat="0" applyAlignment="0" applyProtection="0"/>
    <xf numFmtId="0" fontId="23" fillId="7" borderId="175"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31" fillId="0" borderId="178" applyNumberFormat="0" applyFill="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23" fillId="7" borderId="175" applyNumberFormat="0" applyAlignment="0" applyProtection="0"/>
    <xf numFmtId="0" fontId="26" fillId="16" borderId="177"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18" fillId="16"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23" fillId="7" borderId="175" applyNumberForma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26" fillId="16" borderId="177" applyNumberFormat="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31" fillId="0" borderId="178" applyNumberFormat="0" applyFill="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0" fontId="4" fillId="23" borderId="17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43" fontId="33" fillId="0" borderId="0" applyFont="0" applyFill="0" applyBorder="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43" fontId="33" fillId="0" borderId="0" applyFont="0" applyFill="0" applyBorder="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18" fillId="16"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0" fontId="23" fillId="7" borderId="17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4" fillId="23" borderId="180" applyNumberFormat="0" applyFon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26" fillId="16" borderId="181" applyNumberFormat="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31" fillId="0" borderId="182" applyNumberFormat="0" applyFill="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18" fillId="16"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23" fillId="7" borderId="183"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26" fillId="16" borderId="185" applyNumberFormat="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31" fillId="0" borderId="186"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90"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43" fontId="33" fillId="0" borderId="0" applyFont="0" applyFill="0" applyBorder="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43" fontId="33" fillId="0" borderId="0" applyFont="0" applyFill="0" applyBorder="0" applyAlignment="0" applyProtection="0"/>
    <xf numFmtId="0" fontId="23" fillId="7" borderId="189" applyNumberFormat="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43" fontId="33" fillId="0" borderId="0" applyFont="0" applyFill="0" applyBorder="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43" fontId="33" fillId="0" borderId="0" applyFont="0" applyFill="0" applyBorder="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0" fontId="26" fillId="16" borderId="191" applyNumberFormat="0" applyAlignment="0" applyProtection="0"/>
    <xf numFmtId="41" fontId="33" fillId="0" borderId="0" applyFont="0" applyFill="0" applyBorder="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43" fontId="33" fillId="0" borderId="0" applyFont="0" applyFill="0" applyBorder="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9" applyNumberFormat="0" applyAlignment="0" applyProtection="0"/>
    <xf numFmtId="0" fontId="31" fillId="0" borderId="192" applyNumberFormat="0" applyFill="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43" fontId="33" fillId="0" borderId="0" applyFont="0" applyFill="0" applyBorder="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43" fontId="33" fillId="0" borderId="0" applyFont="0" applyFill="0" applyBorder="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43" fontId="33" fillId="0" borderId="0" applyFont="0" applyFill="0" applyBorder="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43" fontId="33" fillId="0" borderId="0" applyFont="0" applyFill="0" applyBorder="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4" fillId="23" borderId="184" applyNumberFormat="0" applyFont="0" applyAlignment="0" applyProtection="0"/>
    <xf numFmtId="0" fontId="18" fillId="16" borderId="189" applyNumberFormat="0" applyAlignment="0" applyProtection="0"/>
    <xf numFmtId="0" fontId="31" fillId="0" borderId="192" applyNumberFormat="0" applyFill="0" applyAlignment="0" applyProtection="0"/>
    <xf numFmtId="0" fontId="23" fillId="7" borderId="189" applyNumberFormat="0" applyAlignment="0" applyProtection="0"/>
    <xf numFmtId="0" fontId="31" fillId="0" borderId="192" applyNumberFormat="0" applyFill="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18" fillId="16" borderId="189"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18" fillId="16"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18" fillId="16" borderId="189" applyNumberFormat="0" applyAlignment="0" applyProtection="0"/>
    <xf numFmtId="0" fontId="26" fillId="16" borderId="191"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4" fillId="23" borderId="184" applyNumberFormat="0" applyFont="0" applyAlignment="0" applyProtection="0"/>
    <xf numFmtId="0" fontId="31" fillId="0" borderId="192" applyNumberFormat="0" applyFill="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26" fillId="16" borderId="191" applyNumberFormat="0" applyAlignment="0" applyProtection="0"/>
    <xf numFmtId="0" fontId="31" fillId="0" borderId="192" applyNumberFormat="0" applyFill="0" applyAlignment="0" applyProtection="0"/>
    <xf numFmtId="0" fontId="26" fillId="16" borderId="191" applyNumberFormat="0" applyAlignment="0" applyProtection="0"/>
    <xf numFmtId="0" fontId="4" fillId="23" borderId="184" applyNumberFormat="0" applyFont="0" applyAlignment="0" applyProtection="0"/>
    <xf numFmtId="0" fontId="26" fillId="16" borderId="191" applyNumberFormat="0" applyAlignment="0" applyProtection="0"/>
    <xf numFmtId="0" fontId="23" fillId="7" borderId="189"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31" fillId="0" borderId="192" applyNumberFormat="0" applyFill="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23" fillId="7" borderId="189" applyNumberFormat="0" applyAlignment="0" applyProtection="0"/>
    <xf numFmtId="0" fontId="26" fillId="16" borderId="191"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18" fillId="16"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23" fillId="7" borderId="189" applyNumberForma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26" fillId="16" borderId="191" applyNumberFormat="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31" fillId="0" borderId="192" applyNumberFormat="0" applyFill="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0" fontId="4" fillId="23" borderId="184" applyNumberFormat="0" applyFont="0" applyAlignment="0" applyProtection="0"/>
    <xf numFmtId="164" fontId="33" fillId="0" borderId="0" applyFont="0" applyFill="0" applyBorder="0" applyAlignment="0" applyProtection="0"/>
  </cellStyleXfs>
  <cellXfs count="1024">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7" fontId="33" fillId="0" borderId="0" xfId="1251" applyFont="1"/>
    <xf numFmtId="167"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3" fillId="26" borderId="10" xfId="1250" applyNumberFormat="1" applyFont="1" applyFill="1" applyBorder="1" applyAlignment="1">
      <alignment horizontal="center" vertical="center"/>
    </xf>
    <xf numFmtId="169" fontId="9" fillId="26" borderId="10" xfId="1250" applyFont="1" applyFill="1" applyBorder="1" applyAlignment="1">
      <alignment horizontal="center" vertical="center"/>
    </xf>
    <xf numFmtId="172" fontId="63" fillId="60" borderId="10" xfId="1250" applyNumberFormat="1" applyFont="1" applyFill="1" applyBorder="1" applyAlignment="1">
      <alignment horizontal="center" vertical="center"/>
    </xf>
    <xf numFmtId="169"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68"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0" xfId="1371" applyFont="1" applyFill="1" applyBorder="1" applyAlignment="1" applyProtection="1">
      <alignment horizontal="center" vertical="center" wrapText="1"/>
      <protection hidden="1"/>
    </xf>
    <xf numFmtId="0" fontId="8" fillId="61" borderId="68" xfId="0"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70"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68"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80" fontId="70" fillId="0" borderId="68" xfId="0" applyNumberFormat="1" applyFont="1" applyBorder="1" applyProtection="1">
      <protection hidden="1"/>
    </xf>
    <xf numFmtId="0" fontId="8" fillId="61" borderId="68" xfId="1371" applyFont="1" applyFill="1" applyBorder="1" applyAlignment="1" applyProtection="1">
      <alignment horizontal="center" vertical="center" wrapText="1"/>
      <protection locked="0" hidden="1"/>
    </xf>
    <xf numFmtId="0" fontId="5" fillId="0" borderId="68" xfId="1371" applyFont="1" applyBorder="1" applyAlignment="1" applyProtection="1">
      <alignment horizontal="center" vertical="center" wrapText="1"/>
      <protection hidden="1"/>
    </xf>
    <xf numFmtId="0" fontId="5" fillId="0" borderId="69" xfId="1371" applyFont="1" applyBorder="1" applyAlignment="1" applyProtection="1">
      <alignment horizontal="center" vertical="center" wrapText="1"/>
      <protection hidden="1"/>
    </xf>
    <xf numFmtId="0" fontId="8" fillId="61" borderId="68" xfId="1371" applyFont="1" applyFill="1" applyBorder="1" applyAlignment="1" applyProtection="1">
      <alignment horizontal="center" vertical="center" wrapText="1"/>
      <protection hidden="1"/>
    </xf>
    <xf numFmtId="0" fontId="5" fillId="0" borderId="68" xfId="1371" applyFont="1" applyBorder="1" applyAlignment="1" applyProtection="1">
      <alignment horizontal="center" vertical="center"/>
      <protection hidden="1"/>
    </xf>
    <xf numFmtId="0" fontId="5" fillId="0" borderId="69" xfId="1371" applyFont="1" applyBorder="1" applyAlignment="1" applyProtection="1">
      <alignment horizontal="center" vertical="center"/>
      <protection hidden="1"/>
    </xf>
    <xf numFmtId="0" fontId="8" fillId="61" borderId="70" xfId="1371" applyFont="1" applyFill="1" applyBorder="1" applyAlignment="1" applyProtection="1">
      <alignment horizontal="left" vertical="center" wrapText="1"/>
      <protection hidden="1"/>
    </xf>
    <xf numFmtId="178" fontId="5" fillId="0" borderId="72" xfId="1496" applyNumberFormat="1" applyFont="1" applyFill="1" applyBorder="1" applyAlignment="1" applyProtection="1">
      <alignment horizontal="center" vertical="center" wrapText="1"/>
      <protection hidden="1"/>
    </xf>
    <xf numFmtId="178" fontId="5" fillId="0" borderId="75" xfId="1496" applyNumberFormat="1" applyFont="1" applyFill="1" applyBorder="1" applyAlignment="1" applyProtection="1">
      <alignment vertical="center" wrapText="1"/>
      <protection hidden="1"/>
    </xf>
    <xf numFmtId="0" fontId="8" fillId="61" borderId="71" xfId="1371" applyFont="1" applyFill="1" applyBorder="1" applyAlignment="1" applyProtection="1">
      <alignment vertical="top" wrapText="1"/>
      <protection hidden="1"/>
    </xf>
    <xf numFmtId="0" fontId="8" fillId="61" borderId="70" xfId="1371" applyFont="1" applyFill="1" applyBorder="1" applyAlignment="1" applyProtection="1">
      <alignment horizontal="justify" vertical="center" wrapText="1"/>
      <protection locked="0" hidden="1"/>
    </xf>
    <xf numFmtId="0" fontId="8" fillId="61" borderId="70" xfId="1371" applyFont="1" applyFill="1" applyBorder="1" applyAlignment="1" applyProtection="1">
      <alignment horizontal="justify" vertical="center" wrapText="1"/>
      <protection hidden="1"/>
    </xf>
    <xf numFmtId="0" fontId="8" fillId="61" borderId="76" xfId="1371" applyFont="1" applyFill="1" applyBorder="1" applyAlignment="1" applyProtection="1">
      <alignment horizontal="left" vertical="center" wrapText="1"/>
      <protection hidden="1"/>
    </xf>
    <xf numFmtId="14" fontId="9" fillId="0" borderId="68" xfId="1371" applyNumberFormat="1" applyFont="1" applyBorder="1" applyAlignment="1" applyProtection="1">
      <alignment horizontal="center" vertical="center" wrapText="1"/>
      <protection locked="0" hidden="1"/>
    </xf>
    <xf numFmtId="0" fontId="8" fillId="61" borderId="70" xfId="1371" applyFont="1" applyFill="1" applyBorder="1" applyAlignment="1" applyProtection="1">
      <alignment horizontal="justify" vertical="center"/>
      <protection hidden="1"/>
    </xf>
    <xf numFmtId="0" fontId="8" fillId="61" borderId="70"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9"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8" fontId="5" fillId="0" borderId="75" xfId="1496" applyNumberFormat="1" applyFont="1" applyFill="1" applyBorder="1" applyAlignment="1" applyProtection="1">
      <alignment horizontal="center" vertical="center" wrapText="1"/>
      <protection hidden="1"/>
    </xf>
    <xf numFmtId="14" fontId="5" fillId="0" borderId="68" xfId="1371" applyNumberFormat="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protection hidden="1"/>
    </xf>
    <xf numFmtId="0" fontId="9" fillId="0" borderId="69" xfId="1371" applyFont="1" applyBorder="1" applyAlignment="1" applyProtection="1">
      <alignment horizontal="center" vertical="center"/>
      <protection hidden="1"/>
    </xf>
    <xf numFmtId="1" fontId="9" fillId="24" borderId="75" xfId="1496" applyNumberFormat="1" applyFont="1" applyFill="1" applyBorder="1" applyAlignment="1" applyProtection="1">
      <alignment vertical="center" wrapText="1"/>
      <protection hidden="1"/>
    </xf>
    <xf numFmtId="178" fontId="5" fillId="24" borderId="72" xfId="1496" applyNumberFormat="1" applyFont="1" applyFill="1" applyBorder="1" applyAlignment="1" applyProtection="1">
      <alignment horizontal="center" vertical="center" wrapText="1"/>
      <protection hidden="1"/>
    </xf>
    <xf numFmtId="178" fontId="5" fillId="24" borderId="75" xfId="1496" applyNumberFormat="1" applyFont="1" applyFill="1" applyBorder="1" applyAlignment="1" applyProtection="1">
      <alignment horizontal="center" vertical="center" wrapText="1"/>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68" xfId="1371" applyFont="1" applyFill="1" applyBorder="1" applyAlignment="1" applyProtection="1">
      <alignment vertical="center" wrapText="1"/>
      <protection hidden="1"/>
    </xf>
    <xf numFmtId="14" fontId="12" fillId="0" borderId="68"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9" fontId="70" fillId="0" borderId="68" xfId="1495" applyFont="1" applyBorder="1" applyProtection="1">
      <protection hidden="1"/>
    </xf>
    <xf numFmtId="10" fontId="59" fillId="0" borderId="0" xfId="1495" applyNumberFormat="1" applyFont="1" applyFill="1" applyBorder="1" applyAlignment="1">
      <alignment horizontal="center" vertical="center" wrapText="1"/>
    </xf>
    <xf numFmtId="169" fontId="9" fillId="24" borderId="72" xfId="1250" applyFont="1" applyFill="1" applyBorder="1" applyAlignment="1" applyProtection="1">
      <alignment vertical="center" wrapText="1"/>
      <protection hidden="1"/>
    </xf>
    <xf numFmtId="169" fontId="9" fillId="0" borderId="193" xfId="1250" applyFont="1" applyFill="1" applyBorder="1" applyAlignment="1">
      <alignment horizontal="center" vertical="center"/>
    </xf>
    <xf numFmtId="181" fontId="59" fillId="0" borderId="0" xfId="1495" applyNumberFormat="1" applyFont="1" applyFill="1" applyBorder="1" applyAlignment="1">
      <alignment horizontal="center" vertical="center" wrapText="1"/>
    </xf>
    <xf numFmtId="9" fontId="54" fillId="0" borderId="194" xfId="0" applyNumberFormat="1" applyFont="1" applyBorder="1"/>
    <xf numFmtId="43" fontId="11" fillId="0" borderId="0" xfId="1371" applyNumberFormat="1" applyFont="1" applyAlignment="1" applyProtection="1">
      <alignment horizontal="center" vertical="center" wrapText="1"/>
      <protection hidden="1"/>
    </xf>
    <xf numFmtId="164" fontId="51" fillId="0" borderId="0" xfId="32118" applyFont="1" applyProtection="1">
      <protection hidden="1"/>
    </xf>
    <xf numFmtId="0" fontId="8" fillId="61" borderId="70" xfId="1371" applyFont="1" applyFill="1" applyBorder="1" applyAlignment="1" applyProtection="1">
      <alignment horizontal="left" vertical="center" wrapText="1"/>
      <protection hidden="1"/>
    </xf>
    <xf numFmtId="0" fontId="8" fillId="61" borderId="36" xfId="1371" applyFont="1" applyFill="1" applyBorder="1" applyAlignment="1" applyProtection="1">
      <alignment horizontal="center" vertical="center" wrapText="1"/>
      <protection hidden="1"/>
    </xf>
    <xf numFmtId="0" fontId="54" fillId="0" borderId="194" xfId="1371" applyFont="1" applyFill="1" applyBorder="1" applyAlignment="1" applyProtection="1">
      <alignment vertical="center" wrapText="1"/>
      <protection locked="0" hidden="1"/>
    </xf>
    <xf numFmtId="0" fontId="5" fillId="0" borderId="194" xfId="1371" applyFont="1" applyBorder="1" applyAlignment="1" applyProtection="1">
      <alignment horizontal="center" vertical="center"/>
      <protection hidden="1"/>
    </xf>
    <xf numFmtId="0" fontId="8" fillId="61" borderId="194" xfId="1371" applyFont="1" applyFill="1" applyBorder="1" applyAlignment="1" applyProtection="1">
      <alignment vertical="center" wrapText="1"/>
      <protection hidden="1"/>
    </xf>
    <xf numFmtId="0" fontId="5" fillId="0" borderId="195" xfId="1371" applyFont="1" applyBorder="1" applyAlignment="1" applyProtection="1">
      <alignment horizontal="center" vertical="center"/>
      <protection hidden="1"/>
    </xf>
    <xf numFmtId="179" fontId="5" fillId="0" borderId="193" xfId="1496" applyNumberFormat="1" applyFont="1" applyFill="1" applyBorder="1" applyAlignment="1" applyProtection="1">
      <alignment horizontal="center" vertical="center" wrapText="1"/>
      <protection hidden="1"/>
    </xf>
    <xf numFmtId="179" fontId="5" fillId="0" borderId="195"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94" xfId="1371" applyFont="1" applyFill="1" applyBorder="1" applyAlignment="1" applyProtection="1">
      <alignment horizontal="center" vertical="center" wrapText="1"/>
      <protection hidden="1"/>
    </xf>
    <xf numFmtId="0" fontId="8" fillId="61" borderId="194" xfId="0" applyFont="1" applyFill="1" applyBorder="1" applyAlignment="1" applyProtection="1">
      <alignment horizontal="center" vertical="center" wrapText="1"/>
      <protection hidden="1"/>
    </xf>
    <xf numFmtId="0" fontId="8" fillId="61" borderId="195" xfId="1371" applyFont="1" applyFill="1" applyBorder="1" applyAlignment="1" applyProtection="1">
      <alignment horizontal="center" vertical="center" wrapText="1"/>
      <protection hidden="1"/>
    </xf>
    <xf numFmtId="0" fontId="8" fillId="61" borderId="194" xfId="1371" applyFont="1" applyFill="1" applyBorder="1" applyAlignment="1" applyProtection="1">
      <alignment horizontal="center" vertical="center" wrapText="1"/>
      <protection locked="0" hidden="1"/>
    </xf>
    <xf numFmtId="14" fontId="9" fillId="0" borderId="194" xfId="1371" applyNumberFormat="1" applyFont="1" applyBorder="1" applyAlignment="1" applyProtection="1">
      <alignment horizontal="center" vertical="center" wrapText="1"/>
      <protection locked="0" hidden="1"/>
    </xf>
    <xf numFmtId="0" fontId="70" fillId="50" borderId="194" xfId="1371" applyFont="1" applyFill="1" applyBorder="1" applyAlignment="1" applyProtection="1">
      <alignment vertical="center" wrapText="1"/>
      <protection locked="0" hidden="1"/>
    </xf>
    <xf numFmtId="0" fontId="71" fillId="50" borderId="194" xfId="1371" applyFont="1" applyFill="1" applyBorder="1" applyAlignment="1" applyProtection="1">
      <alignment horizontal="center" vertical="center" wrapText="1"/>
      <protection locked="0" hidden="1"/>
    </xf>
    <xf numFmtId="179" fontId="5" fillId="57" borderId="193" xfId="1496" applyNumberFormat="1" applyFont="1" applyFill="1" applyBorder="1" applyAlignment="1" applyProtection="1">
      <alignment horizontal="center" vertical="center" wrapText="1"/>
      <protection hidden="1"/>
    </xf>
    <xf numFmtId="179" fontId="5" fillId="57" borderId="195" xfId="1496" applyNumberFormat="1" applyFont="1" applyFill="1" applyBorder="1" applyAlignment="1" applyProtection="1">
      <alignment horizontal="center" vertical="center" wrapText="1"/>
      <protection hidden="1"/>
    </xf>
    <xf numFmtId="0" fontId="71" fillId="50" borderId="195" xfId="1371" applyFont="1" applyFill="1" applyBorder="1" applyAlignment="1" applyProtection="1">
      <alignment horizontal="center" vertical="center" wrapText="1"/>
      <protection locked="0" hidden="1"/>
    </xf>
    <xf numFmtId="0" fontId="70" fillId="50" borderId="195" xfId="1371" applyFont="1" applyFill="1" applyBorder="1" applyAlignment="1" applyProtection="1">
      <alignment vertical="center" wrapText="1"/>
      <protection locked="0" hidden="1"/>
    </xf>
    <xf numFmtId="0" fontId="59" fillId="50" borderId="194" xfId="1371" applyFont="1" applyFill="1" applyBorder="1" applyAlignment="1" applyProtection="1">
      <alignment vertical="center" wrapText="1"/>
      <protection locked="0" hidden="1"/>
    </xf>
    <xf numFmtId="0" fontId="59" fillId="50" borderId="194" xfId="1371" applyFont="1" applyFill="1" applyBorder="1" applyAlignment="1" applyProtection="1">
      <alignment horizontal="justify" vertical="center" wrapText="1"/>
      <protection locked="0" hidden="1"/>
    </xf>
    <xf numFmtId="0" fontId="8" fillId="61" borderId="194" xfId="1371" applyFont="1" applyFill="1" applyBorder="1" applyAlignment="1" applyProtection="1">
      <alignment horizontal="left" vertical="center" wrapText="1"/>
      <protection hidden="1"/>
    </xf>
    <xf numFmtId="0" fontId="70" fillId="50" borderId="194" xfId="1371" applyFont="1" applyFill="1" applyBorder="1" applyAlignment="1" applyProtection="1">
      <alignment horizontal="left" vertical="center" wrapText="1"/>
      <protection locked="0"/>
    </xf>
    <xf numFmtId="0" fontId="50" fillId="0" borderId="0"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9" fillId="0" borderId="194" xfId="1371" applyFont="1" applyBorder="1" applyAlignment="1" applyProtection="1">
      <alignment vertical="center" wrapText="1"/>
      <protection locked="0" hidden="1"/>
    </xf>
    <xf numFmtId="0" fontId="59" fillId="50" borderId="194" xfId="1371" applyFont="1" applyFill="1" applyBorder="1" applyAlignment="1" applyProtection="1">
      <alignment vertical="top" wrapText="1"/>
      <protection locked="0" hidden="1"/>
    </xf>
    <xf numFmtId="0" fontId="59" fillId="50" borderId="194" xfId="1371" applyFont="1" applyFill="1" applyBorder="1" applyAlignment="1" applyProtection="1">
      <alignment horizontal="center" vertical="center" wrapText="1"/>
      <protection locked="0" hidden="1"/>
    </xf>
    <xf numFmtId="0" fontId="71" fillId="0" borderId="194" xfId="1371" applyFont="1" applyBorder="1" applyAlignment="1" applyProtection="1">
      <alignment horizontal="center" vertical="center"/>
      <protection hidden="1"/>
    </xf>
    <xf numFmtId="0" fontId="71" fillId="0" borderId="49" xfId="1371" applyFont="1" applyBorder="1" applyAlignment="1" applyProtection="1">
      <alignment horizontal="center" vertical="center"/>
      <protection hidden="1"/>
    </xf>
    <xf numFmtId="1" fontId="59" fillId="0" borderId="194" xfId="1250" applyNumberFormat="1" applyFont="1" applyFill="1" applyBorder="1" applyAlignment="1" applyProtection="1">
      <alignment horizontal="center" vertical="center" wrapText="1"/>
      <protection locked="0" hidden="1"/>
    </xf>
    <xf numFmtId="0" fontId="59" fillId="0" borderId="194" xfId="1371" applyFont="1" applyFill="1" applyBorder="1" applyAlignment="1" applyProtection="1">
      <alignment horizontal="center" vertical="center" wrapText="1"/>
      <protection locked="0" hidden="1"/>
    </xf>
    <xf numFmtId="0" fontId="59" fillId="0" borderId="194" xfId="1371" applyFont="1" applyBorder="1" applyAlignment="1" applyProtection="1">
      <alignment horizontal="center" vertical="center" wrapText="1"/>
      <protection locked="0" hidden="1"/>
    </xf>
    <xf numFmtId="0" fontId="59" fillId="0" borderId="195" xfId="0" applyFont="1" applyBorder="1" applyAlignment="1" applyProtection="1">
      <alignment horizontal="center" vertical="center"/>
      <protection hidden="1"/>
    </xf>
    <xf numFmtId="164" fontId="51" fillId="0" borderId="0" xfId="32118" applyFont="1" applyAlignment="1" applyProtection="1">
      <alignment horizontal="center" vertical="center"/>
      <protection hidden="1"/>
    </xf>
    <xf numFmtId="0" fontId="51" fillId="0" borderId="0" xfId="0" applyFont="1" applyAlignment="1" applyProtection="1">
      <alignment horizontal="center" vertical="center"/>
      <protection hidden="1"/>
    </xf>
    <xf numFmtId="1" fontId="59" fillId="50" borderId="194" xfId="1371" applyNumberFormat="1" applyFont="1" applyFill="1" applyBorder="1" applyAlignment="1" applyProtection="1">
      <alignment horizontal="center" vertical="center" wrapText="1"/>
      <protection locked="0" hidden="1"/>
    </xf>
    <xf numFmtId="49" fontId="59" fillId="50" borderId="194" xfId="1371" applyNumberFormat="1" applyFont="1" applyFill="1" applyBorder="1" applyAlignment="1" applyProtection="1">
      <alignment horizontal="center" vertical="center" wrapText="1"/>
      <protection locked="0"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9" fontId="9" fillId="50" borderId="71" xfId="1495" applyNumberFormat="1" applyFont="1" applyFill="1" applyBorder="1" applyAlignment="1" applyProtection="1">
      <alignment vertical="center" wrapText="1"/>
      <protection locked="0" hidden="1"/>
    </xf>
    <xf numFmtId="9" fontId="12" fillId="50" borderId="17" xfId="1495" applyNumberFormat="1" applyFont="1" applyFill="1" applyBorder="1" applyAlignment="1" applyProtection="1">
      <alignment vertical="center" wrapText="1"/>
      <protection locked="0" hidden="1"/>
    </xf>
    <xf numFmtId="9" fontId="4" fillId="50" borderId="71" xfId="1495" applyNumberFormat="1" applyFont="1" applyFill="1" applyBorder="1" applyAlignment="1" applyProtection="1">
      <alignment vertical="center" wrapText="1"/>
      <protection locked="0" hidden="1"/>
    </xf>
    <xf numFmtId="9" fontId="9" fillId="50" borderId="17" xfId="1495" applyNumberFormat="1" applyFont="1" applyFill="1" applyBorder="1" applyAlignment="1" applyProtection="1">
      <alignment vertical="center" wrapText="1"/>
      <protection locked="0" hidden="1"/>
    </xf>
    <xf numFmtId="0" fontId="83" fillId="65" borderId="194" xfId="0" applyFont="1" applyFill="1" applyBorder="1" applyAlignment="1">
      <alignment vertical="center" wrapText="1"/>
    </xf>
    <xf numFmtId="10" fontId="9" fillId="0" borderId="193" xfId="1495" applyNumberFormat="1" applyFont="1" applyFill="1" applyBorder="1" applyAlignment="1">
      <alignment horizontal="center" vertical="center"/>
    </xf>
    <xf numFmtId="0" fontId="12" fillId="0" borderId="194" xfId="0" applyFont="1" applyBorder="1" applyAlignment="1">
      <alignment horizontal="center" vertical="center" wrapText="1"/>
    </xf>
    <xf numFmtId="0" fontId="12" fillId="0" borderId="195" xfId="0" applyFont="1" applyBorder="1" applyAlignment="1">
      <alignment horizontal="center" vertical="center"/>
    </xf>
    <xf numFmtId="0" fontId="59" fillId="50" borderId="194" xfId="1371" applyFont="1" applyFill="1" applyBorder="1" applyAlignment="1" applyProtection="1">
      <alignment horizontal="left" vertical="center" wrapText="1"/>
      <protection locked="0"/>
    </xf>
    <xf numFmtId="9" fontId="5" fillId="50" borderId="71" xfId="1495" applyNumberFormat="1" applyFont="1" applyFill="1" applyBorder="1" applyAlignment="1" applyProtection="1">
      <alignment vertical="center" wrapText="1"/>
      <protection locked="0" hidden="1"/>
    </xf>
    <xf numFmtId="2" fontId="5" fillId="0" borderId="72" xfId="1496" applyNumberFormat="1" applyFont="1" applyFill="1" applyBorder="1" applyAlignment="1" applyProtection="1">
      <alignment horizontal="center" vertical="center" wrapText="1"/>
      <protection hidden="1"/>
    </xf>
    <xf numFmtId="2" fontId="5" fillId="0" borderId="75" xfId="1496" applyNumberFormat="1" applyFont="1" applyFill="1" applyBorder="1" applyAlignment="1" applyProtection="1">
      <alignment horizontal="center" vertical="center" wrapText="1"/>
      <protection hidden="1"/>
    </xf>
    <xf numFmtId="1" fontId="83" fillId="65" borderId="194" xfId="1250" applyNumberFormat="1" applyFont="1" applyFill="1" applyBorder="1" applyAlignment="1">
      <alignment vertical="center" wrapText="1"/>
    </xf>
    <xf numFmtId="0" fontId="50" fillId="0" borderId="0" xfId="1371" applyFont="1" applyBorder="1" applyAlignment="1" applyProtection="1">
      <alignment horizontal="center" vertical="center" wrapText="1"/>
      <protection hidden="1"/>
    </xf>
    <xf numFmtId="0" fontId="50" fillId="0" borderId="27" xfId="1371" applyFont="1" applyBorder="1" applyAlignment="1" applyProtection="1">
      <alignment horizontal="center" vertical="center" wrapText="1"/>
      <protection hidden="1"/>
    </xf>
    <xf numFmtId="0" fontId="84" fillId="65" borderId="194" xfId="0" applyFont="1" applyFill="1" applyBorder="1" applyAlignment="1">
      <alignment horizontal="center" vertical="center" wrapText="1"/>
    </xf>
    <xf numFmtId="0" fontId="85" fillId="65" borderId="194" xfId="0" applyFont="1" applyFill="1" applyBorder="1" applyAlignment="1">
      <alignment horizontal="center" vertical="center" wrapText="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15" fillId="51" borderId="17" xfId="1250" applyNumberFormat="1" applyFont="1" applyFill="1" applyBorder="1" applyAlignment="1" applyProtection="1">
      <alignment vertical="center" wrapText="1"/>
      <protection hidden="1"/>
    </xf>
    <xf numFmtId="169" fontId="15" fillId="51" borderId="19" xfId="1250" applyNumberFormat="1" applyFont="1" applyFill="1" applyBorder="1" applyAlignment="1" applyProtection="1">
      <alignment vertical="center" wrapText="1"/>
      <protection hidden="1"/>
    </xf>
    <xf numFmtId="169" fontId="15" fillId="0" borderId="17" xfId="1250" applyNumberFormat="1" applyFont="1" applyFill="1" applyBorder="1" applyAlignment="1" applyProtection="1">
      <alignment vertical="center" wrapText="1"/>
      <protection hidden="1"/>
    </xf>
    <xf numFmtId="169"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9" fontId="5" fillId="0" borderId="17" xfId="1250" applyFont="1" applyFill="1" applyBorder="1" applyAlignment="1" applyProtection="1">
      <alignment horizontal="center" vertical="center" wrapText="1"/>
      <protection hidden="1"/>
    </xf>
    <xf numFmtId="169" fontId="5" fillId="0" borderId="19" xfId="1250" applyFont="1" applyFill="1" applyBorder="1" applyAlignment="1" applyProtection="1">
      <alignment horizontal="center" vertical="center" wrapText="1"/>
      <protection hidden="1"/>
    </xf>
    <xf numFmtId="171"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9" fontId="15" fillId="50" borderId="17" xfId="1250" applyNumberFormat="1" applyFont="1" applyFill="1" applyBorder="1" applyAlignment="1" applyProtection="1">
      <alignment vertical="center" wrapText="1"/>
      <protection hidden="1"/>
    </xf>
    <xf numFmtId="169"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1" fontId="70" fillId="50" borderId="22" xfId="0" applyNumberFormat="1" applyFont="1" applyFill="1" applyBorder="1" applyAlignment="1" applyProtection="1">
      <alignment horizontal="center" vertical="center" wrapText="1"/>
      <protection hidden="1"/>
    </xf>
    <xf numFmtId="171" fontId="70" fillId="50" borderId="23" xfId="0" applyNumberFormat="1" applyFont="1" applyFill="1" applyBorder="1" applyAlignment="1" applyProtection="1">
      <alignment horizontal="center" vertical="center" wrapText="1"/>
      <protection hidden="1"/>
    </xf>
    <xf numFmtId="171" fontId="70" fillId="50" borderId="26" xfId="0" applyNumberFormat="1" applyFont="1" applyFill="1" applyBorder="1" applyAlignment="1" applyProtection="1">
      <alignment horizontal="center" vertical="center" wrapText="1"/>
      <protection hidden="1"/>
    </xf>
    <xf numFmtId="171" fontId="70" fillId="50" borderId="27" xfId="0" applyNumberFormat="1" applyFont="1" applyFill="1" applyBorder="1" applyAlignment="1" applyProtection="1">
      <alignment horizontal="center" vertical="center" wrapText="1"/>
      <protection hidden="1"/>
    </xf>
    <xf numFmtId="171" fontId="71" fillId="55" borderId="17" xfId="0" applyNumberFormat="1" applyFont="1" applyFill="1" applyBorder="1" applyAlignment="1" applyProtection="1">
      <alignment horizontal="center" vertical="center" wrapText="1"/>
      <protection hidden="1"/>
    </xf>
    <xf numFmtId="171" fontId="71" fillId="55" borderId="19" xfId="0" applyNumberFormat="1" applyFont="1" applyFill="1" applyBorder="1" applyAlignment="1" applyProtection="1">
      <alignment horizontal="center" vertical="center" wrapText="1"/>
      <protection hidden="1"/>
    </xf>
    <xf numFmtId="171" fontId="15" fillId="55" borderId="17" xfId="0" applyNumberFormat="1" applyFont="1" applyFill="1" applyBorder="1" applyAlignment="1" applyProtection="1">
      <alignment horizontal="center" vertical="center" wrapText="1"/>
      <protection hidden="1"/>
    </xf>
    <xf numFmtId="171" fontId="15" fillId="55" borderId="19" xfId="0" applyNumberFormat="1" applyFont="1" applyFill="1" applyBorder="1" applyAlignment="1" applyProtection="1">
      <alignment horizontal="center" vertical="center" wrapText="1"/>
      <protection hidden="1"/>
    </xf>
    <xf numFmtId="171" fontId="5" fillId="50" borderId="22" xfId="0" applyNumberFormat="1" applyFont="1" applyFill="1" applyBorder="1" applyAlignment="1" applyProtection="1">
      <alignment horizontal="center" vertical="center" wrapText="1"/>
      <protection hidden="1"/>
    </xf>
    <xf numFmtId="171" fontId="5" fillId="50" borderId="23" xfId="0" applyNumberFormat="1" applyFont="1" applyFill="1" applyBorder="1" applyAlignment="1" applyProtection="1">
      <alignment horizontal="center" vertical="center" wrapText="1"/>
      <protection hidden="1"/>
    </xf>
    <xf numFmtId="171" fontId="5" fillId="50" borderId="26" xfId="0" applyNumberFormat="1" applyFont="1" applyFill="1" applyBorder="1" applyAlignment="1" applyProtection="1">
      <alignment horizontal="center" vertical="center" wrapText="1"/>
      <protection hidden="1"/>
    </xf>
    <xf numFmtId="171" fontId="5" fillId="50" borderId="27"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vertical="center" wrapText="1"/>
      <protection hidden="1"/>
    </xf>
    <xf numFmtId="171"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1" fontId="5" fillId="51" borderId="17" xfId="0" applyNumberFormat="1" applyFont="1" applyFill="1" applyBorder="1" applyAlignment="1" applyProtection="1">
      <alignment vertical="center" wrapText="1"/>
      <protection hidden="1"/>
    </xf>
    <xf numFmtId="171"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1" fontId="15" fillId="50" borderId="17" xfId="0" applyNumberFormat="1" applyFont="1" applyFill="1" applyBorder="1" applyAlignment="1" applyProtection="1">
      <alignment vertical="center" wrapText="1"/>
      <protection hidden="1"/>
    </xf>
    <xf numFmtId="171"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1" fontId="9" fillId="0" borderId="20" xfId="1496" applyNumberFormat="1" applyFont="1" applyFill="1" applyBorder="1" applyAlignment="1">
      <alignment horizontal="center" vertical="center" wrapText="1"/>
    </xf>
    <xf numFmtId="171" fontId="9" fillId="0" borderId="32" xfId="1496" applyNumberFormat="1" applyFont="1" applyFill="1" applyBorder="1" applyAlignment="1">
      <alignment horizontal="center" vertical="center" wrapText="1"/>
    </xf>
    <xf numFmtId="171"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hidden="1"/>
    </xf>
    <xf numFmtId="0" fontId="73" fillId="0" borderId="70"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69"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68"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57" fillId="61" borderId="70" xfId="1371" applyFont="1" applyFill="1" applyBorder="1" applyAlignment="1" applyProtection="1">
      <alignment horizontal="center" vertical="center"/>
      <protection hidden="1"/>
    </xf>
    <xf numFmtId="0" fontId="57" fillId="61" borderId="68" xfId="1371" applyFont="1" applyFill="1" applyBorder="1" applyAlignment="1" applyProtection="1">
      <alignment horizontal="center" vertical="center"/>
      <protection hidden="1"/>
    </xf>
    <xf numFmtId="0" fontId="57" fillId="61" borderId="69" xfId="1371" applyFont="1" applyFill="1" applyBorder="1" applyAlignment="1" applyProtection="1">
      <alignment horizontal="center" vertical="center"/>
      <protection hidden="1"/>
    </xf>
    <xf numFmtId="0" fontId="8" fillId="61" borderId="68" xfId="1371" applyFont="1" applyFill="1" applyBorder="1" applyAlignment="1" applyProtection="1">
      <alignment horizontal="center" vertical="center" wrapText="1"/>
      <protection hidden="1"/>
    </xf>
    <xf numFmtId="0" fontId="5" fillId="0" borderId="68" xfId="1371" applyFont="1" applyBorder="1" applyAlignment="1" applyProtection="1">
      <alignment horizontal="center" vertical="center" wrapText="1"/>
      <protection hidden="1"/>
    </xf>
    <xf numFmtId="0" fontId="5" fillId="0" borderId="69" xfId="1371" applyFont="1" applyBorder="1" applyAlignment="1" applyProtection="1">
      <alignment horizontal="center" vertical="center" wrapText="1"/>
      <protection hidden="1"/>
    </xf>
    <xf numFmtId="0" fontId="5" fillId="0" borderId="68" xfId="1371" applyFont="1" applyBorder="1" applyAlignment="1" applyProtection="1">
      <alignment horizontal="center" vertical="center"/>
      <protection hidden="1"/>
    </xf>
    <xf numFmtId="0" fontId="5" fillId="50" borderId="68" xfId="1371" applyFont="1" applyFill="1" applyBorder="1" applyAlignment="1" applyProtection="1">
      <alignment horizontal="center" vertical="center" wrapText="1"/>
      <protection hidden="1"/>
    </xf>
    <xf numFmtId="0" fontId="5" fillId="50" borderId="69" xfId="1371" applyFont="1" applyFill="1" applyBorder="1" applyAlignment="1" applyProtection="1">
      <alignment horizontal="center" vertical="center" wrapText="1"/>
      <protection hidden="1"/>
    </xf>
    <xf numFmtId="1" fontId="5" fillId="0" borderId="68" xfId="1273" applyNumberFormat="1" applyFont="1" applyFill="1" applyBorder="1" applyAlignment="1" applyProtection="1">
      <alignment horizontal="center" vertical="center" wrapText="1"/>
      <protection hidden="1"/>
    </xf>
    <xf numFmtId="1" fontId="5" fillId="0" borderId="69" xfId="1273" applyNumberFormat="1" applyFont="1" applyFill="1" applyBorder="1" applyAlignment="1" applyProtection="1">
      <alignment horizontal="center" vertical="center" wrapText="1"/>
      <protection hidden="1"/>
    </xf>
    <xf numFmtId="9" fontId="5" fillId="0" borderId="68" xfId="1496" applyFont="1" applyFill="1" applyBorder="1" applyAlignment="1" applyProtection="1">
      <alignment horizontal="center" vertical="center"/>
      <protection hidden="1"/>
    </xf>
    <xf numFmtId="0" fontId="5" fillId="0" borderId="68" xfId="1496" applyNumberFormat="1" applyFont="1" applyFill="1" applyBorder="1" applyAlignment="1" applyProtection="1">
      <alignment horizontal="center" vertical="center" wrapText="1"/>
      <protection hidden="1"/>
    </xf>
    <xf numFmtId="0" fontId="5" fillId="0" borderId="69" xfId="1496" applyNumberFormat="1" applyFont="1" applyFill="1" applyBorder="1" applyAlignment="1" applyProtection="1">
      <alignment horizontal="center" vertical="center" wrapText="1"/>
      <protection hidden="1"/>
    </xf>
    <xf numFmtId="0" fontId="5" fillId="0" borderId="68" xfId="1371" applyFont="1" applyFill="1" applyBorder="1" applyAlignment="1" applyProtection="1">
      <alignment horizontal="center" vertical="center" wrapText="1"/>
      <protection hidden="1"/>
    </xf>
    <xf numFmtId="0" fontId="5" fillId="0" borderId="69" xfId="1371" applyFont="1" applyFill="1" applyBorder="1" applyAlignment="1" applyProtection="1">
      <alignment horizontal="center" vertical="center" wrapText="1"/>
      <protection hidden="1"/>
    </xf>
    <xf numFmtId="0" fontId="5" fillId="0" borderId="68" xfId="1371" applyFont="1" applyFill="1" applyBorder="1" applyAlignment="1" applyProtection="1">
      <alignment horizontal="center" vertical="center"/>
      <protection hidden="1"/>
    </xf>
    <xf numFmtId="0" fontId="5" fillId="0" borderId="69" xfId="1371" applyFont="1" applyFill="1" applyBorder="1" applyAlignment="1" applyProtection="1">
      <alignment horizontal="center" vertical="center"/>
      <protection hidden="1"/>
    </xf>
    <xf numFmtId="49" fontId="5" fillId="0" borderId="68" xfId="1371" applyNumberFormat="1" applyFont="1" applyFill="1" applyBorder="1" applyAlignment="1" applyProtection="1">
      <alignment horizontal="center" vertical="center"/>
      <protection hidden="1"/>
    </xf>
    <xf numFmtId="14" fontId="5" fillId="0" borderId="72" xfId="1371" applyNumberFormat="1" applyFont="1" applyFill="1" applyBorder="1" applyAlignment="1" applyProtection="1">
      <alignment horizontal="center" vertical="center" wrapText="1"/>
      <protection hidden="1"/>
    </xf>
    <xf numFmtId="0" fontId="5" fillId="0" borderId="73" xfId="1371" applyFont="1" applyFill="1" applyBorder="1" applyAlignment="1" applyProtection="1">
      <alignment horizontal="center" vertical="center" wrapText="1"/>
      <protection hidden="1"/>
    </xf>
    <xf numFmtId="0" fontId="5" fillId="0" borderId="74" xfId="1371" applyFont="1" applyFill="1" applyBorder="1" applyAlignment="1" applyProtection="1">
      <alignment horizontal="center" vertical="center" wrapText="1"/>
      <protection hidden="1"/>
    </xf>
    <xf numFmtId="176" fontId="5" fillId="0" borderId="72" xfId="1496" applyNumberFormat="1" applyFont="1" applyFill="1" applyBorder="1" applyAlignment="1" applyProtection="1">
      <alignment horizontal="center" vertical="center" wrapText="1"/>
      <protection hidden="1"/>
    </xf>
    <xf numFmtId="176" fontId="5" fillId="0" borderId="73" xfId="1496" applyNumberFormat="1" applyFont="1" applyFill="1" applyBorder="1" applyAlignment="1" applyProtection="1">
      <alignment horizontal="center" vertical="center" wrapText="1"/>
      <protection hidden="1"/>
    </xf>
    <xf numFmtId="176" fontId="5" fillId="0" borderId="75" xfId="1496" applyNumberFormat="1" applyFont="1" applyFill="1" applyBorder="1" applyAlignment="1" applyProtection="1">
      <alignment horizontal="center" vertical="center" wrapText="1"/>
      <protection hidden="1"/>
    </xf>
    <xf numFmtId="0" fontId="77" fillId="0" borderId="68" xfId="1371" applyFont="1" applyBorder="1" applyAlignment="1" applyProtection="1">
      <alignment horizontal="center" vertical="center"/>
      <protection hidden="1"/>
    </xf>
    <xf numFmtId="0" fontId="77" fillId="0" borderId="69" xfId="1371" applyFont="1" applyBorder="1" applyAlignment="1" applyProtection="1">
      <alignment horizontal="center" vertical="center"/>
      <protection hidden="1"/>
    </xf>
    <xf numFmtId="0" fontId="8" fillId="61" borderId="70" xfId="1371" applyFont="1" applyFill="1" applyBorder="1" applyAlignment="1" applyProtection="1">
      <alignment horizontal="left" vertical="center" wrapText="1"/>
      <protection hidden="1"/>
    </xf>
    <xf numFmtId="0" fontId="8" fillId="61" borderId="68" xfId="1371" applyFont="1" applyFill="1" applyBorder="1" applyAlignment="1" applyProtection="1">
      <alignment horizontal="center" vertical="center"/>
      <protection hidden="1"/>
    </xf>
    <xf numFmtId="9" fontId="8" fillId="61" borderId="68" xfId="1496" applyFont="1" applyFill="1" applyBorder="1" applyAlignment="1" applyProtection="1">
      <alignment horizontal="center" vertical="center"/>
      <protection hidden="1"/>
    </xf>
    <xf numFmtId="9" fontId="8" fillId="61" borderId="69" xfId="1496" applyFont="1" applyFill="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5" fillId="0" borderId="73" xfId="1371" applyFont="1" applyBorder="1" applyAlignment="1" applyProtection="1">
      <alignment horizontal="center" vertical="center"/>
      <protection hidden="1"/>
    </xf>
    <xf numFmtId="0" fontId="5" fillId="0" borderId="74" xfId="1371" applyFont="1" applyBorder="1" applyAlignment="1" applyProtection="1">
      <alignment horizontal="center" vertical="center"/>
      <protection hidden="1"/>
    </xf>
    <xf numFmtId="0" fontId="5" fillId="50" borderId="68" xfId="1371" applyFont="1" applyFill="1" applyBorder="1" applyAlignment="1" applyProtection="1">
      <alignment horizontal="center" vertical="center"/>
      <protection hidden="1"/>
    </xf>
    <xf numFmtId="0" fontId="5" fillId="50" borderId="69" xfId="1371" applyFont="1" applyFill="1" applyBorder="1" applyAlignment="1" applyProtection="1">
      <alignment horizontal="center" vertical="center"/>
      <protection hidden="1"/>
    </xf>
    <xf numFmtId="0" fontId="5" fillId="0" borderId="72" xfId="1371" applyFont="1" applyBorder="1" applyAlignment="1" applyProtection="1">
      <alignment horizontal="justify" vertical="center" wrapText="1"/>
      <protection hidden="1"/>
    </xf>
    <xf numFmtId="0" fontId="5" fillId="0" borderId="73" xfId="1371" applyFont="1" applyBorder="1" applyAlignment="1" applyProtection="1">
      <alignment horizontal="justify" vertical="center" wrapText="1"/>
      <protection hidden="1"/>
    </xf>
    <xf numFmtId="0" fontId="5" fillId="0" borderId="74" xfId="1371" applyFont="1" applyBorder="1" applyAlignment="1" applyProtection="1">
      <alignment horizontal="justify" vertical="center" wrapText="1"/>
      <protection hidden="1"/>
    </xf>
    <xf numFmtId="0" fontId="5" fillId="0" borderId="72" xfId="1371" applyFont="1" applyBorder="1" applyAlignment="1" applyProtection="1">
      <alignment horizontal="center" vertical="center" wrapText="1"/>
      <protection hidden="1"/>
    </xf>
    <xf numFmtId="0" fontId="5" fillId="0" borderId="73" xfId="1371" applyFont="1" applyBorder="1" applyAlignment="1" applyProtection="1">
      <alignment horizontal="center" vertical="center" wrapText="1"/>
      <protection hidden="1"/>
    </xf>
    <xf numFmtId="0" fontId="5" fillId="0" borderId="75" xfId="1371" applyFont="1" applyBorder="1" applyAlignment="1" applyProtection="1">
      <alignment horizontal="center" vertical="center" wrapText="1"/>
      <protection hidden="1"/>
    </xf>
    <xf numFmtId="14" fontId="5" fillId="0" borderId="73" xfId="1371" applyNumberFormat="1" applyFont="1" applyFill="1" applyBorder="1" applyAlignment="1" applyProtection="1">
      <alignment horizontal="center" vertical="center" wrapText="1"/>
      <protection hidden="1"/>
    </xf>
    <xf numFmtId="14" fontId="5" fillId="0" borderId="74" xfId="1371" applyNumberFormat="1" applyFont="1" applyFill="1" applyBorder="1" applyAlignment="1" applyProtection="1">
      <alignment horizontal="center" vertical="center" wrapText="1"/>
      <protection hidden="1"/>
    </xf>
    <xf numFmtId="0" fontId="5" fillId="0" borderId="79" xfId="1371" applyFont="1" applyFill="1" applyBorder="1" applyAlignment="1" applyProtection="1">
      <alignment horizontal="center" vertical="center"/>
      <protection hidden="1"/>
    </xf>
    <xf numFmtId="0" fontId="5" fillId="0" borderId="80" xfId="1371" applyFont="1" applyFill="1" applyBorder="1" applyAlignment="1" applyProtection="1">
      <alignment horizontal="center" vertical="center"/>
      <protection hidden="1"/>
    </xf>
    <xf numFmtId="0" fontId="5" fillId="0" borderId="8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center" vertical="center" wrapText="1"/>
      <protection hidden="1"/>
    </xf>
    <xf numFmtId="0" fontId="51" fillId="50" borderId="72" xfId="1371" applyFont="1" applyFill="1" applyBorder="1" applyAlignment="1" applyProtection="1">
      <alignment horizontal="justify" vertical="center" wrapText="1"/>
      <protection locked="0" hidden="1"/>
    </xf>
    <xf numFmtId="0" fontId="51" fillId="50" borderId="73" xfId="1371" applyFont="1" applyFill="1" applyBorder="1" applyAlignment="1" applyProtection="1">
      <alignment horizontal="justify" vertical="center" wrapText="1"/>
      <protection locked="0" hidden="1"/>
    </xf>
    <xf numFmtId="0" fontId="51" fillId="50" borderId="75" xfId="1371" applyFont="1" applyFill="1" applyBorder="1" applyAlignment="1" applyProtection="1">
      <alignment horizontal="justify" vertical="center" wrapText="1"/>
      <protection locked="0" hidden="1"/>
    </xf>
    <xf numFmtId="0" fontId="50" fillId="0" borderId="78" xfId="1371" applyFont="1" applyBorder="1" applyAlignment="1" applyProtection="1">
      <alignment horizontal="center" vertical="center"/>
      <protection hidden="1"/>
    </xf>
    <xf numFmtId="0" fontId="50" fillId="0" borderId="80" xfId="1371" applyFont="1" applyBorder="1" applyAlignment="1" applyProtection="1">
      <alignment horizontal="center" vertical="center"/>
      <protection hidden="1"/>
    </xf>
    <xf numFmtId="0" fontId="50" fillId="0" borderId="82"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5" fillId="50" borderId="77" xfId="1495" applyNumberFormat="1" applyFont="1" applyFill="1" applyBorder="1" applyAlignment="1" applyProtection="1">
      <alignment horizontal="center" vertical="center" wrapText="1"/>
      <protection locked="0" hidden="1"/>
    </xf>
    <xf numFmtId="2" fontId="5" fillId="50" borderId="63" xfId="1495" applyNumberFormat="1" applyFont="1" applyFill="1" applyBorder="1" applyAlignment="1" applyProtection="1">
      <alignment horizontal="center" vertical="center" wrapText="1"/>
      <protection locked="0" hidden="1"/>
    </xf>
    <xf numFmtId="2" fontId="5" fillId="50" borderId="64" xfId="1495" applyNumberFormat="1" applyFont="1" applyFill="1" applyBorder="1" applyAlignment="1" applyProtection="1">
      <alignment horizontal="center" vertical="center" wrapText="1"/>
      <protection locked="0" hidden="1"/>
    </xf>
    <xf numFmtId="169" fontId="5" fillId="50" borderId="71" xfId="1250" applyFont="1" applyFill="1" applyBorder="1" applyAlignment="1" applyProtection="1">
      <alignment horizontal="center" vertical="center" wrapText="1"/>
      <protection locked="0" hidden="1"/>
    </xf>
    <xf numFmtId="169" fontId="5" fillId="50" borderId="35" xfId="1250" applyFont="1" applyFill="1" applyBorder="1" applyAlignment="1" applyProtection="1">
      <alignment horizontal="center" vertical="center" wrapText="1"/>
      <protection locked="0" hidden="1"/>
    </xf>
    <xf numFmtId="169" fontId="5" fillId="50" borderId="19" xfId="1250" applyFont="1" applyFill="1" applyBorder="1" applyAlignment="1" applyProtection="1">
      <alignment horizontal="center" vertical="center" wrapText="1"/>
      <protection locked="0" hidden="1"/>
    </xf>
    <xf numFmtId="0" fontId="12" fillId="0" borderId="68" xfId="1371" applyFont="1" applyBorder="1" applyAlignment="1" applyProtection="1">
      <alignment horizontal="center" vertical="center" wrapText="1"/>
      <protection locked="0" hidden="1"/>
    </xf>
    <xf numFmtId="0" fontId="12" fillId="0" borderId="69" xfId="1371" applyFont="1" applyBorder="1" applyAlignment="1" applyProtection="1">
      <alignment horizontal="center"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68" xfId="1371" applyFont="1" applyFill="1" applyBorder="1" applyAlignment="1" applyProtection="1">
      <alignment horizontal="center" vertical="center" wrapText="1"/>
      <protection locked="0" hidden="1"/>
    </xf>
    <xf numFmtId="0" fontId="8" fillId="61" borderId="69" xfId="1371" applyFont="1" applyFill="1" applyBorder="1" applyAlignment="1" applyProtection="1">
      <alignment horizontal="center" vertical="center" wrapText="1"/>
      <protection locked="0" hidden="1"/>
    </xf>
    <xf numFmtId="0" fontId="70" fillId="50" borderId="193" xfId="1371" applyFont="1" applyFill="1" applyBorder="1" applyAlignment="1" applyProtection="1">
      <alignment horizontal="justify" vertical="center" wrapText="1"/>
      <protection locked="0" hidden="1"/>
    </xf>
    <xf numFmtId="0" fontId="70" fillId="50" borderId="187" xfId="1371" applyFont="1" applyFill="1" applyBorder="1" applyAlignment="1" applyProtection="1">
      <alignment horizontal="justify" vertical="center" wrapText="1"/>
      <protection locked="0" hidden="1"/>
    </xf>
    <xf numFmtId="0" fontId="70" fillId="50" borderId="188" xfId="1371" applyFont="1" applyFill="1" applyBorder="1" applyAlignment="1" applyProtection="1">
      <alignment horizontal="justify" vertical="center" wrapText="1"/>
      <protection locked="0" hidden="1"/>
    </xf>
    <xf numFmtId="0" fontId="5" fillId="50" borderId="193" xfId="1371" applyFont="1" applyFill="1" applyBorder="1" applyAlignment="1" applyProtection="1">
      <alignment horizontal="justify" vertical="center" wrapText="1"/>
      <protection locked="0" hidden="1"/>
    </xf>
    <xf numFmtId="0" fontId="5" fillId="50" borderId="187" xfId="1371" applyFont="1" applyFill="1" applyBorder="1" applyAlignment="1" applyProtection="1">
      <alignment horizontal="justify" vertical="center" wrapText="1"/>
      <protection locked="0" hidden="1"/>
    </xf>
    <xf numFmtId="0" fontId="5" fillId="50" borderId="188" xfId="1371" applyFont="1" applyFill="1" applyBorder="1" applyAlignment="1" applyProtection="1">
      <alignment horizontal="justify" vertical="center" wrapText="1"/>
      <protection locked="0" hidden="1"/>
    </xf>
    <xf numFmtId="0" fontId="70" fillId="50" borderId="72" xfId="1371" applyFont="1" applyFill="1" applyBorder="1" applyAlignment="1" applyProtection="1">
      <alignment horizontal="justify" vertical="center" wrapText="1"/>
      <protection locked="0" hidden="1"/>
    </xf>
    <xf numFmtId="0" fontId="70" fillId="50" borderId="73" xfId="1371" applyFont="1" applyFill="1" applyBorder="1" applyAlignment="1" applyProtection="1">
      <alignment horizontal="justify" vertical="center" wrapText="1"/>
      <protection locked="0" hidden="1"/>
    </xf>
    <xf numFmtId="0" fontId="70" fillId="50" borderId="75" xfId="1371" applyFont="1" applyFill="1" applyBorder="1" applyAlignment="1" applyProtection="1">
      <alignment horizontal="justify" vertical="center" wrapText="1"/>
      <protection locked="0" hidden="1"/>
    </xf>
    <xf numFmtId="0" fontId="75" fillId="0" borderId="29" xfId="0" applyFont="1" applyBorder="1" applyAlignment="1" applyProtection="1">
      <alignment horizontal="center" vertical="center" wrapText="1"/>
      <protection locked="0" hidden="1"/>
    </xf>
    <xf numFmtId="0" fontId="55" fillId="0" borderId="195" xfId="0" applyFont="1" applyBorder="1" applyAlignment="1" applyProtection="1">
      <alignment horizontal="center" vertical="center" wrapText="1"/>
      <protection locked="0" hidden="1"/>
    </xf>
    <xf numFmtId="0" fontId="75" fillId="0" borderId="194" xfId="0" applyFont="1" applyBorder="1" applyAlignment="1" applyProtection="1">
      <alignment horizontal="center" vertical="center" wrapText="1"/>
      <protection locked="0" hidden="1"/>
    </xf>
    <xf numFmtId="0" fontId="57" fillId="61" borderId="194" xfId="1371" applyFont="1" applyFill="1" applyBorder="1" applyAlignment="1" applyProtection="1">
      <alignment horizontal="center" vertical="center"/>
      <protection hidden="1"/>
    </xf>
    <xf numFmtId="0" fontId="57" fillId="61" borderId="195" xfId="1371" applyFont="1" applyFill="1" applyBorder="1" applyAlignment="1" applyProtection="1">
      <alignment horizontal="center" vertical="center"/>
      <protection hidden="1"/>
    </xf>
    <xf numFmtId="0" fontId="8" fillId="61" borderId="194" xfId="1371" applyFont="1" applyFill="1" applyBorder="1" applyAlignment="1" applyProtection="1">
      <alignment horizontal="center" vertical="center" wrapText="1"/>
      <protection hidden="1"/>
    </xf>
    <xf numFmtId="0" fontId="5" fillId="0" borderId="194" xfId="1371" applyFont="1" applyBorder="1" applyAlignment="1" applyProtection="1">
      <alignment horizontal="center" vertical="center" wrapText="1"/>
      <protection hidden="1"/>
    </xf>
    <xf numFmtId="0" fontId="5" fillId="0" borderId="195" xfId="1371" applyFont="1" applyBorder="1" applyAlignment="1" applyProtection="1">
      <alignment horizontal="center" vertical="center" wrapText="1"/>
      <protection hidden="1"/>
    </xf>
    <xf numFmtId="0" fontId="5" fillId="0" borderId="194" xfId="1371" applyFont="1" applyBorder="1" applyAlignment="1" applyProtection="1">
      <alignment horizontal="center" vertical="center"/>
      <protection hidden="1"/>
    </xf>
    <xf numFmtId="0" fontId="5" fillId="50" borderId="194" xfId="1371" applyFont="1" applyFill="1" applyBorder="1" applyAlignment="1" applyProtection="1">
      <alignment horizontal="center" vertical="center" wrapText="1"/>
      <protection hidden="1"/>
    </xf>
    <xf numFmtId="0" fontId="5" fillId="50" borderId="195" xfId="1371" applyFont="1" applyFill="1" applyBorder="1" applyAlignment="1" applyProtection="1">
      <alignment horizontal="center" vertical="center" wrapText="1"/>
      <protection hidden="1"/>
    </xf>
    <xf numFmtId="1" fontId="5" fillId="0" borderId="194" xfId="1273" applyNumberFormat="1" applyFont="1" applyFill="1" applyBorder="1" applyAlignment="1" applyProtection="1">
      <alignment horizontal="center" vertical="center" wrapText="1"/>
      <protection hidden="1"/>
    </xf>
    <xf numFmtId="1" fontId="5" fillId="0" borderId="195" xfId="1273" applyNumberFormat="1" applyFont="1" applyFill="1" applyBorder="1" applyAlignment="1" applyProtection="1">
      <alignment horizontal="center" vertical="center" wrapText="1"/>
      <protection hidden="1"/>
    </xf>
    <xf numFmtId="9" fontId="5" fillId="0" borderId="194" xfId="1496" applyFont="1" applyFill="1" applyBorder="1" applyAlignment="1" applyProtection="1">
      <alignment horizontal="center" vertical="center"/>
      <protection hidden="1"/>
    </xf>
    <xf numFmtId="0" fontId="5" fillId="0" borderId="194" xfId="1496" applyNumberFormat="1" applyFont="1" applyFill="1" applyBorder="1" applyAlignment="1" applyProtection="1">
      <alignment horizontal="center" vertical="center" wrapText="1"/>
      <protection hidden="1"/>
    </xf>
    <xf numFmtId="0" fontId="5" fillId="0" borderId="195" xfId="1496" applyNumberFormat="1" applyFont="1" applyFill="1" applyBorder="1" applyAlignment="1" applyProtection="1">
      <alignment horizontal="center" vertical="center" wrapText="1"/>
      <protection hidden="1"/>
    </xf>
    <xf numFmtId="0" fontId="5" fillId="0" borderId="194" xfId="1371" applyFont="1" applyFill="1" applyBorder="1" applyAlignment="1" applyProtection="1">
      <alignment horizontal="center" vertical="center" wrapText="1"/>
      <protection hidden="1"/>
    </xf>
    <xf numFmtId="0" fontId="5" fillId="0" borderId="195" xfId="1371" applyFont="1" applyFill="1" applyBorder="1" applyAlignment="1" applyProtection="1">
      <alignment horizontal="center" vertical="center" wrapText="1"/>
      <protection hidden="1"/>
    </xf>
    <xf numFmtId="0" fontId="5" fillId="0" borderId="194" xfId="1371" applyFont="1" applyFill="1" applyBorder="1" applyAlignment="1" applyProtection="1">
      <alignment horizontal="center" vertical="center"/>
      <protection hidden="1"/>
    </xf>
    <xf numFmtId="0" fontId="5" fillId="0" borderId="195" xfId="1371" applyFont="1" applyFill="1" applyBorder="1" applyAlignment="1" applyProtection="1">
      <alignment horizontal="center" vertical="center"/>
      <protection hidden="1"/>
    </xf>
    <xf numFmtId="49" fontId="5" fillId="0" borderId="194" xfId="1371" applyNumberFormat="1" applyFont="1" applyFill="1" applyBorder="1" applyAlignment="1" applyProtection="1">
      <alignment horizontal="center" vertical="center"/>
      <protection hidden="1"/>
    </xf>
    <xf numFmtId="14" fontId="5" fillId="50" borderId="193" xfId="1371" applyNumberFormat="1" applyFont="1" applyFill="1" applyBorder="1" applyAlignment="1" applyProtection="1">
      <alignment horizontal="center" vertical="center" wrapText="1"/>
      <protection hidden="1"/>
    </xf>
    <xf numFmtId="0" fontId="5" fillId="50" borderId="187" xfId="1371" applyFont="1" applyFill="1" applyBorder="1" applyAlignment="1" applyProtection="1">
      <alignment horizontal="center" vertical="center" wrapText="1"/>
      <protection hidden="1"/>
    </xf>
    <xf numFmtId="0" fontId="5" fillId="50" borderId="34" xfId="1371" applyFont="1" applyFill="1" applyBorder="1" applyAlignment="1" applyProtection="1">
      <alignment horizontal="center" vertical="center" wrapText="1"/>
      <protection hidden="1"/>
    </xf>
    <xf numFmtId="4" fontId="5" fillId="50" borderId="193" xfId="1496" applyNumberFormat="1" applyFont="1" applyFill="1" applyBorder="1" applyAlignment="1" applyProtection="1">
      <alignment horizontal="center" vertical="center" wrapText="1"/>
      <protection hidden="1"/>
    </xf>
    <xf numFmtId="4" fontId="5" fillId="50" borderId="187" xfId="1496" applyNumberFormat="1" applyFont="1" applyFill="1" applyBorder="1" applyAlignment="1" applyProtection="1">
      <alignment horizontal="center" vertical="center" wrapText="1"/>
      <protection hidden="1"/>
    </xf>
    <xf numFmtId="4" fontId="5" fillId="50" borderId="188" xfId="1496" applyNumberFormat="1" applyFont="1" applyFill="1" applyBorder="1" applyAlignment="1" applyProtection="1">
      <alignment horizontal="center" vertical="center" wrapText="1"/>
      <protection hidden="1"/>
    </xf>
    <xf numFmtId="0" fontId="77" fillId="0" borderId="194" xfId="1371" applyFont="1" applyBorder="1" applyAlignment="1" applyProtection="1">
      <alignment horizontal="center" vertical="center"/>
      <protection hidden="1"/>
    </xf>
    <xf numFmtId="0" fontId="77" fillId="0" borderId="195" xfId="1371" applyFont="1" applyBorder="1" applyAlignment="1" applyProtection="1">
      <alignment horizontal="center" vertical="center"/>
      <protection hidden="1"/>
    </xf>
    <xf numFmtId="0" fontId="8" fillId="61" borderId="194" xfId="1371" applyFont="1" applyFill="1" applyBorder="1" applyAlignment="1" applyProtection="1">
      <alignment horizontal="center" vertical="center"/>
      <protection hidden="1"/>
    </xf>
    <xf numFmtId="9" fontId="8" fillId="61" borderId="194" xfId="1496" applyFont="1" applyFill="1" applyBorder="1" applyAlignment="1" applyProtection="1">
      <alignment horizontal="center" vertical="center"/>
      <protection hidden="1"/>
    </xf>
    <xf numFmtId="9" fontId="8" fillId="61" borderId="195" xfId="1496" applyFont="1" applyFill="1" applyBorder="1" applyAlignment="1" applyProtection="1">
      <alignment horizontal="center" vertical="center"/>
      <protection hidden="1"/>
    </xf>
    <xf numFmtId="0" fontId="5" fillId="0" borderId="193" xfId="1371" applyFont="1" applyBorder="1" applyAlignment="1" applyProtection="1">
      <alignment horizontal="center" vertical="center"/>
      <protection hidden="1"/>
    </xf>
    <xf numFmtId="0" fontId="5" fillId="0" borderId="187" xfId="1371" applyFont="1" applyBorder="1" applyAlignment="1" applyProtection="1">
      <alignment horizontal="center" vertical="center"/>
      <protection hidden="1"/>
    </xf>
    <xf numFmtId="0" fontId="5" fillId="0" borderId="34" xfId="1371" applyFont="1" applyBorder="1" applyAlignment="1" applyProtection="1">
      <alignment horizontal="center" vertical="center"/>
      <protection hidden="1"/>
    </xf>
    <xf numFmtId="0" fontId="5" fillId="50" borderId="194" xfId="1371" applyFont="1" applyFill="1" applyBorder="1" applyAlignment="1" applyProtection="1">
      <alignment horizontal="center" vertical="center"/>
      <protection hidden="1"/>
    </xf>
    <xf numFmtId="0" fontId="5" fillId="50" borderId="195" xfId="1371" applyFont="1" applyFill="1" applyBorder="1" applyAlignment="1" applyProtection="1">
      <alignment horizontal="center" vertical="center"/>
      <protection hidden="1"/>
    </xf>
    <xf numFmtId="0" fontId="5" fillId="50" borderId="193" xfId="1371" applyFont="1" applyFill="1" applyBorder="1" applyAlignment="1" applyProtection="1">
      <alignment horizontal="justify" vertical="center" wrapText="1"/>
      <protection hidden="1"/>
    </xf>
    <xf numFmtId="0" fontId="5" fillId="50" borderId="187" xfId="1371" applyFont="1" applyFill="1" applyBorder="1" applyAlignment="1" applyProtection="1">
      <alignment horizontal="justify" vertical="center" wrapText="1"/>
      <protection hidden="1"/>
    </xf>
    <xf numFmtId="0" fontId="5" fillId="50" borderId="34" xfId="1371" applyFont="1" applyFill="1" applyBorder="1" applyAlignment="1" applyProtection="1">
      <alignment horizontal="justify" vertical="center" wrapText="1"/>
      <protection hidden="1"/>
    </xf>
    <xf numFmtId="0" fontId="5" fillId="50" borderId="193" xfId="1371" applyFont="1" applyFill="1" applyBorder="1" applyAlignment="1" applyProtection="1">
      <alignment horizontal="center" vertical="center" wrapText="1"/>
      <protection hidden="1"/>
    </xf>
    <xf numFmtId="0" fontId="5" fillId="50" borderId="188" xfId="1371" applyFont="1" applyFill="1" applyBorder="1" applyAlignment="1" applyProtection="1">
      <alignment horizontal="center" vertical="center" wrapText="1"/>
      <protection hidden="1"/>
    </xf>
    <xf numFmtId="14" fontId="5" fillId="50" borderId="187" xfId="1371" applyNumberFormat="1" applyFont="1" applyFill="1" applyBorder="1" applyAlignment="1" applyProtection="1">
      <alignment horizontal="center" vertical="center" wrapText="1"/>
      <protection hidden="1"/>
    </xf>
    <xf numFmtId="14" fontId="5" fillId="50" borderId="34" xfId="1371" applyNumberFormat="1" applyFont="1" applyFill="1" applyBorder="1" applyAlignment="1" applyProtection="1">
      <alignment horizontal="center" vertical="center" wrapText="1"/>
      <protection hidden="1"/>
    </xf>
    <xf numFmtId="0" fontId="5" fillId="50" borderId="22" xfId="1371" applyFont="1" applyFill="1" applyBorder="1" applyAlignment="1" applyProtection="1">
      <alignment horizontal="center" vertical="center"/>
      <protection hidden="1"/>
    </xf>
    <xf numFmtId="0" fontId="5" fillId="50" borderId="23" xfId="1371" applyFont="1" applyFill="1" applyBorder="1" applyAlignment="1" applyProtection="1">
      <alignment horizontal="center" vertical="center"/>
      <protection hidden="1"/>
    </xf>
    <xf numFmtId="0" fontId="5" fillId="50" borderId="24" xfId="1371" applyFont="1" applyFill="1" applyBorder="1" applyAlignment="1" applyProtection="1">
      <alignment horizontal="center" vertical="center"/>
      <protection hidden="1"/>
    </xf>
    <xf numFmtId="0" fontId="5" fillId="0" borderId="193" xfId="1371" applyFont="1" applyFill="1" applyBorder="1" applyAlignment="1" applyProtection="1">
      <alignment horizontal="center" vertical="center" wrapText="1"/>
      <protection hidden="1"/>
    </xf>
    <xf numFmtId="0" fontId="5" fillId="0" borderId="187" xfId="1371" applyFont="1" applyFill="1" applyBorder="1" applyAlignment="1" applyProtection="1">
      <alignment horizontal="center" vertical="center" wrapText="1"/>
      <protection hidden="1"/>
    </xf>
    <xf numFmtId="0" fontId="5" fillId="0" borderId="188" xfId="1371" applyFont="1" applyFill="1" applyBorder="1" applyAlignment="1" applyProtection="1">
      <alignment horizontal="center" vertical="center" wrapText="1"/>
      <protection hidden="1"/>
    </xf>
    <xf numFmtId="169" fontId="9" fillId="50" borderId="17" xfId="1250" applyFont="1" applyFill="1" applyBorder="1" applyAlignment="1" applyProtection="1">
      <alignment horizontal="center" vertical="center" wrapText="1"/>
      <protection locked="0" hidden="1"/>
    </xf>
    <xf numFmtId="169" fontId="9" fillId="50" borderId="35" xfId="1250" applyFont="1" applyFill="1" applyBorder="1" applyAlignment="1" applyProtection="1">
      <alignment horizontal="center" vertical="center" wrapText="1"/>
      <protection locked="0" hidden="1"/>
    </xf>
    <xf numFmtId="169" fontId="9" fillId="50" borderId="19" xfId="1250" applyFont="1" applyFill="1" applyBorder="1" applyAlignment="1" applyProtection="1">
      <alignment horizontal="center" vertical="center" wrapText="1"/>
      <protection locked="0" hidden="1"/>
    </xf>
    <xf numFmtId="2" fontId="9" fillId="50" borderId="196"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70" fillId="0" borderId="193" xfId="1371" applyFont="1" applyFill="1" applyBorder="1" applyAlignment="1" applyProtection="1">
      <alignment horizontal="justify" vertical="center" wrapText="1"/>
      <protection locked="0" hidden="1"/>
    </xf>
    <xf numFmtId="0" fontId="70" fillId="0" borderId="187" xfId="1371" applyFont="1" applyFill="1" applyBorder="1" applyAlignment="1" applyProtection="1">
      <alignment horizontal="justify" vertical="center" wrapText="1"/>
      <protection locked="0" hidden="1"/>
    </xf>
    <xf numFmtId="0" fontId="70" fillId="0" borderId="188" xfId="1371" applyFont="1" applyFill="1" applyBorder="1" applyAlignment="1" applyProtection="1">
      <alignment horizontal="justify" vertical="center" wrapText="1"/>
      <protection locked="0" hidden="1"/>
    </xf>
    <xf numFmtId="0" fontId="50" fillId="0" borderId="47" xfId="1371" applyFont="1" applyBorder="1" applyAlignment="1" applyProtection="1">
      <alignment horizontal="center" vertical="center"/>
      <protection hidden="1"/>
    </xf>
    <xf numFmtId="0" fontId="50" fillId="0" borderId="23" xfId="1371" applyFont="1" applyBorder="1" applyAlignment="1" applyProtection="1">
      <alignment horizontal="center" vertical="center"/>
      <protection hidden="1"/>
    </xf>
    <xf numFmtId="0" fontId="50" fillId="0" borderId="45" xfId="1371" applyFont="1" applyBorder="1" applyAlignment="1" applyProtection="1">
      <alignment horizontal="center" vertical="center"/>
      <protection hidden="1"/>
    </xf>
    <xf numFmtId="0" fontId="70" fillId="50" borderId="193" xfId="1371" applyFont="1" applyFill="1" applyBorder="1" applyAlignment="1" applyProtection="1">
      <alignment horizontal="center" vertical="center" wrapText="1"/>
      <protection locked="0" hidden="1"/>
    </xf>
    <xf numFmtId="0" fontId="70" fillId="50" borderId="187" xfId="1371" applyFont="1" applyFill="1" applyBorder="1" applyAlignment="1" applyProtection="1">
      <alignment horizontal="center" vertical="center" wrapText="1"/>
      <protection locked="0" hidden="1"/>
    </xf>
    <xf numFmtId="0" fontId="70" fillId="50" borderId="188" xfId="137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center" vertical="center" wrapText="1"/>
      <protection hidden="1"/>
    </xf>
    <xf numFmtId="0" fontId="8" fillId="61" borderId="101"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0" fontId="70" fillId="50" borderId="22" xfId="1371" applyFont="1" applyFill="1" applyBorder="1" applyAlignment="1" applyProtection="1">
      <alignment horizontal="center" vertical="center" wrapText="1"/>
      <protection locked="0" hidden="1"/>
    </xf>
    <xf numFmtId="0" fontId="70" fillId="50" borderId="23" xfId="1371" applyFont="1" applyFill="1" applyBorder="1" applyAlignment="1" applyProtection="1">
      <alignment horizontal="center" vertical="center" wrapText="1"/>
      <protection locked="0" hidden="1"/>
    </xf>
    <xf numFmtId="0" fontId="70" fillId="50" borderId="24" xfId="1371" applyFont="1" applyFill="1" applyBorder="1" applyAlignment="1" applyProtection="1">
      <alignment horizontal="center" vertical="center" wrapText="1"/>
      <protection locked="0" hidden="1"/>
    </xf>
    <xf numFmtId="0" fontId="70" fillId="50" borderId="148" xfId="1371" applyFont="1" applyFill="1" applyBorder="1" applyAlignment="1" applyProtection="1">
      <alignment horizontal="center" vertical="center" wrapText="1"/>
      <protection locked="0" hidden="1"/>
    </xf>
    <xf numFmtId="0" fontId="70" fillId="50" borderId="0" xfId="1371" applyFont="1" applyFill="1" applyBorder="1" applyAlignment="1" applyProtection="1">
      <alignment horizontal="center" vertical="center" wrapText="1"/>
      <protection locked="0" hidden="1"/>
    </xf>
    <xf numFmtId="0" fontId="70" fillId="50" borderId="25" xfId="1371" applyFont="1" applyFill="1" applyBorder="1" applyAlignment="1" applyProtection="1">
      <alignment horizontal="center" vertical="center" wrapText="1"/>
      <protection locked="0" hidden="1"/>
    </xf>
    <xf numFmtId="0" fontId="70" fillId="50" borderId="26" xfId="1371" applyFont="1" applyFill="1" applyBorder="1" applyAlignment="1" applyProtection="1">
      <alignment horizontal="center" vertical="center" wrapText="1"/>
      <protection locked="0" hidden="1"/>
    </xf>
    <xf numFmtId="0" fontId="70" fillId="50" borderId="27" xfId="1371" applyFont="1" applyFill="1" applyBorder="1" applyAlignment="1" applyProtection="1">
      <alignment horizontal="center" vertical="center" wrapText="1"/>
      <protection locked="0" hidden="1"/>
    </xf>
    <xf numFmtId="0" fontId="70" fillId="50" borderId="28" xfId="1371" applyFont="1" applyFill="1" applyBorder="1" applyAlignment="1" applyProtection="1">
      <alignment horizontal="center" vertical="center" wrapText="1"/>
      <protection locked="0" hidden="1"/>
    </xf>
    <xf numFmtId="0" fontId="9" fillId="0" borderId="194" xfId="1371" applyFont="1" applyBorder="1" applyAlignment="1" applyProtection="1">
      <alignment horizontal="center" vertical="center" wrapText="1"/>
      <protection locked="0" hidden="1"/>
    </xf>
    <xf numFmtId="0" fontId="9" fillId="0" borderId="195" xfId="1371" applyFont="1" applyBorder="1" applyAlignment="1" applyProtection="1">
      <alignment horizontal="center" vertical="center" wrapText="1"/>
      <protection locked="0" hidden="1"/>
    </xf>
    <xf numFmtId="0" fontId="9" fillId="0" borderId="110" xfId="1371" applyFont="1" applyBorder="1" applyAlignment="1" applyProtection="1">
      <alignment horizontal="center" vertical="center" wrapText="1"/>
      <protection locked="0" hidden="1"/>
    </xf>
    <xf numFmtId="0" fontId="9" fillId="0" borderId="111" xfId="1371" applyFont="1" applyBorder="1" applyAlignment="1" applyProtection="1">
      <alignment horizontal="center" vertical="center" wrapText="1"/>
      <protection locked="0" hidden="1"/>
    </xf>
    <xf numFmtId="0" fontId="9" fillId="0" borderId="112" xfId="1371" applyFont="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194" xfId="1371" applyFont="1" applyFill="1" applyBorder="1" applyAlignment="1" applyProtection="1">
      <alignment horizontal="center" vertical="center" wrapText="1"/>
      <protection locked="0" hidden="1"/>
    </xf>
    <xf numFmtId="0" fontId="8" fillId="61" borderId="195" xfId="1371" applyFont="1" applyFill="1" applyBorder="1" applyAlignment="1" applyProtection="1">
      <alignment horizontal="center" vertical="center" wrapText="1"/>
      <protection locked="0" hidden="1"/>
    </xf>
    <xf numFmtId="0" fontId="57" fillId="0" borderId="68" xfId="0" applyFont="1" applyBorder="1" applyAlignment="1" applyProtection="1">
      <alignment horizontal="center" vertical="center" wrapText="1"/>
      <protection locked="0" hidden="1"/>
    </xf>
    <xf numFmtId="9" fontId="5" fillId="0" borderId="68" xfId="1496" applyFont="1" applyFill="1" applyBorder="1" applyAlignment="1" applyProtection="1">
      <alignment horizontal="center" vertical="center" wrapText="1"/>
      <protection hidden="1"/>
    </xf>
    <xf numFmtId="49" fontId="5" fillId="0" borderId="68" xfId="1371" applyNumberFormat="1" applyFont="1" applyBorder="1" applyAlignment="1" applyProtection="1">
      <alignment horizontal="center" vertical="center" wrapText="1"/>
      <protection hidden="1"/>
    </xf>
    <xf numFmtId="0" fontId="5" fillId="50" borderId="68" xfId="1371" applyFont="1" applyFill="1" applyBorder="1" applyAlignment="1" applyProtection="1">
      <alignment horizontal="left" vertical="center" wrapText="1"/>
      <protection hidden="1"/>
    </xf>
    <xf numFmtId="0" fontId="5" fillId="50" borderId="69" xfId="1371" applyFont="1" applyFill="1" applyBorder="1" applyAlignment="1" applyProtection="1">
      <alignment horizontal="left" vertical="center" wrapText="1"/>
      <protection hidden="1"/>
    </xf>
    <xf numFmtId="14" fontId="5" fillId="0" borderId="72" xfId="1371" applyNumberFormat="1" applyFont="1" applyBorder="1" applyAlignment="1" applyProtection="1">
      <alignment horizontal="center" vertical="center" wrapText="1"/>
      <protection hidden="1"/>
    </xf>
    <xf numFmtId="0" fontId="5" fillId="0" borderId="74" xfId="1371" applyFont="1" applyBorder="1" applyAlignment="1" applyProtection="1">
      <alignment horizontal="center" vertical="center" wrapText="1"/>
      <protection hidden="1"/>
    </xf>
    <xf numFmtId="177" fontId="5" fillId="24" borderId="72" xfId="1250" applyNumberFormat="1" applyFont="1" applyFill="1" applyBorder="1" applyAlignment="1" applyProtection="1">
      <alignment horizontal="center" vertical="center" wrapText="1"/>
      <protection hidden="1"/>
    </xf>
    <xf numFmtId="177" fontId="5" fillId="24" borderId="73" xfId="1250" applyNumberFormat="1" applyFont="1" applyFill="1" applyBorder="1" applyAlignment="1" applyProtection="1">
      <alignment horizontal="center" vertical="center" wrapText="1"/>
      <protection hidden="1"/>
    </xf>
    <xf numFmtId="177" fontId="5" fillId="24" borderId="75" xfId="1250" applyNumberFormat="1" applyFont="1" applyFill="1" applyBorder="1" applyAlignment="1" applyProtection="1">
      <alignment horizontal="center" vertical="center" wrapText="1"/>
      <protection hidden="1"/>
    </xf>
    <xf numFmtId="0" fontId="77" fillId="0" borderId="68" xfId="1371" applyFont="1" applyBorder="1" applyAlignment="1" applyProtection="1">
      <alignment horizontal="center" vertical="center" wrapText="1"/>
      <protection hidden="1"/>
    </xf>
    <xf numFmtId="0" fontId="77" fillId="0" borderId="69" xfId="1371" applyFont="1" applyBorder="1" applyAlignment="1" applyProtection="1">
      <alignment horizontal="center" vertical="center" wrapText="1"/>
      <protection hidden="1"/>
    </xf>
    <xf numFmtId="14" fontId="5" fillId="0" borderId="73" xfId="1371" applyNumberFormat="1" applyFont="1" applyBorder="1" applyAlignment="1" applyProtection="1">
      <alignment horizontal="center" vertical="center" wrapText="1"/>
      <protection hidden="1"/>
    </xf>
    <xf numFmtId="14" fontId="5" fillId="0" borderId="74" xfId="1371" applyNumberFormat="1" applyFont="1" applyBorder="1" applyAlignment="1" applyProtection="1">
      <alignment horizontal="center" vertical="center" wrapText="1"/>
      <protection hidden="1"/>
    </xf>
    <xf numFmtId="0" fontId="12" fillId="0" borderId="194" xfId="1371" applyFont="1" applyBorder="1" applyAlignment="1" applyProtection="1">
      <alignment horizontal="center" vertical="center" wrapText="1"/>
      <protection locked="0"/>
    </xf>
    <xf numFmtId="0" fontId="12" fillId="0" borderId="195" xfId="1371" applyFont="1" applyBorder="1" applyAlignment="1" applyProtection="1">
      <alignment horizontal="center" vertical="center" wrapText="1"/>
      <protection locked="0"/>
    </xf>
    <xf numFmtId="0" fontId="12" fillId="0" borderId="193" xfId="1371" applyFont="1" applyBorder="1" applyAlignment="1" applyProtection="1">
      <alignment horizontal="center" vertical="center" wrapText="1"/>
      <protection locked="0"/>
    </xf>
    <xf numFmtId="0" fontId="12" fillId="0" borderId="187" xfId="1371" applyFont="1" applyBorder="1" applyAlignment="1" applyProtection="1">
      <alignment horizontal="center" vertical="center" wrapText="1"/>
      <protection locked="0"/>
    </xf>
    <xf numFmtId="0" fontId="12" fillId="0" borderId="188" xfId="1371" applyFont="1" applyBorder="1" applyAlignment="1" applyProtection="1">
      <alignment horizontal="center" vertical="center" wrapText="1"/>
      <protection locked="0"/>
    </xf>
    <xf numFmtId="0" fontId="12" fillId="0" borderId="203" xfId="1371" applyFont="1" applyBorder="1" applyAlignment="1" applyProtection="1">
      <alignment horizontal="center" vertical="center" wrapText="1"/>
      <protection locked="0"/>
    </xf>
    <xf numFmtId="0" fontId="5" fillId="50" borderId="79" xfId="1371" applyFont="1" applyFill="1" applyBorder="1" applyAlignment="1" applyProtection="1">
      <alignment horizontal="center" vertical="center" wrapText="1"/>
      <protection hidden="1"/>
    </xf>
    <xf numFmtId="0" fontId="5" fillId="50" borderId="80" xfId="1371" applyFont="1" applyFill="1" applyBorder="1" applyAlignment="1" applyProtection="1">
      <alignment horizontal="center" vertical="center" wrapText="1"/>
      <protection hidden="1"/>
    </xf>
    <xf numFmtId="0" fontId="5" fillId="50" borderId="81" xfId="1371" applyFont="1" applyFill="1" applyBorder="1" applyAlignment="1" applyProtection="1">
      <alignment horizontal="center" vertical="center" wrapText="1"/>
      <protection hidden="1"/>
    </xf>
    <xf numFmtId="0" fontId="50" fillId="61" borderId="70" xfId="1371" applyFont="1" applyFill="1" applyBorder="1" applyAlignment="1" applyProtection="1">
      <alignment horizontal="center" vertical="center"/>
      <protection hidden="1"/>
    </xf>
    <xf numFmtId="0" fontId="50" fillId="61" borderId="68" xfId="1371" applyFont="1" applyFill="1" applyBorder="1" applyAlignment="1" applyProtection="1">
      <alignment horizontal="center" vertical="center"/>
      <protection hidden="1"/>
    </xf>
    <xf numFmtId="0" fontId="50" fillId="61" borderId="69" xfId="1371" applyFont="1" applyFill="1" applyBorder="1" applyAlignment="1" applyProtection="1">
      <alignment horizontal="center" vertical="center"/>
      <protection hidden="1"/>
    </xf>
    <xf numFmtId="169" fontId="9" fillId="50" borderId="71" xfId="1250" applyFont="1" applyFill="1" applyBorder="1" applyAlignment="1" applyProtection="1">
      <alignment horizontal="center" vertical="center" wrapText="1"/>
      <protection locked="0" hidden="1"/>
    </xf>
    <xf numFmtId="2" fontId="9" fillId="50" borderId="77" xfId="1495" applyNumberFormat="1" applyFont="1" applyFill="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59" fillId="50" borderId="164" xfId="1371" applyFont="1" applyFill="1" applyBorder="1" applyAlignment="1" applyProtection="1">
      <alignment horizontal="justify" vertical="center" wrapText="1"/>
      <protection locked="0"/>
    </xf>
    <xf numFmtId="0" fontId="59" fillId="50" borderId="165" xfId="1371" applyFont="1" applyFill="1" applyBorder="1" applyAlignment="1" applyProtection="1">
      <alignment horizontal="justify" vertical="center" wrapText="1"/>
      <protection locked="0"/>
    </xf>
    <xf numFmtId="0" fontId="59" fillId="50" borderId="166" xfId="1371" applyFont="1" applyFill="1" applyBorder="1" applyAlignment="1" applyProtection="1">
      <alignment horizontal="justify" vertical="center" wrapText="1"/>
      <protection locked="0"/>
    </xf>
    <xf numFmtId="0" fontId="59" fillId="0" borderId="193" xfId="1371" applyFont="1" applyBorder="1" applyAlignment="1" applyProtection="1">
      <alignment horizontal="justify" vertical="center" wrapText="1"/>
      <protection locked="0"/>
    </xf>
    <xf numFmtId="0" fontId="59" fillId="0" borderId="187" xfId="1371" applyFont="1" applyBorder="1" applyAlignment="1" applyProtection="1">
      <alignment horizontal="justify" vertical="center" wrapText="1"/>
      <protection locked="0"/>
    </xf>
    <xf numFmtId="0" fontId="59" fillId="0" borderId="34" xfId="1371" applyFont="1" applyBorder="1" applyAlignment="1" applyProtection="1">
      <alignment horizontal="justify" vertical="center" wrapText="1"/>
      <protection locked="0"/>
    </xf>
    <xf numFmtId="0" fontId="12" fillId="0" borderId="193" xfId="1371" applyFont="1" applyBorder="1" applyAlignment="1" applyProtection="1">
      <alignment horizontal="justify" vertical="center" wrapText="1"/>
      <protection locked="0"/>
    </xf>
    <xf numFmtId="0" fontId="12" fillId="0" borderId="187" xfId="1371" applyFont="1" applyBorder="1" applyAlignment="1" applyProtection="1">
      <alignment horizontal="justify" vertical="center" wrapText="1"/>
      <protection locked="0"/>
    </xf>
    <xf numFmtId="0" fontId="12" fillId="0" borderId="188" xfId="1371" applyFont="1" applyBorder="1" applyAlignment="1" applyProtection="1">
      <alignment horizontal="justify" vertical="center" wrapText="1"/>
      <protection locked="0"/>
    </xf>
    <xf numFmtId="0" fontId="9" fillId="0" borderId="68" xfId="1371" applyFont="1" applyBorder="1" applyAlignment="1" applyProtection="1">
      <alignment horizontal="center" vertical="center" wrapText="1"/>
      <protection hidden="1"/>
    </xf>
    <xf numFmtId="0" fontId="9" fillId="0" borderId="69" xfId="1371" applyFont="1" applyBorder="1" applyAlignment="1" applyProtection="1">
      <alignment horizontal="center" vertical="center" wrapText="1"/>
      <protection hidden="1"/>
    </xf>
    <xf numFmtId="0" fontId="9" fillId="0" borderId="68" xfId="1371" applyFont="1" applyBorder="1" applyAlignment="1" applyProtection="1">
      <alignment horizontal="center" vertical="center"/>
      <protection hidden="1"/>
    </xf>
    <xf numFmtId="0" fontId="9" fillId="50" borderId="68" xfId="1371" applyFont="1" applyFill="1" applyBorder="1" applyAlignment="1" applyProtection="1">
      <alignment horizontal="center" vertical="center" wrapText="1"/>
      <protection hidden="1"/>
    </xf>
    <xf numFmtId="0" fontId="9" fillId="50" borderId="69" xfId="1371" applyFont="1" applyFill="1" applyBorder="1" applyAlignment="1" applyProtection="1">
      <alignment horizontal="center" vertical="center" wrapText="1"/>
      <protection hidden="1"/>
    </xf>
    <xf numFmtId="1" fontId="9" fillId="0" borderId="68" xfId="1273" applyNumberFormat="1" applyFont="1" applyFill="1" applyBorder="1" applyAlignment="1" applyProtection="1">
      <alignment horizontal="center" vertical="center" wrapText="1"/>
      <protection hidden="1"/>
    </xf>
    <xf numFmtId="1" fontId="9" fillId="0" borderId="69" xfId="1273" applyNumberFormat="1" applyFont="1" applyFill="1" applyBorder="1" applyAlignment="1" applyProtection="1">
      <alignment horizontal="center" vertical="center" wrapText="1"/>
      <protection hidden="1"/>
    </xf>
    <xf numFmtId="9" fontId="9" fillId="0" borderId="68" xfId="1496" applyFont="1" applyFill="1" applyBorder="1" applyAlignment="1" applyProtection="1">
      <alignment horizontal="center" vertical="center"/>
      <protection hidden="1"/>
    </xf>
    <xf numFmtId="0" fontId="9" fillId="0" borderId="68" xfId="1496" applyNumberFormat="1" applyFont="1" applyFill="1" applyBorder="1" applyAlignment="1" applyProtection="1">
      <alignment horizontal="center" vertical="center" wrapText="1"/>
      <protection hidden="1"/>
    </xf>
    <xf numFmtId="0" fontId="9" fillId="0" borderId="69" xfId="1496" applyNumberFormat="1" applyFont="1" applyFill="1" applyBorder="1" applyAlignment="1" applyProtection="1">
      <alignment horizontal="center" vertical="center" wrapText="1"/>
      <protection hidden="1"/>
    </xf>
    <xf numFmtId="0" fontId="9" fillId="0" borderId="69" xfId="1371" applyFont="1" applyBorder="1" applyAlignment="1" applyProtection="1">
      <alignment horizontal="center" vertical="center"/>
      <protection hidden="1"/>
    </xf>
    <xf numFmtId="0" fontId="8" fillId="50" borderId="68" xfId="1371" applyFont="1" applyFill="1" applyBorder="1" applyAlignment="1" applyProtection="1">
      <alignment horizontal="center" vertical="center" wrapText="1"/>
      <protection hidden="1"/>
    </xf>
    <xf numFmtId="0" fontId="9" fillId="50" borderId="68" xfId="1371" applyFont="1" applyFill="1" applyBorder="1" applyAlignment="1" applyProtection="1">
      <alignment horizontal="center" vertical="center"/>
      <protection hidden="1"/>
    </xf>
    <xf numFmtId="0" fontId="9" fillId="50" borderId="69" xfId="1371" applyFont="1" applyFill="1" applyBorder="1" applyAlignment="1" applyProtection="1">
      <alignment horizontal="center" vertical="center"/>
      <protection hidden="1"/>
    </xf>
    <xf numFmtId="49" fontId="9" fillId="0" borderId="68" xfId="1371" applyNumberFormat="1" applyFont="1" applyBorder="1" applyAlignment="1" applyProtection="1">
      <alignment horizontal="center" vertical="center"/>
      <protection hidden="1"/>
    </xf>
    <xf numFmtId="0" fontId="9" fillId="0" borderId="68" xfId="1371" applyFont="1" applyBorder="1" applyAlignment="1" applyProtection="1">
      <alignment horizontal="left" vertical="center" wrapText="1"/>
      <protection hidden="1"/>
    </xf>
    <xf numFmtId="0" fontId="9" fillId="0" borderId="69" xfId="1371" applyFont="1" applyBorder="1" applyAlignment="1" applyProtection="1">
      <alignment horizontal="left" vertical="center" wrapText="1"/>
      <protection hidden="1"/>
    </xf>
    <xf numFmtId="14" fontId="9" fillId="0" borderId="72" xfId="1371" applyNumberFormat="1" applyFont="1" applyBorder="1" applyAlignment="1" applyProtection="1">
      <alignment horizontal="center" vertical="center" wrapText="1"/>
      <protection hidden="1"/>
    </xf>
    <xf numFmtId="0" fontId="9" fillId="0" borderId="73" xfId="1371" applyFont="1" applyBorder="1" applyAlignment="1" applyProtection="1">
      <alignment horizontal="center" vertical="center" wrapText="1"/>
      <protection hidden="1"/>
    </xf>
    <xf numFmtId="0" fontId="9" fillId="0" borderId="74" xfId="1371" applyFont="1" applyBorder="1" applyAlignment="1" applyProtection="1">
      <alignment horizontal="center" vertical="center" wrapText="1"/>
      <protection hidden="1"/>
    </xf>
    <xf numFmtId="9" fontId="9" fillId="24" borderId="72" xfId="1495" applyFont="1" applyFill="1" applyBorder="1" applyAlignment="1" applyProtection="1">
      <alignment horizontal="center" vertical="center" wrapText="1"/>
      <protection hidden="1"/>
    </xf>
    <xf numFmtId="9" fontId="9" fillId="24" borderId="73" xfId="1495" applyFont="1" applyFill="1" applyBorder="1" applyAlignment="1" applyProtection="1">
      <alignment horizontal="center" vertical="center" wrapText="1"/>
      <protection hidden="1"/>
    </xf>
    <xf numFmtId="9" fontId="9" fillId="24" borderId="75" xfId="1495" applyFont="1" applyFill="1" applyBorder="1" applyAlignment="1" applyProtection="1">
      <alignment horizontal="center" vertical="center" wrapText="1"/>
      <protection hidden="1"/>
    </xf>
    <xf numFmtId="0" fontId="14" fillId="0" borderId="68" xfId="1371" applyFont="1" applyBorder="1" applyAlignment="1" applyProtection="1">
      <alignment horizontal="center" vertical="center"/>
      <protection hidden="1"/>
    </xf>
    <xf numFmtId="0" fontId="14" fillId="0" borderId="69"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0" fontId="9" fillId="0" borderId="73" xfId="1371" applyFont="1" applyBorder="1" applyAlignment="1" applyProtection="1">
      <alignment horizontal="center" vertical="center"/>
      <protection hidden="1"/>
    </xf>
    <xf numFmtId="0" fontId="9" fillId="0" borderId="74" xfId="1371" applyFont="1" applyBorder="1" applyAlignment="1" applyProtection="1">
      <alignment horizontal="center" vertical="center"/>
      <protection hidden="1"/>
    </xf>
    <xf numFmtId="0" fontId="9" fillId="0" borderId="72" xfId="1371" applyFont="1" applyBorder="1" applyAlignment="1" applyProtection="1">
      <alignment horizontal="justify" vertical="center" wrapText="1"/>
      <protection hidden="1"/>
    </xf>
    <xf numFmtId="0" fontId="9" fillId="0" borderId="73" xfId="1371" applyFont="1" applyBorder="1" applyAlignment="1" applyProtection="1">
      <alignment horizontal="justify" vertical="center" wrapText="1"/>
      <protection hidden="1"/>
    </xf>
    <xf numFmtId="0" fontId="9" fillId="0" borderId="74" xfId="1371" applyFont="1" applyBorder="1" applyAlignment="1" applyProtection="1">
      <alignment horizontal="justify" vertical="center" wrapText="1"/>
      <protection hidden="1"/>
    </xf>
    <xf numFmtId="0" fontId="9" fillId="0" borderId="72" xfId="1371" applyFont="1" applyBorder="1" applyAlignment="1" applyProtection="1">
      <alignment horizontal="center" vertical="center" wrapText="1"/>
      <protection hidden="1"/>
    </xf>
    <xf numFmtId="0" fontId="9" fillId="0" borderId="75" xfId="1371" applyFont="1" applyBorder="1" applyAlignment="1" applyProtection="1">
      <alignment horizontal="center" vertical="center" wrapText="1"/>
      <protection hidden="1"/>
    </xf>
    <xf numFmtId="14" fontId="9" fillId="0" borderId="73" xfId="1371" applyNumberFormat="1" applyFont="1" applyBorder="1" applyAlignment="1" applyProtection="1">
      <alignment horizontal="center" vertical="center" wrapText="1"/>
      <protection hidden="1"/>
    </xf>
    <xf numFmtId="14" fontId="9" fillId="0" borderId="74" xfId="1371" applyNumberFormat="1" applyFont="1" applyBorder="1" applyAlignment="1" applyProtection="1">
      <alignment horizontal="center" vertical="center" wrapText="1"/>
      <protection hidden="1"/>
    </xf>
    <xf numFmtId="0" fontId="59" fillId="50" borderId="149" xfId="1371" applyFont="1" applyFill="1" applyBorder="1" applyAlignment="1" applyProtection="1">
      <alignment horizontal="justify" vertical="top" wrapText="1"/>
      <protection locked="0" hidden="1"/>
    </xf>
    <xf numFmtId="0" fontId="59" fillId="50" borderId="159" xfId="1371" applyFont="1" applyFill="1" applyBorder="1" applyAlignment="1" applyProtection="1">
      <alignment horizontal="justify" vertical="top" wrapText="1"/>
      <protection locked="0" hidden="1"/>
    </xf>
    <xf numFmtId="0" fontId="59" fillId="50" borderId="150" xfId="1371" applyFont="1" applyFill="1" applyBorder="1" applyAlignment="1" applyProtection="1">
      <alignment horizontal="justify" vertical="top" wrapText="1"/>
      <protection locked="0" hidden="1"/>
    </xf>
    <xf numFmtId="0" fontId="9" fillId="50" borderId="79" xfId="1371" applyFont="1" applyFill="1" applyBorder="1" applyAlignment="1" applyProtection="1">
      <alignment horizontal="center" vertical="center"/>
      <protection hidden="1"/>
    </xf>
    <xf numFmtId="0" fontId="9" fillId="50" borderId="80" xfId="1371" applyFont="1" applyFill="1" applyBorder="1" applyAlignment="1" applyProtection="1">
      <alignment horizontal="center" vertical="center"/>
      <protection hidden="1"/>
    </xf>
    <xf numFmtId="0" fontId="9" fillId="50" borderId="81" xfId="1371" applyFont="1" applyFill="1" applyBorder="1" applyAlignment="1" applyProtection="1">
      <alignment horizontal="center" vertical="center"/>
      <protection hidden="1"/>
    </xf>
    <xf numFmtId="9" fontId="4" fillId="50" borderId="71" xfId="1495" applyFont="1" applyFill="1" applyBorder="1" applyAlignment="1" applyProtection="1">
      <alignment horizontal="center" vertical="center" wrapText="1"/>
      <protection locked="0" hidden="1"/>
    </xf>
    <xf numFmtId="9" fontId="4" fillId="50" borderId="35" xfId="1495" applyFont="1" applyFill="1" applyBorder="1" applyAlignment="1" applyProtection="1">
      <alignment horizontal="center" vertical="center" wrapText="1"/>
      <protection locked="0" hidden="1"/>
    </xf>
    <xf numFmtId="9" fontId="4" fillId="50" borderId="19" xfId="1495" applyFont="1" applyFill="1" applyBorder="1" applyAlignment="1" applyProtection="1">
      <alignment horizontal="center" vertical="center" wrapText="1"/>
      <protection locked="0" hidden="1"/>
    </xf>
    <xf numFmtId="169" fontId="4" fillId="50" borderId="77" xfId="1250" applyFont="1" applyFill="1" applyBorder="1" applyAlignment="1" applyProtection="1">
      <alignment horizontal="center" vertical="center" wrapText="1"/>
      <protection locked="0" hidden="1"/>
    </xf>
    <xf numFmtId="169" fontId="4" fillId="50" borderId="63" xfId="1250" applyFont="1" applyFill="1" applyBorder="1" applyAlignment="1" applyProtection="1">
      <alignment horizontal="center" vertical="center" wrapText="1"/>
      <protection locked="0" hidden="1"/>
    </xf>
    <xf numFmtId="169" fontId="4" fillId="50" borderId="64" xfId="1250" applyFont="1" applyFill="1" applyBorder="1" applyAlignment="1" applyProtection="1">
      <alignment horizontal="center" vertical="center" wrapText="1"/>
      <protection locked="0" hidden="1"/>
    </xf>
    <xf numFmtId="0" fontId="9" fillId="0" borderId="193" xfId="1371" applyFont="1" applyBorder="1" applyAlignment="1" applyProtection="1">
      <alignment horizontal="center" vertical="center" wrapText="1"/>
      <protection locked="0" hidden="1"/>
    </xf>
    <xf numFmtId="0" fontId="9" fillId="0" borderId="187" xfId="1371" applyFont="1" applyBorder="1" applyAlignment="1" applyProtection="1">
      <alignment horizontal="center" vertical="center" wrapText="1"/>
      <protection locked="0" hidden="1"/>
    </xf>
    <xf numFmtId="0" fontId="9" fillId="0" borderId="188" xfId="1371" applyFont="1" applyBorder="1" applyAlignment="1" applyProtection="1">
      <alignment horizontal="center" vertical="center" wrapText="1"/>
      <protection locked="0" hidden="1"/>
    </xf>
    <xf numFmtId="0" fontId="9" fillId="0" borderId="99" xfId="1371" applyFont="1" applyBorder="1" applyAlignment="1" applyProtection="1">
      <alignment horizontal="center" vertical="center" wrapText="1"/>
      <protection locked="0" hidden="1"/>
    </xf>
    <xf numFmtId="0" fontId="9" fillId="0" borderId="100" xfId="1371" applyFont="1" applyBorder="1" applyAlignment="1" applyProtection="1">
      <alignment horizontal="center" vertical="center" wrapText="1"/>
      <protection locked="0" hidden="1"/>
    </xf>
    <xf numFmtId="0" fontId="59" fillId="0" borderId="193" xfId="1371" applyFont="1" applyBorder="1" applyAlignment="1" applyProtection="1">
      <alignment horizontal="center" vertical="center" wrapText="1"/>
      <protection locked="0" hidden="1"/>
    </xf>
    <xf numFmtId="0" fontId="59" fillId="0" borderId="187" xfId="1371" applyFont="1" applyBorder="1" applyAlignment="1" applyProtection="1">
      <alignment horizontal="center" vertical="center" wrapText="1"/>
      <protection locked="0" hidden="1"/>
    </xf>
    <xf numFmtId="0" fontId="59" fillId="0" borderId="188" xfId="1371" applyFont="1" applyBorder="1" applyAlignment="1" applyProtection="1">
      <alignment horizontal="center" vertical="center" wrapText="1"/>
      <protection locked="0" hidden="1"/>
    </xf>
    <xf numFmtId="0" fontId="12" fillId="0" borderId="193" xfId="1371" applyFont="1" applyBorder="1" applyAlignment="1" applyProtection="1">
      <alignment horizontal="center" vertical="center" wrapText="1"/>
      <protection locked="0" hidden="1"/>
    </xf>
    <xf numFmtId="0" fontId="12" fillId="0" borderId="187" xfId="1371" applyFont="1" applyBorder="1" applyAlignment="1" applyProtection="1">
      <alignment horizontal="center" vertical="center" wrapText="1"/>
      <protection locked="0" hidden="1"/>
    </xf>
    <xf numFmtId="0" fontId="12" fillId="0" borderId="188" xfId="1371" applyFont="1" applyBorder="1" applyAlignment="1" applyProtection="1">
      <alignment horizontal="center" vertical="center" wrapText="1"/>
      <protection locked="0" hidden="1"/>
    </xf>
    <xf numFmtId="0" fontId="8" fillId="61" borderId="200" xfId="1371" applyFont="1" applyFill="1" applyBorder="1" applyAlignment="1" applyProtection="1">
      <alignment horizontal="center" vertical="center" wrapText="1"/>
      <protection hidden="1"/>
    </xf>
    <xf numFmtId="0" fontId="8" fillId="61" borderId="14" xfId="1371" applyFont="1" applyFill="1" applyBorder="1" applyAlignment="1" applyProtection="1">
      <alignment horizontal="center" vertical="center" wrapText="1"/>
      <protection hidden="1"/>
    </xf>
    <xf numFmtId="0" fontId="8" fillId="61" borderId="48" xfId="1371" applyFont="1" applyFill="1" applyBorder="1" applyAlignment="1" applyProtection="1">
      <alignment horizontal="center" vertical="center" wrapText="1"/>
      <protection hidden="1"/>
    </xf>
    <xf numFmtId="0" fontId="59" fillId="0" borderId="201" xfId="1371" applyFont="1" applyBorder="1" applyAlignment="1" applyProtection="1">
      <alignment horizontal="center" vertical="center" wrapText="1"/>
      <protection hidden="1"/>
    </xf>
    <xf numFmtId="0" fontId="59" fillId="0" borderId="202" xfId="1371" applyFont="1" applyBorder="1" applyAlignment="1" applyProtection="1">
      <alignment horizontal="center" vertical="center" wrapText="1"/>
      <protection hidden="1"/>
    </xf>
    <xf numFmtId="0" fontId="59" fillId="0" borderId="0" xfId="1371" applyFont="1" applyBorder="1" applyAlignment="1" applyProtection="1">
      <alignment horizontal="center" vertical="center" wrapText="1"/>
      <protection hidden="1"/>
    </xf>
    <xf numFmtId="0" fontId="59" fillId="0" borderId="25" xfId="1371" applyFont="1" applyBorder="1" applyAlignment="1" applyProtection="1">
      <alignment horizontal="center" vertical="center" wrapText="1"/>
      <protection hidden="1"/>
    </xf>
    <xf numFmtId="0" fontId="59" fillId="0" borderId="27" xfId="1371" applyFont="1" applyBorder="1" applyAlignment="1" applyProtection="1">
      <alignment horizontal="center" vertical="center" wrapText="1"/>
      <protection hidden="1"/>
    </xf>
    <xf numFmtId="0" fontId="59" fillId="0" borderId="28" xfId="1371" applyFont="1" applyBorder="1" applyAlignment="1" applyProtection="1">
      <alignment horizontal="center" vertical="center" wrapText="1"/>
      <protection hidden="1"/>
    </xf>
    <xf numFmtId="0" fontId="5" fillId="0" borderId="69" xfId="1371" applyFont="1" applyBorder="1" applyAlignment="1" applyProtection="1">
      <alignment horizontal="center" vertical="center"/>
      <protection hidden="1"/>
    </xf>
    <xf numFmtId="0" fontId="70" fillId="0" borderId="68" xfId="1371" applyFont="1" applyBorder="1" applyAlignment="1" applyProtection="1">
      <alignment horizontal="left" vertical="center" wrapText="1"/>
      <protection hidden="1"/>
    </xf>
    <xf numFmtId="0" fontId="78" fillId="0" borderId="68" xfId="1371" applyFont="1" applyBorder="1" applyAlignment="1" applyProtection="1">
      <alignment horizontal="left" vertical="center" wrapText="1"/>
      <protection hidden="1"/>
    </xf>
    <xf numFmtId="0" fontId="78" fillId="0" borderId="69" xfId="1371" applyFont="1" applyBorder="1" applyAlignment="1" applyProtection="1">
      <alignment horizontal="left" vertical="center" wrapText="1"/>
      <protection hidden="1"/>
    </xf>
    <xf numFmtId="0" fontId="5" fillId="0" borderId="72" xfId="1371" applyFont="1" applyBorder="1" applyAlignment="1" applyProtection="1">
      <alignment horizontal="left" vertical="center" wrapText="1"/>
      <protection hidden="1"/>
    </xf>
    <xf numFmtId="0" fontId="5" fillId="0" borderId="73" xfId="1371" applyFont="1" applyBorder="1" applyAlignment="1" applyProtection="1">
      <alignment horizontal="left" vertical="center" wrapText="1"/>
      <protection hidden="1"/>
    </xf>
    <xf numFmtId="0" fontId="5" fillId="0" borderId="75" xfId="1371" applyFont="1" applyBorder="1" applyAlignment="1" applyProtection="1">
      <alignment horizontal="left" vertical="center" wrapText="1"/>
      <protection hidden="1"/>
    </xf>
    <xf numFmtId="0" fontId="59" fillId="0" borderId="72" xfId="1371" applyFont="1" applyFill="1" applyBorder="1" applyAlignment="1" applyProtection="1">
      <alignment horizontal="justify" vertical="center" wrapText="1"/>
      <protection locked="0" hidden="1"/>
    </xf>
    <xf numFmtId="0" fontId="59" fillId="0" borderId="73" xfId="1371" applyFont="1" applyFill="1" applyBorder="1" applyAlignment="1" applyProtection="1">
      <alignment horizontal="justify" vertical="center" wrapText="1"/>
      <protection locked="0" hidden="1"/>
    </xf>
    <xf numFmtId="0" fontId="59" fillId="0" borderId="75" xfId="1371" applyFont="1" applyFill="1" applyBorder="1" applyAlignment="1" applyProtection="1">
      <alignment horizontal="justify" vertical="center" wrapText="1"/>
      <protection locked="0" hidden="1"/>
    </xf>
    <xf numFmtId="0" fontId="70" fillId="50" borderId="194" xfId="1371" applyFont="1" applyFill="1" applyBorder="1" applyAlignment="1" applyProtection="1">
      <alignment horizontal="justify" vertical="center" wrapText="1"/>
      <protection locked="0" hidden="1"/>
    </xf>
    <xf numFmtId="0" fontId="5" fillId="50" borderId="72" xfId="1371" applyFont="1" applyFill="1" applyBorder="1" applyAlignment="1" applyProtection="1">
      <alignment horizontal="justify" vertical="center" wrapText="1"/>
      <protection locked="0" hidden="1"/>
    </xf>
    <xf numFmtId="0" fontId="5" fillId="50" borderId="73"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8" fillId="61" borderId="198" xfId="1371" applyFont="1" applyFill="1" applyBorder="1" applyAlignment="1" applyProtection="1">
      <alignment horizontal="center" vertical="center" wrapText="1"/>
      <protection hidden="1"/>
    </xf>
    <xf numFmtId="0" fontId="8" fillId="61" borderId="35" xfId="1371" applyFont="1" applyFill="1" applyBorder="1" applyAlignment="1" applyProtection="1">
      <alignment horizontal="center" vertical="center" wrapText="1"/>
      <protection hidden="1"/>
    </xf>
    <xf numFmtId="0" fontId="59" fillId="50" borderId="197" xfId="1371" applyFont="1" applyFill="1" applyBorder="1" applyAlignment="1" applyProtection="1">
      <alignment horizontal="left" vertical="top" wrapText="1"/>
      <protection locked="0" hidden="1"/>
    </xf>
    <xf numFmtId="0" fontId="59" fillId="50" borderId="201" xfId="1371" applyFont="1" applyFill="1" applyBorder="1" applyAlignment="1" applyProtection="1">
      <alignment horizontal="left" vertical="top" wrapText="1"/>
      <protection locked="0" hidden="1"/>
    </xf>
    <xf numFmtId="0" fontId="59" fillId="50" borderId="202" xfId="1371" applyFont="1" applyFill="1" applyBorder="1" applyAlignment="1" applyProtection="1">
      <alignment horizontal="left" vertical="top" wrapText="1"/>
      <protection locked="0" hidden="1"/>
    </xf>
    <xf numFmtId="0" fontId="59" fillId="50" borderId="148" xfId="1371" applyFont="1" applyFill="1" applyBorder="1" applyAlignment="1" applyProtection="1">
      <alignment horizontal="left" vertical="top" wrapText="1"/>
      <protection locked="0" hidden="1"/>
    </xf>
    <xf numFmtId="0" fontId="59" fillId="50" borderId="0" xfId="1371" applyFont="1" applyFill="1" applyBorder="1" applyAlignment="1" applyProtection="1">
      <alignment horizontal="left" vertical="top" wrapText="1"/>
      <protection locked="0" hidden="1"/>
    </xf>
    <xf numFmtId="0" fontId="59" fillId="50" borderId="25" xfId="1371" applyFont="1" applyFill="1" applyBorder="1" applyAlignment="1" applyProtection="1">
      <alignment horizontal="left" vertical="top" wrapText="1"/>
      <protection locked="0" hidden="1"/>
    </xf>
    <xf numFmtId="0" fontId="59" fillId="50" borderId="26" xfId="1371" applyFont="1" applyFill="1" applyBorder="1" applyAlignment="1" applyProtection="1">
      <alignment horizontal="left" vertical="top" wrapText="1"/>
      <protection locked="0" hidden="1"/>
    </xf>
    <xf numFmtId="0" fontId="59" fillId="50" borderId="27" xfId="1371" applyFont="1" applyFill="1" applyBorder="1" applyAlignment="1" applyProtection="1">
      <alignment horizontal="left" vertical="top" wrapText="1"/>
      <protection locked="0" hidden="1"/>
    </xf>
    <xf numFmtId="0" fontId="59" fillId="50" borderId="28" xfId="1371" applyFont="1" applyFill="1" applyBorder="1" applyAlignment="1" applyProtection="1">
      <alignment horizontal="left" vertical="top" wrapText="1"/>
      <protection locked="0" hidden="1"/>
    </xf>
    <xf numFmtId="0" fontId="5" fillId="0" borderId="68" xfId="1371" applyFont="1" applyBorder="1" applyAlignment="1" applyProtection="1">
      <alignment horizontal="center" vertical="center" wrapText="1"/>
      <protection locked="0" hidden="1"/>
    </xf>
    <xf numFmtId="0" fontId="5" fillId="0" borderId="69" xfId="1371" applyFont="1" applyBorder="1" applyAlignment="1" applyProtection="1">
      <alignment horizontal="center" vertical="center" wrapText="1"/>
      <protection locked="0" hidden="1"/>
    </xf>
    <xf numFmtId="0" fontId="59" fillId="50" borderId="197" xfId="1371" applyFont="1" applyFill="1" applyBorder="1" applyAlignment="1" applyProtection="1">
      <alignment horizontal="left" vertical="center" wrapText="1"/>
      <protection locked="0" hidden="1"/>
    </xf>
    <xf numFmtId="0" fontId="59" fillId="50" borderId="201" xfId="1371" applyFont="1" applyFill="1" applyBorder="1" applyAlignment="1" applyProtection="1">
      <alignment horizontal="left" vertical="center" wrapText="1"/>
      <protection locked="0" hidden="1"/>
    </xf>
    <xf numFmtId="0" fontId="59" fillId="50" borderId="202" xfId="1371" applyFont="1" applyFill="1" applyBorder="1" applyAlignment="1" applyProtection="1">
      <alignment horizontal="left" vertical="center" wrapText="1"/>
      <protection locked="0" hidden="1"/>
    </xf>
    <xf numFmtId="0" fontId="59" fillId="50" borderId="148" xfId="1371" applyFont="1" applyFill="1" applyBorder="1" applyAlignment="1" applyProtection="1">
      <alignment horizontal="left" vertical="center" wrapText="1"/>
      <protection locked="0" hidden="1"/>
    </xf>
    <xf numFmtId="0" fontId="59" fillId="50" borderId="0" xfId="1371" applyFont="1" applyFill="1" applyBorder="1" applyAlignment="1" applyProtection="1">
      <alignment horizontal="left" vertical="center" wrapText="1"/>
      <protection locked="0" hidden="1"/>
    </xf>
    <xf numFmtId="0" fontId="59" fillId="50" borderId="25" xfId="1371" applyFont="1" applyFill="1" applyBorder="1" applyAlignment="1" applyProtection="1">
      <alignment horizontal="left" vertical="center" wrapText="1"/>
      <protection locked="0" hidden="1"/>
    </xf>
    <xf numFmtId="0" fontId="59" fillId="50" borderId="26" xfId="1371" applyFont="1" applyFill="1" applyBorder="1" applyAlignment="1" applyProtection="1">
      <alignment horizontal="left" vertical="center" wrapText="1"/>
      <protection locked="0" hidden="1"/>
    </xf>
    <xf numFmtId="0" fontId="59" fillId="50" borderId="27" xfId="1371" applyFont="1" applyFill="1" applyBorder="1" applyAlignment="1" applyProtection="1">
      <alignment horizontal="left" vertical="center" wrapText="1"/>
      <protection locked="0" hidden="1"/>
    </xf>
    <xf numFmtId="0" fontId="59" fillId="50" borderId="28" xfId="1371" applyFont="1" applyFill="1" applyBorder="1" applyAlignment="1" applyProtection="1">
      <alignment horizontal="left" vertical="center" wrapText="1"/>
      <protection locked="0" hidden="1"/>
    </xf>
    <xf numFmtId="0" fontId="55" fillId="0" borderId="197" xfId="1371" applyFont="1" applyFill="1" applyBorder="1" applyAlignment="1" applyProtection="1">
      <alignment horizontal="left" vertical="center" wrapText="1"/>
      <protection locked="0" hidden="1"/>
    </xf>
    <xf numFmtId="0" fontId="55" fillId="0" borderId="201" xfId="1371" applyFont="1" applyFill="1" applyBorder="1" applyAlignment="1" applyProtection="1">
      <alignment horizontal="left" vertical="center" wrapText="1"/>
      <protection locked="0" hidden="1"/>
    </xf>
    <xf numFmtId="0" fontId="55" fillId="0" borderId="202" xfId="1371" applyFont="1" applyFill="1" applyBorder="1" applyAlignment="1" applyProtection="1">
      <alignment horizontal="left" vertical="center" wrapText="1"/>
      <protection locked="0" hidden="1"/>
    </xf>
    <xf numFmtId="0" fontId="55" fillId="0" borderId="148" xfId="1371" applyFont="1" applyFill="1" applyBorder="1" applyAlignment="1" applyProtection="1">
      <alignment horizontal="left" vertical="center" wrapText="1"/>
      <protection locked="0" hidden="1"/>
    </xf>
    <xf numFmtId="0" fontId="55" fillId="0" borderId="0" xfId="1371" applyFont="1" applyFill="1" applyBorder="1" applyAlignment="1" applyProtection="1">
      <alignment horizontal="left" vertical="center" wrapText="1"/>
      <protection locked="0" hidden="1"/>
    </xf>
    <xf numFmtId="0" fontId="55" fillId="0" borderId="25" xfId="1371" applyFont="1" applyFill="1" applyBorder="1" applyAlignment="1" applyProtection="1">
      <alignment horizontal="left" vertical="center" wrapText="1"/>
      <protection locked="0" hidden="1"/>
    </xf>
    <xf numFmtId="0" fontId="55" fillId="0" borderId="26" xfId="1371" applyFont="1" applyFill="1" applyBorder="1" applyAlignment="1" applyProtection="1">
      <alignment horizontal="left" vertical="center" wrapText="1"/>
      <protection locked="0" hidden="1"/>
    </xf>
    <xf numFmtId="0" fontId="55" fillId="0" borderId="27" xfId="1371" applyFont="1" applyFill="1" applyBorder="1" applyAlignment="1" applyProtection="1">
      <alignment horizontal="left" vertical="center" wrapText="1"/>
      <protection locked="0" hidden="1"/>
    </xf>
    <xf numFmtId="0" fontId="55" fillId="0" borderId="28" xfId="1371" applyFont="1" applyFill="1" applyBorder="1" applyAlignment="1" applyProtection="1">
      <alignment horizontal="left" vertical="center" wrapText="1"/>
      <protection locked="0" hidden="1"/>
    </xf>
    <xf numFmtId="0" fontId="3" fillId="0" borderId="197" xfId="0" applyFont="1" applyBorder="1" applyAlignment="1">
      <alignment horizontal="left" vertical="center" wrapText="1"/>
    </xf>
    <xf numFmtId="0" fontId="3" fillId="0" borderId="201" xfId="0" applyFont="1" applyBorder="1" applyAlignment="1">
      <alignment horizontal="left" vertical="center" wrapText="1"/>
    </xf>
    <xf numFmtId="0" fontId="3" fillId="0" borderId="202" xfId="0" applyFont="1" applyBorder="1" applyAlignment="1">
      <alignment horizontal="left" vertical="center" wrapText="1"/>
    </xf>
    <xf numFmtId="0" fontId="3" fillId="0" borderId="148"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50" fillId="0" borderId="194" xfId="1371" applyFont="1" applyBorder="1" applyAlignment="1" applyProtection="1">
      <alignment horizontal="center" vertical="center" wrapText="1"/>
      <protection hidden="1"/>
    </xf>
    <xf numFmtId="0" fontId="50" fillId="0" borderId="194" xfId="1371" applyFont="1" applyBorder="1" applyAlignment="1" applyProtection="1">
      <alignment horizontal="center" vertical="center"/>
      <protection hidden="1"/>
    </xf>
    <xf numFmtId="0" fontId="54" fillId="0" borderId="193" xfId="1371" applyFont="1" applyFill="1" applyBorder="1" applyAlignment="1" applyProtection="1">
      <alignment horizontal="left" vertical="center" wrapText="1"/>
      <protection locked="0" hidden="1"/>
    </xf>
    <xf numFmtId="0" fontId="54" fillId="0" borderId="187" xfId="1371" applyFont="1" applyFill="1" applyBorder="1" applyAlignment="1" applyProtection="1">
      <alignment horizontal="left" vertical="center" wrapText="1"/>
      <protection locked="0" hidden="1"/>
    </xf>
    <xf numFmtId="0" fontId="54" fillId="0" borderId="188" xfId="1371" applyFont="1" applyFill="1" applyBorder="1" applyAlignment="1" applyProtection="1">
      <alignment horizontal="left" vertical="center" wrapText="1"/>
      <protection locked="0" hidden="1"/>
    </xf>
    <xf numFmtId="0" fontId="8" fillId="61" borderId="47" xfId="1371" applyFont="1" applyFill="1" applyBorder="1" applyAlignment="1" applyProtection="1">
      <alignment horizontal="center" vertical="center" wrapText="1"/>
      <protection hidden="1"/>
    </xf>
    <xf numFmtId="0" fontId="55" fillId="0" borderId="22" xfId="1371" applyFont="1" applyFill="1" applyBorder="1" applyAlignment="1" applyProtection="1">
      <alignment horizontal="left" vertical="top" wrapText="1"/>
      <protection locked="0" hidden="1"/>
    </xf>
    <xf numFmtId="0" fontId="55" fillId="0" borderId="23" xfId="1371" applyFont="1" applyFill="1" applyBorder="1" applyAlignment="1" applyProtection="1">
      <alignment horizontal="left" vertical="top" wrapText="1"/>
      <protection locked="0" hidden="1"/>
    </xf>
    <xf numFmtId="0" fontId="55" fillId="0" borderId="148" xfId="1371" applyFont="1" applyFill="1" applyBorder="1" applyAlignment="1" applyProtection="1">
      <alignment horizontal="left" vertical="top" wrapText="1"/>
      <protection locked="0" hidden="1"/>
    </xf>
    <xf numFmtId="0" fontId="55" fillId="0" borderId="0" xfId="1371" applyFont="1" applyFill="1" applyBorder="1" applyAlignment="1" applyProtection="1">
      <alignment horizontal="left" vertical="top" wrapText="1"/>
      <protection locked="0" hidden="1"/>
    </xf>
    <xf numFmtId="0" fontId="54" fillId="0" borderId="197" xfId="1371" applyFont="1" applyFill="1" applyBorder="1" applyAlignment="1" applyProtection="1">
      <alignment horizontal="left" vertical="top" wrapText="1"/>
      <protection locked="0" hidden="1"/>
    </xf>
    <xf numFmtId="0" fontId="54" fillId="0" borderId="201" xfId="1371" applyFont="1" applyFill="1" applyBorder="1" applyAlignment="1" applyProtection="1">
      <alignment horizontal="left" vertical="top" wrapText="1"/>
      <protection locked="0" hidden="1"/>
    </xf>
    <xf numFmtId="0" fontId="54" fillId="0" borderId="202" xfId="1371" applyFont="1" applyFill="1" applyBorder="1" applyAlignment="1" applyProtection="1">
      <alignment horizontal="left" vertical="top" wrapText="1"/>
      <protection locked="0" hidden="1"/>
    </xf>
    <xf numFmtId="0" fontId="54" fillId="0" borderId="148" xfId="1371" applyFont="1" applyFill="1" applyBorder="1" applyAlignment="1" applyProtection="1">
      <alignment horizontal="left" vertical="top" wrapText="1"/>
      <protection locked="0" hidden="1"/>
    </xf>
    <xf numFmtId="0" fontId="54" fillId="0" borderId="0" xfId="1371" applyFont="1" applyFill="1" applyBorder="1" applyAlignment="1" applyProtection="1">
      <alignment horizontal="left" vertical="top" wrapText="1"/>
      <protection locked="0" hidden="1"/>
    </xf>
    <xf numFmtId="0" fontId="54" fillId="0" borderId="25" xfId="1371" applyFont="1" applyFill="1" applyBorder="1" applyAlignment="1" applyProtection="1">
      <alignment horizontal="left" vertical="top" wrapText="1"/>
      <protection locked="0" hidden="1"/>
    </xf>
    <xf numFmtId="0" fontId="54" fillId="0" borderId="26" xfId="1371" applyFont="1" applyFill="1" applyBorder="1" applyAlignment="1" applyProtection="1">
      <alignment horizontal="left" vertical="top" wrapText="1"/>
      <protection locked="0" hidden="1"/>
    </xf>
    <xf numFmtId="0" fontId="54" fillId="0" borderId="27" xfId="1371" applyFont="1" applyFill="1" applyBorder="1" applyAlignment="1" applyProtection="1">
      <alignment horizontal="left" vertical="top" wrapText="1"/>
      <protection locked="0" hidden="1"/>
    </xf>
    <xf numFmtId="0" fontId="54" fillId="0" borderId="28" xfId="1371" applyFont="1" applyFill="1" applyBorder="1" applyAlignment="1" applyProtection="1">
      <alignment horizontal="left" vertical="top" wrapText="1"/>
      <protection locked="0" hidden="1"/>
    </xf>
    <xf numFmtId="0" fontId="0" fillId="0" borderId="23" xfId="0" applyBorder="1" applyAlignment="1">
      <alignment horizontal="left" vertical="top" wrapText="1"/>
    </xf>
    <xf numFmtId="0" fontId="0" fillId="0" borderId="148" xfId="0" applyBorder="1" applyAlignment="1">
      <alignment horizontal="left" vertical="top" wrapText="1"/>
    </xf>
    <xf numFmtId="0" fontId="0" fillId="0" borderId="0" xfId="0" applyBorder="1" applyAlignment="1">
      <alignment horizontal="left" vertical="top" wrapText="1"/>
    </xf>
    <xf numFmtId="0" fontId="55" fillId="0" borderId="22" xfId="1371" applyFont="1" applyFill="1" applyBorder="1" applyAlignment="1" applyProtection="1">
      <alignment horizontal="left" vertical="center" wrapText="1"/>
      <protection locked="0" hidden="1"/>
    </xf>
    <xf numFmtId="0" fontId="0" fillId="0" borderId="23" xfId="0" applyBorder="1" applyAlignment="1">
      <alignment horizontal="left" vertical="center" wrapText="1"/>
    </xf>
    <xf numFmtId="0" fontId="0" fillId="0" borderId="148"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9" fillId="0" borderId="194" xfId="1371" applyFont="1" applyBorder="1" applyAlignment="1" applyProtection="1">
      <alignment horizontal="center" vertical="center" wrapText="1"/>
      <protection locked="0"/>
    </xf>
    <xf numFmtId="0" fontId="9" fillId="0" borderId="195" xfId="1371" applyFont="1" applyBorder="1" applyAlignment="1" applyProtection="1">
      <alignment horizontal="center" vertical="center" wrapText="1"/>
      <protection locked="0"/>
    </xf>
    <xf numFmtId="0" fontId="82" fillId="65" borderId="148" xfId="0" applyFont="1" applyFill="1" applyBorder="1" applyAlignment="1">
      <alignment horizontal="justify" vertical="center" wrapText="1"/>
    </xf>
    <xf numFmtId="0" fontId="82" fillId="65" borderId="0" xfId="0" applyFont="1" applyFill="1" applyBorder="1" applyAlignment="1">
      <alignment horizontal="justify" vertical="center" wrapText="1"/>
    </xf>
    <xf numFmtId="0" fontId="82" fillId="65" borderId="26" xfId="0" applyFont="1" applyFill="1" applyBorder="1" applyAlignment="1">
      <alignment horizontal="justify" vertical="center" wrapText="1"/>
    </xf>
    <xf numFmtId="0" fontId="82" fillId="65" borderId="27" xfId="0" applyFont="1" applyFill="1" applyBorder="1" applyAlignment="1">
      <alignment horizontal="justify" vertical="center" wrapText="1"/>
    </xf>
    <xf numFmtId="0" fontId="81" fillId="24" borderId="0" xfId="1371" applyFont="1" applyFill="1" applyAlignment="1" applyProtection="1">
      <alignment horizontal="center" vertical="center"/>
      <protection hidden="1"/>
    </xf>
    <xf numFmtId="0" fontId="82" fillId="65" borderId="22" xfId="0" applyFont="1" applyFill="1" applyBorder="1" applyAlignment="1">
      <alignment horizontal="justify" vertical="center" wrapText="1"/>
    </xf>
    <xf numFmtId="0" fontId="82" fillId="65" borderId="23" xfId="0" applyFont="1" applyFill="1" applyBorder="1" applyAlignment="1">
      <alignment horizontal="justify" vertical="center" wrapText="1"/>
    </xf>
    <xf numFmtId="0" fontId="5" fillId="0" borderId="195" xfId="1371" applyFont="1" applyBorder="1" applyAlignment="1" applyProtection="1">
      <alignment horizontal="center" vertical="center"/>
      <protection hidden="1"/>
    </xf>
    <xf numFmtId="0" fontId="5" fillId="50" borderId="194" xfId="1371" applyFont="1" applyFill="1" applyBorder="1" applyAlignment="1" applyProtection="1">
      <alignment horizontal="left" vertical="center" wrapText="1"/>
      <protection hidden="1"/>
    </xf>
    <xf numFmtId="0" fontId="5" fillId="50" borderId="195" xfId="1371" applyFont="1" applyFill="1" applyBorder="1" applyAlignment="1" applyProtection="1">
      <alignment horizontal="left" vertical="center" wrapText="1"/>
      <protection hidden="1"/>
    </xf>
    <xf numFmtId="14" fontId="5" fillId="0" borderId="193" xfId="1371" applyNumberFormat="1" applyFont="1" applyFill="1" applyBorder="1" applyAlignment="1" applyProtection="1">
      <alignment horizontal="center" vertical="center" wrapText="1"/>
      <protection hidden="1"/>
    </xf>
    <xf numFmtId="0" fontId="5" fillId="0" borderId="34" xfId="1371" applyFont="1" applyFill="1" applyBorder="1" applyAlignment="1" applyProtection="1">
      <alignment horizontal="center" vertical="center" wrapText="1"/>
      <protection hidden="1"/>
    </xf>
    <xf numFmtId="4" fontId="5" fillId="0" borderId="193" xfId="1496" applyNumberFormat="1" applyFont="1" applyFill="1" applyBorder="1" applyAlignment="1" applyProtection="1">
      <alignment horizontal="center" vertical="center" wrapText="1"/>
      <protection hidden="1"/>
    </xf>
    <xf numFmtId="4" fontId="5" fillId="0" borderId="187" xfId="1496" applyNumberFormat="1" applyFont="1" applyFill="1" applyBorder="1" applyAlignment="1" applyProtection="1">
      <alignment horizontal="center" vertical="center" wrapText="1"/>
      <protection hidden="1"/>
    </xf>
    <xf numFmtId="4" fontId="5" fillId="0" borderId="188" xfId="1496" applyNumberFormat="1" applyFont="1" applyFill="1" applyBorder="1" applyAlignment="1" applyProtection="1">
      <alignment horizontal="center" vertical="center" wrapText="1"/>
      <protection hidden="1"/>
    </xf>
    <xf numFmtId="0" fontId="5" fillId="0" borderId="193" xfId="1371" applyFont="1" applyBorder="1" applyAlignment="1" applyProtection="1">
      <alignment horizontal="center" vertical="center" wrapText="1"/>
      <protection hidden="1"/>
    </xf>
    <xf numFmtId="0" fontId="5" fillId="0" borderId="187" xfId="1371" applyFont="1" applyBorder="1" applyAlignment="1" applyProtection="1">
      <alignment horizontal="center" vertical="center" wrapText="1"/>
      <protection hidden="1"/>
    </xf>
    <xf numFmtId="0" fontId="5" fillId="0" borderId="34" xfId="1371" applyFont="1" applyBorder="1" applyAlignment="1" applyProtection="1">
      <alignment horizontal="center" vertical="center" wrapText="1"/>
      <protection hidden="1"/>
    </xf>
    <xf numFmtId="0" fontId="5" fillId="0" borderId="193" xfId="1371" applyFont="1" applyFill="1" applyBorder="1" applyAlignment="1" applyProtection="1">
      <alignment horizontal="justify" vertical="center" wrapText="1"/>
      <protection hidden="1"/>
    </xf>
    <xf numFmtId="0" fontId="5" fillId="0" borderId="187" xfId="1371" applyFont="1" applyFill="1" applyBorder="1" applyAlignment="1" applyProtection="1">
      <alignment horizontal="justify" vertical="center" wrapText="1"/>
      <protection hidden="1"/>
    </xf>
    <xf numFmtId="0" fontId="5" fillId="0" borderId="34" xfId="1371" applyFont="1" applyFill="1" applyBorder="1" applyAlignment="1" applyProtection="1">
      <alignment horizontal="justify" vertical="center" wrapText="1"/>
      <protection hidden="1"/>
    </xf>
    <xf numFmtId="14" fontId="5" fillId="0" borderId="187" xfId="1371" applyNumberFormat="1" applyFont="1" applyFill="1" applyBorder="1" applyAlignment="1" applyProtection="1">
      <alignment horizontal="center" vertical="center" wrapText="1"/>
      <protection hidden="1"/>
    </xf>
    <xf numFmtId="14" fontId="5" fillId="0" borderId="34" xfId="1371" applyNumberFormat="1" applyFont="1" applyFill="1" applyBorder="1" applyAlignment="1" applyProtection="1">
      <alignment horizontal="center" vertical="center" wrapText="1"/>
      <protection hidden="1"/>
    </xf>
    <xf numFmtId="0" fontId="54" fillId="0" borderId="194" xfId="1371" applyFont="1" applyFill="1" applyBorder="1" applyAlignment="1" applyProtection="1">
      <alignment horizontal="justify" vertical="center" wrapText="1"/>
      <protection locked="0" hidden="1"/>
    </xf>
    <xf numFmtId="0" fontId="54" fillId="0" borderId="195" xfId="1371" applyFont="1" applyFill="1" applyBorder="1" applyAlignment="1" applyProtection="1">
      <alignment horizontal="justify" vertical="center" wrapText="1"/>
      <protection locked="0" hidden="1"/>
    </xf>
    <xf numFmtId="0" fontId="5" fillId="0" borderId="22" xfId="1371" applyFont="1" applyFill="1" applyBorder="1" applyAlignment="1" applyProtection="1">
      <alignment horizontal="center" vertical="center"/>
      <protection hidden="1"/>
    </xf>
    <xf numFmtId="0" fontId="5" fillId="0" borderId="23" xfId="1371" applyFont="1" applyFill="1" applyBorder="1" applyAlignment="1" applyProtection="1">
      <alignment horizontal="center" vertical="center"/>
      <protection hidden="1"/>
    </xf>
    <xf numFmtId="0" fontId="5" fillId="0" borderId="24" xfId="1371" applyFont="1" applyFill="1" applyBorder="1" applyAlignment="1" applyProtection="1">
      <alignment horizontal="center" vertical="center"/>
      <protection hidden="1"/>
    </xf>
    <xf numFmtId="169" fontId="12" fillId="50" borderId="17" xfId="1250" applyNumberFormat="1" applyFont="1" applyFill="1" applyBorder="1" applyAlignment="1" applyProtection="1">
      <alignment horizontal="center" vertical="center" wrapText="1"/>
      <protection locked="0" hidden="1"/>
    </xf>
    <xf numFmtId="169" fontId="12" fillId="50" borderId="35" xfId="1250" applyNumberFormat="1" applyFont="1" applyFill="1" applyBorder="1" applyAlignment="1" applyProtection="1">
      <alignment horizontal="center" vertical="center" wrapText="1"/>
      <protection locked="0" hidden="1"/>
    </xf>
    <xf numFmtId="169" fontId="12" fillId="50" borderId="19" xfId="1250" applyNumberFormat="1" applyFont="1" applyFill="1" applyBorder="1" applyAlignment="1" applyProtection="1">
      <alignment horizontal="center" vertical="center" wrapText="1"/>
      <protection locked="0" hidden="1"/>
    </xf>
    <xf numFmtId="169" fontId="12" fillId="50" borderId="17" xfId="1250" applyFont="1" applyFill="1" applyBorder="1" applyAlignment="1" applyProtection="1">
      <alignment horizontal="center" vertical="center" wrapText="1"/>
      <protection locked="0" hidden="1"/>
    </xf>
    <xf numFmtId="169" fontId="12" fillId="50" borderId="35" xfId="1250" applyFont="1" applyFill="1" applyBorder="1" applyAlignment="1" applyProtection="1">
      <alignment horizontal="center" vertical="center" wrapText="1"/>
      <protection locked="0" hidden="1"/>
    </xf>
    <xf numFmtId="169" fontId="12" fillId="50" borderId="19" xfId="1250" applyFont="1" applyFill="1" applyBorder="1" applyAlignment="1" applyProtection="1">
      <alignment horizontal="center" vertical="center" wrapText="1"/>
      <protection locked="0" hidden="1"/>
    </xf>
    <xf numFmtId="169" fontId="12" fillId="50" borderId="196" xfId="1250" applyFont="1" applyFill="1" applyBorder="1" applyAlignment="1" applyProtection="1">
      <alignment horizontal="center" vertical="center" wrapText="1"/>
      <protection locked="0" hidden="1"/>
    </xf>
    <xf numFmtId="169" fontId="12" fillId="50" borderId="63" xfId="1250" applyFont="1" applyFill="1" applyBorder="1" applyAlignment="1" applyProtection="1">
      <alignment horizontal="center" vertical="center" wrapText="1"/>
      <protection locked="0" hidden="1"/>
    </xf>
    <xf numFmtId="169" fontId="12" fillId="50" borderId="64" xfId="1250" applyFont="1" applyFill="1" applyBorder="1" applyAlignment="1" applyProtection="1">
      <alignment horizontal="center" vertical="center" wrapText="1"/>
      <protection locked="0" hidden="1"/>
    </xf>
    <xf numFmtId="14" fontId="5" fillId="50" borderId="72" xfId="1371" applyNumberFormat="1" applyFont="1" applyFill="1" applyBorder="1" applyAlignment="1" applyProtection="1">
      <alignment horizontal="center" vertical="center" wrapText="1"/>
      <protection hidden="1"/>
    </xf>
    <xf numFmtId="0" fontId="5" fillId="50" borderId="73" xfId="1371" applyFont="1" applyFill="1" applyBorder="1" applyAlignment="1" applyProtection="1">
      <alignment horizontal="center" vertical="center" wrapText="1"/>
      <protection hidden="1"/>
    </xf>
    <xf numFmtId="0" fontId="5" fillId="50" borderId="74" xfId="1371" applyFont="1" applyFill="1" applyBorder="1" applyAlignment="1" applyProtection="1">
      <alignment horizontal="center" vertical="center" wrapText="1"/>
      <protection hidden="1"/>
    </xf>
    <xf numFmtId="14" fontId="5" fillId="50" borderId="73" xfId="1371" applyNumberFormat="1" applyFont="1" applyFill="1" applyBorder="1" applyAlignment="1" applyProtection="1">
      <alignment horizontal="center" vertical="center" wrapText="1"/>
      <protection hidden="1"/>
    </xf>
    <xf numFmtId="14" fontId="5" fillId="50" borderId="74" xfId="1371" applyNumberFormat="1" applyFont="1" applyFill="1" applyBorder="1" applyAlignment="1" applyProtection="1">
      <alignment horizontal="center" vertical="center" wrapText="1"/>
      <protection hidden="1"/>
    </xf>
    <xf numFmtId="0" fontId="5" fillId="50" borderId="79" xfId="1371" applyFont="1" applyFill="1" applyBorder="1" applyAlignment="1" applyProtection="1">
      <alignment horizontal="center" vertical="center"/>
      <protection hidden="1"/>
    </xf>
    <xf numFmtId="0" fontId="5" fillId="50" borderId="80" xfId="1371" applyFont="1" applyFill="1" applyBorder="1" applyAlignment="1" applyProtection="1">
      <alignment horizontal="center" vertical="center"/>
      <protection hidden="1"/>
    </xf>
    <xf numFmtId="0" fontId="5" fillId="50" borderId="81" xfId="1371" applyFont="1" applyFill="1" applyBorder="1" applyAlignment="1" applyProtection="1">
      <alignment horizontal="center" vertical="center"/>
      <protection hidden="1"/>
    </xf>
    <xf numFmtId="169" fontId="9" fillId="50" borderId="77" xfId="1250" applyFont="1" applyFill="1" applyBorder="1" applyAlignment="1" applyProtection="1">
      <alignment horizontal="center" vertical="center" wrapText="1"/>
      <protection locked="0" hidden="1"/>
    </xf>
    <xf numFmtId="169" fontId="9" fillId="50" borderId="63" xfId="1250" applyFont="1" applyFill="1" applyBorder="1" applyAlignment="1" applyProtection="1">
      <alignment horizontal="center" vertical="center" wrapText="1"/>
      <protection locked="0" hidden="1"/>
    </xf>
    <xf numFmtId="169" fontId="9" fillId="50" borderId="64" xfId="1250" applyFont="1" applyFill="1" applyBorder="1" applyAlignment="1" applyProtection="1">
      <alignment horizontal="center" vertical="center" wrapText="1"/>
      <protection locked="0" hidden="1"/>
    </xf>
    <xf numFmtId="0" fontId="54" fillId="50" borderId="72" xfId="1371" applyFont="1" applyFill="1" applyBorder="1" applyAlignment="1" applyProtection="1">
      <alignment horizontal="justify" vertical="center" wrapText="1"/>
      <protection locked="0" hidden="1"/>
    </xf>
    <xf numFmtId="0" fontId="54" fillId="50" borderId="73" xfId="1371" applyFont="1" applyFill="1" applyBorder="1" applyAlignment="1" applyProtection="1">
      <alignment horizontal="justify" vertical="center" wrapText="1"/>
      <protection locked="0" hidden="1"/>
    </xf>
    <xf numFmtId="0" fontId="54" fillId="50" borderId="75" xfId="1371" applyFont="1" applyFill="1" applyBorder="1" applyAlignment="1" applyProtection="1">
      <alignment horizontal="justify" vertical="center" wrapText="1"/>
      <protection locked="0" hidden="1"/>
    </xf>
    <xf numFmtId="0" fontId="70" fillId="50" borderId="193" xfId="1371" applyFont="1" applyFill="1" applyBorder="1" applyAlignment="1" applyProtection="1">
      <alignment horizontal="left" vertical="center" wrapText="1"/>
      <protection locked="0"/>
    </xf>
    <xf numFmtId="0" fontId="70" fillId="50" borderId="187" xfId="1371" applyFont="1" applyFill="1" applyBorder="1" applyAlignment="1" applyProtection="1">
      <alignment horizontal="left" vertical="center" wrapText="1"/>
      <protection locked="0"/>
    </xf>
    <xf numFmtId="0" fontId="70" fillId="50" borderId="188" xfId="1371" applyFont="1" applyFill="1" applyBorder="1" applyAlignment="1" applyProtection="1">
      <alignment horizontal="left" vertical="center" wrapText="1"/>
      <protection locked="0"/>
    </xf>
    <xf numFmtId="0" fontId="8" fillId="61" borderId="199" xfId="1371" applyFont="1" applyFill="1" applyBorder="1" applyAlignment="1" applyProtection="1">
      <alignment horizontal="center" vertical="center" wrapText="1"/>
      <protection hidden="1"/>
    </xf>
    <xf numFmtId="0" fontId="70" fillId="50" borderId="197" xfId="1371" applyFont="1" applyFill="1" applyBorder="1" applyAlignment="1" applyProtection="1">
      <alignment horizontal="center" vertical="center" wrapText="1"/>
      <protection locked="0"/>
    </xf>
    <xf numFmtId="0" fontId="70" fillId="50" borderId="201" xfId="1371" applyFont="1" applyFill="1" applyBorder="1" applyAlignment="1" applyProtection="1">
      <alignment horizontal="center" vertical="center" wrapText="1"/>
      <protection locked="0"/>
    </xf>
    <xf numFmtId="0" fontId="70" fillId="50" borderId="202" xfId="1371" applyFont="1" applyFill="1" applyBorder="1" applyAlignment="1" applyProtection="1">
      <alignment horizontal="center" vertical="center" wrapText="1"/>
      <protection locked="0"/>
    </xf>
    <xf numFmtId="0" fontId="70" fillId="50" borderId="148" xfId="1371" applyFont="1" applyFill="1" applyBorder="1" applyAlignment="1" applyProtection="1">
      <alignment horizontal="center" vertical="center" wrapText="1"/>
      <protection locked="0"/>
    </xf>
    <xf numFmtId="0" fontId="70" fillId="50" borderId="0" xfId="1371" applyFont="1" applyFill="1" applyBorder="1" applyAlignment="1" applyProtection="1">
      <alignment horizontal="center" vertical="center" wrapText="1"/>
      <protection locked="0"/>
    </xf>
    <xf numFmtId="0" fontId="70" fillId="50" borderId="25" xfId="1371" applyFont="1" applyFill="1" applyBorder="1" applyAlignment="1" applyProtection="1">
      <alignment horizontal="center" vertical="center" wrapText="1"/>
      <protection locked="0"/>
    </xf>
    <xf numFmtId="0" fontId="70" fillId="50" borderId="26" xfId="1371" applyFont="1" applyFill="1" applyBorder="1" applyAlignment="1" applyProtection="1">
      <alignment horizontal="center" vertical="center" wrapText="1"/>
      <protection locked="0"/>
    </xf>
    <xf numFmtId="0" fontId="70" fillId="50" borderId="27" xfId="1371" applyFont="1" applyFill="1" applyBorder="1" applyAlignment="1" applyProtection="1">
      <alignment horizontal="center" vertical="center" wrapText="1"/>
      <protection locked="0"/>
    </xf>
    <xf numFmtId="0" fontId="70" fillId="50" borderId="28" xfId="1371" applyFont="1" applyFill="1" applyBorder="1" applyAlignment="1" applyProtection="1">
      <alignment horizontal="center" vertical="center" wrapText="1"/>
      <protection locked="0"/>
    </xf>
    <xf numFmtId="0" fontId="5" fillId="0" borderId="147" xfId="1371" applyFont="1" applyBorder="1" applyAlignment="1" applyProtection="1">
      <alignment horizontal="center" vertical="center" wrapText="1"/>
      <protection locked="0" hidden="1"/>
    </xf>
    <xf numFmtId="0" fontId="5" fillId="0" borderId="121" xfId="1371" applyFont="1" applyBorder="1" applyAlignment="1" applyProtection="1">
      <alignment horizontal="center" vertical="center" wrapText="1"/>
      <protection locked="0" hidden="1"/>
    </xf>
    <xf numFmtId="0" fontId="5" fillId="0" borderId="122" xfId="1371" applyFont="1" applyBorder="1" applyAlignment="1" applyProtection="1">
      <alignment horizontal="center" vertical="center" wrapText="1"/>
      <protection locked="0" hidden="1"/>
    </xf>
    <xf numFmtId="0" fontId="5" fillId="0" borderId="110" xfId="1371" applyFont="1" applyBorder="1" applyAlignment="1" applyProtection="1">
      <alignment horizontal="center" vertical="center" wrapText="1"/>
      <protection locked="0" hidden="1"/>
    </xf>
    <xf numFmtId="0" fontId="5" fillId="0" borderId="111" xfId="1371" applyFont="1" applyBorder="1" applyAlignment="1" applyProtection="1">
      <alignment horizontal="center" vertical="center" wrapText="1"/>
      <protection locked="0" hidden="1"/>
    </xf>
    <xf numFmtId="0" fontId="5" fillId="0" borderId="112"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79" fontId="9" fillId="0" borderId="193" xfId="1495" applyNumberFormat="1" applyFont="1" applyFill="1" applyBorder="1" applyAlignment="1">
      <alignment horizontal="center" vertical="center"/>
    </xf>
    <xf numFmtId="169" fontId="9" fillId="0" borderId="193" xfId="1250" applyNumberFormat="1" applyFont="1" applyFill="1" applyBorder="1" applyAlignment="1">
      <alignment horizontal="center" vertical="center"/>
    </xf>
    <xf numFmtId="2" fontId="12" fillId="24" borderId="194" xfId="1250" applyNumberFormat="1" applyFont="1" applyFill="1" applyBorder="1" applyAlignment="1" applyProtection="1">
      <alignment horizontal="center" vertical="center"/>
      <protection hidden="1"/>
    </xf>
  </cellXfs>
  <cellStyles count="3211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xfId="32118" builtinId="4"/>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2.5679999999999998E-2</c:v>
                </c:pt>
                <c:pt idx="3">
                  <c:v>2.5679999999999998E-2</c:v>
                </c:pt>
                <c:pt idx="4">
                  <c:v>9.6160000000000009E-2</c:v>
                </c:pt>
                <c:pt idx="5">
                  <c:v>8.5760000000000003E-2</c:v>
                </c:pt>
                <c:pt idx="6">
                  <c:v>1.9760000000000003E-2</c:v>
                </c:pt>
                <c:pt idx="7">
                  <c:v>1.9760000000000003E-2</c:v>
                </c:pt>
                <c:pt idx="8">
                  <c:v>1.9760000000000003E-2</c:v>
                </c:pt>
                <c:pt idx="9">
                  <c:v>1.9760000000000003E-2</c:v>
                </c:pt>
                <c:pt idx="10">
                  <c:v>1.9760000000000003E-2</c:v>
                </c:pt>
                <c:pt idx="11">
                  <c:v>6.7920000000000008E-2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2.5679999999999998E-2</c:v>
                </c:pt>
                <c:pt idx="3">
                  <c:v>2.5679999999999998E-2</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6.4199999999999993E-2</c:v>
                </c:pt>
                <c:pt idx="3">
                  <c:v>0.12839999999999999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2.4989999999999998E-2</c:v>
                </c:pt>
                <c:pt idx="9">
                  <c:v>2.4989999999999998E-2</c:v>
                </c:pt>
                <c:pt idx="10">
                  <c:v>2.4989999999999998E-2</c:v>
                </c:pt>
                <c:pt idx="11">
                  <c:v>2.4989999999999998E-2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2.4989999999999998E-2</c:v>
                </c:pt>
                <c:pt idx="1">
                  <c:v>2.4989999999999998E-2</c:v>
                </c:pt>
                <c:pt idx="2">
                  <c:v>2.4989999999999998E-2</c:v>
                </c:pt>
                <c:pt idx="3">
                  <c:v>2.4989999999999998E-2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8.3299999999999999E-2</c:v>
                </c:pt>
                <c:pt idx="1">
                  <c:v>0.1666</c:v>
                </c:pt>
                <c:pt idx="2">
                  <c:v>0.24990000000000001</c:v>
                </c:pt>
                <c:pt idx="3">
                  <c:v>0.3332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2.7029999999999998E-2</c:v>
                </c:pt>
                <c:pt idx="1">
                  <c:v>1.857E-2</c:v>
                </c:pt>
                <c:pt idx="2">
                  <c:v>1.4459999999999999E-2</c:v>
                </c:pt>
                <c:pt idx="3">
                  <c:v>2.997E-2</c:v>
                </c:pt>
                <c:pt idx="4">
                  <c:v>1.6980000000000002E-2</c:v>
                </c:pt>
                <c:pt idx="5">
                  <c:v>1.728E-2</c:v>
                </c:pt>
                <c:pt idx="6">
                  <c:v>3.3270000000000001E-2</c:v>
                </c:pt>
                <c:pt idx="7">
                  <c:v>2.6279999999999998E-2</c:v>
                </c:pt>
                <c:pt idx="8">
                  <c:v>2.2079999999999999E-2</c:v>
                </c:pt>
                <c:pt idx="9">
                  <c:v>5.1869999999999999E-2</c:v>
                </c:pt>
                <c:pt idx="10">
                  <c:v>2.3699999999999999E-2</c:v>
                </c:pt>
                <c:pt idx="11">
                  <c:v>1.6049999999999998E-2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2.7029999999999998E-2</c:v>
                </c:pt>
                <c:pt idx="1">
                  <c:v>1.857E-2</c:v>
                </c:pt>
                <c:pt idx="2">
                  <c:v>1.6980000000000002E-2</c:v>
                </c:pt>
                <c:pt idx="3">
                  <c:v>3.1829999999999997E-2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9.01E-2</c:v>
                </c:pt>
                <c:pt idx="1">
                  <c:v>0.152</c:v>
                </c:pt>
                <c:pt idx="2">
                  <c:v>0.20860000000000001</c:v>
                </c:pt>
                <c:pt idx="3">
                  <c:v>0.31469999999999998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0.09</c:v>
                </c:pt>
                <c:pt idx="1">
                  <c:v>9.9989999999999992E-3</c:v>
                </c:pt>
                <c:pt idx="2">
                  <c:v>9.9900000000000006E-3</c:v>
                </c:pt>
                <c:pt idx="3">
                  <c:v>9.9900000000000006E-3</c:v>
                </c:pt>
                <c:pt idx="4">
                  <c:v>0.06</c:v>
                </c:pt>
                <c:pt idx="5">
                  <c:v>1.4279999999999998E-2</c:v>
                </c:pt>
                <c:pt idx="6">
                  <c:v>1.4279999999999998E-2</c:v>
                </c:pt>
                <c:pt idx="7">
                  <c:v>1.4279999999999998E-2</c:v>
                </c:pt>
                <c:pt idx="8">
                  <c:v>3.4290000000000001E-2</c:v>
                </c:pt>
                <c:pt idx="9">
                  <c:v>1.4279999999999998E-2</c:v>
                </c:pt>
                <c:pt idx="10">
                  <c:v>1.4279999999999998E-2</c:v>
                </c:pt>
                <c:pt idx="11">
                  <c:v>1.4279999999999998E-2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0.09</c:v>
                </c:pt>
                <c:pt idx="1">
                  <c:v>9.9900000000000006E-3</c:v>
                </c:pt>
                <c:pt idx="2">
                  <c:v>9.9900000000000006E-3</c:v>
                </c:pt>
                <c:pt idx="3">
                  <c:v>9.9900000000000006E-3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0.3</c:v>
                </c:pt>
                <c:pt idx="1">
                  <c:v>0.33329999999999999</c:v>
                </c:pt>
                <c:pt idx="2">
                  <c:v>0.36659999999999998</c:v>
                </c:pt>
                <c:pt idx="3">
                  <c:v>0.39989999999999998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2.4989999999999998E-2</c:v>
                </c:pt>
                <c:pt idx="9">
                  <c:v>2.4989999999999998E-2</c:v>
                </c:pt>
                <c:pt idx="10">
                  <c:v>2.4989999999999998E-2</c:v>
                </c:pt>
                <c:pt idx="11">
                  <c:v>2.4989999999999998E-2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2.4989999999999998E-2</c:v>
                </c:pt>
                <c:pt idx="1">
                  <c:v>2.4989999999999998E-2</c:v>
                </c:pt>
                <c:pt idx="2">
                  <c:v>2.4989999999999998E-2</c:v>
                </c:pt>
                <c:pt idx="3">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8.3299999999999999E-2</c:v>
                </c:pt>
                <c:pt idx="1">
                  <c:v>0.1666</c:v>
                </c:pt>
                <c:pt idx="2">
                  <c:v>0.24990000000000001</c:v>
                </c:pt>
                <c:pt idx="3">
                  <c:v>0.3332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0.27300000000000002</c:v>
                </c:pt>
                <c:pt idx="1">
                  <c:v>0.252</c:v>
                </c:pt>
                <c:pt idx="2">
                  <c:v>0.2631</c:v>
                </c:pt>
                <c:pt idx="3">
                  <c:v>0.23099999999999998</c:v>
                </c:pt>
                <c:pt idx="4">
                  <c:v>0.23039999999999999</c:v>
                </c:pt>
                <c:pt idx="5">
                  <c:v>0.28439999999999999</c:v>
                </c:pt>
                <c:pt idx="6">
                  <c:v>0.23099999999999998</c:v>
                </c:pt>
                <c:pt idx="7">
                  <c:v>0.2361</c:v>
                </c:pt>
                <c:pt idx="8">
                  <c:v>0.2412</c:v>
                </c:pt>
                <c:pt idx="9">
                  <c:v>0.23099999999999998</c:v>
                </c:pt>
                <c:pt idx="10">
                  <c:v>0.27360000000000001</c:v>
                </c:pt>
                <c:pt idx="11">
                  <c:v>0.2571</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0.21959999999999999</c:v>
                </c:pt>
                <c:pt idx="1">
                  <c:v>0.2379</c:v>
                </c:pt>
                <c:pt idx="2">
                  <c:v>0.22619999999999998</c:v>
                </c:pt>
                <c:pt idx="3">
                  <c:v>0.21359999999999998</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0.73199999999999998</c:v>
                </c:pt>
                <c:pt idx="1">
                  <c:v>1.5249999999999999</c:v>
                </c:pt>
                <c:pt idx="2">
                  <c:v>2.2789999999999999</c:v>
                </c:pt>
                <c:pt idx="3">
                  <c:v>2.9909999999999997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1.4070000000000001E-2</c:v>
                </c:pt>
                <c:pt idx="1">
                  <c:v>1.746E-2</c:v>
                </c:pt>
                <c:pt idx="2">
                  <c:v>3.5459999999999998E-2</c:v>
                </c:pt>
                <c:pt idx="3">
                  <c:v>2.4299999999999999E-2</c:v>
                </c:pt>
                <c:pt idx="4">
                  <c:v>2.019E-2</c:v>
                </c:pt>
                <c:pt idx="5">
                  <c:v>3.0299999999999997E-2</c:v>
                </c:pt>
                <c:pt idx="6">
                  <c:v>2.1239999999999998E-2</c:v>
                </c:pt>
                <c:pt idx="7">
                  <c:v>2.1239999999999998E-2</c:v>
                </c:pt>
                <c:pt idx="8">
                  <c:v>3.5490000000000001E-2</c:v>
                </c:pt>
                <c:pt idx="9">
                  <c:v>2.4989999999999998E-2</c:v>
                </c:pt>
                <c:pt idx="10">
                  <c:v>2.1090000000000001E-2</c:v>
                </c:pt>
                <c:pt idx="11">
                  <c:v>3.4109999999999994E-2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1.4070000000000001E-2</c:v>
                </c:pt>
                <c:pt idx="1">
                  <c:v>0.03</c:v>
                </c:pt>
                <c:pt idx="2">
                  <c:v>2.5920000000000002E-2</c:v>
                </c:pt>
                <c:pt idx="3">
                  <c:v>1.5779999999999999E-2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4.6900000000000004E-2</c:v>
                </c:pt>
                <c:pt idx="1">
                  <c:v>0.1469</c:v>
                </c:pt>
                <c:pt idx="2">
                  <c:v>0.23330000000000001</c:v>
                </c:pt>
                <c:pt idx="3">
                  <c:v>0.28589999999999999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874058</xdr:colOff>
      <xdr:row>39</xdr:row>
      <xdr:rowOff>6722</xdr:rowOff>
    </xdr:from>
    <xdr:to>
      <xdr:col>8</xdr:col>
      <xdr:colOff>179294</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xdr:colOff>
      <xdr:row>39</xdr:row>
      <xdr:rowOff>59531</xdr:rowOff>
    </xdr:from>
    <xdr:to>
      <xdr:col>8</xdr:col>
      <xdr:colOff>1654969</xdr:colOff>
      <xdr:row>43</xdr:row>
      <xdr:rowOff>391887</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0</xdr:colOff>
      <xdr:row>43</xdr:row>
      <xdr:rowOff>414617</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45</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4" customWidth="1"/>
    <col min="2" max="2" width="23.1640625" style="74" customWidth="1"/>
    <col min="3" max="3" width="16.1640625" style="74" customWidth="1"/>
    <col min="4" max="4" width="16.5" style="82" customWidth="1"/>
    <col min="5" max="5" width="17.5" style="74" customWidth="1"/>
    <col min="6" max="6" width="23.5" style="74" customWidth="1"/>
    <col min="7" max="7" width="17.1640625" style="74" customWidth="1"/>
    <col min="8" max="8" width="16.5" style="74" customWidth="1"/>
    <col min="9" max="9" width="18.1640625" style="74" customWidth="1"/>
    <col min="10" max="10" width="13.83203125" style="74" customWidth="1"/>
    <col min="11" max="11" width="13.83203125" style="94" customWidth="1"/>
    <col min="12" max="14" width="13.83203125" style="74" customWidth="1"/>
    <col min="15" max="17" width="13.6640625" style="74" customWidth="1"/>
    <col min="18" max="18" width="11.6640625" style="74" customWidth="1"/>
    <col min="19" max="19" width="9.83203125" style="74" customWidth="1"/>
    <col min="20" max="20" width="10.33203125" style="74" customWidth="1"/>
    <col min="21" max="21" width="14.1640625" style="74" customWidth="1"/>
    <col min="22" max="22" width="11.6640625" style="74" customWidth="1"/>
    <col min="23" max="23" width="12.5" style="74" customWidth="1"/>
    <col min="24" max="26" width="14.6640625" style="74" customWidth="1"/>
    <col min="27" max="27" width="16.5" style="116" customWidth="1"/>
    <col min="28" max="28" width="14.83203125" style="74" customWidth="1"/>
    <col min="29" max="29" width="14.5" style="74" customWidth="1"/>
    <col min="30" max="30" width="89.83203125" style="74" customWidth="1"/>
    <col min="31" max="31" width="79.5" style="74" customWidth="1"/>
    <col min="32" max="32" width="87.5" style="74" customWidth="1"/>
    <col min="33" max="16384" width="10.83203125" style="74"/>
  </cols>
  <sheetData>
    <row r="2" spans="1:67" s="118" customFormat="1" ht="45.75" customHeight="1" x14ac:dyDescent="0.2">
      <c r="A2" s="340"/>
      <c r="B2" s="340"/>
      <c r="C2" s="337" t="s">
        <v>24</v>
      </c>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67"/>
    </row>
    <row r="3" spans="1:67" s="118" customFormat="1" ht="45.75" customHeight="1" x14ac:dyDescent="0.2">
      <c r="A3" s="340"/>
      <c r="B3" s="340"/>
      <c r="C3" s="337" t="s">
        <v>25</v>
      </c>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68"/>
    </row>
    <row r="4" spans="1:67" s="118" customFormat="1" ht="45.75" customHeight="1" x14ac:dyDescent="0.2">
      <c r="A4" s="340"/>
      <c r="B4" s="340"/>
      <c r="C4" s="337" t="s">
        <v>198</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68"/>
    </row>
    <row r="5" spans="1:67" s="118" customFormat="1" ht="45.75" customHeight="1" x14ac:dyDescent="0.2">
      <c r="A5" s="340"/>
      <c r="B5" s="340"/>
      <c r="C5" s="347" t="s">
        <v>29</v>
      </c>
      <c r="D5" s="347"/>
      <c r="E5" s="347"/>
      <c r="F5" s="347"/>
      <c r="G5" s="347"/>
      <c r="H5" s="347"/>
      <c r="I5" s="347"/>
      <c r="J5" s="347"/>
      <c r="K5" s="347"/>
      <c r="L5" s="347"/>
      <c r="M5" s="347"/>
      <c r="N5" s="347"/>
      <c r="O5" s="347"/>
      <c r="P5" s="347"/>
      <c r="Q5" s="347"/>
      <c r="R5" s="365" t="s">
        <v>189</v>
      </c>
      <c r="S5" s="365"/>
      <c r="T5" s="365"/>
      <c r="U5" s="365"/>
      <c r="V5" s="365"/>
      <c r="W5" s="365"/>
      <c r="X5" s="365"/>
      <c r="Y5" s="365"/>
      <c r="Z5" s="365"/>
      <c r="AA5" s="365"/>
      <c r="AB5" s="365"/>
      <c r="AC5" s="365"/>
      <c r="AD5" s="365"/>
      <c r="AE5" s="365"/>
      <c r="AF5" s="369"/>
    </row>
    <row r="6" spans="1:67" s="119" customFormat="1" ht="30.75" customHeight="1" x14ac:dyDescent="0.2">
      <c r="D6" s="120"/>
      <c r="K6" s="121"/>
      <c r="AA6" s="122"/>
    </row>
    <row r="7" spans="1:67" s="119" customFormat="1" ht="42" customHeight="1" x14ac:dyDescent="0.2">
      <c r="B7" s="123" t="s">
        <v>32</v>
      </c>
      <c r="C7" s="339" t="e">
        <f>+#REF!</f>
        <v>#REF!</v>
      </c>
      <c r="D7" s="339"/>
      <c r="E7" s="339"/>
      <c r="F7" s="339"/>
      <c r="G7" s="339"/>
      <c r="K7" s="121"/>
      <c r="AA7" s="122"/>
    </row>
    <row r="8" spans="1:67" s="119" customFormat="1" ht="42" customHeight="1" x14ac:dyDescent="0.2">
      <c r="B8" s="123" t="s">
        <v>1</v>
      </c>
      <c r="C8" s="339" t="e">
        <f>+#REF!</f>
        <v>#REF!</v>
      </c>
      <c r="D8" s="339"/>
      <c r="E8" s="339"/>
      <c r="F8" s="339"/>
      <c r="G8" s="339"/>
      <c r="K8" s="121"/>
      <c r="AA8" s="122"/>
    </row>
    <row r="9" spans="1:67" s="119" customFormat="1" ht="42" customHeight="1" x14ac:dyDescent="0.2">
      <c r="B9" s="124" t="s">
        <v>30</v>
      </c>
      <c r="C9" s="339" t="e">
        <f>+#REF!</f>
        <v>#REF!</v>
      </c>
      <c r="D9" s="339"/>
      <c r="E9" s="339"/>
      <c r="F9" s="339"/>
      <c r="G9" s="339"/>
      <c r="K9" s="121"/>
      <c r="Q9" s="125"/>
      <c r="R9" s="126"/>
      <c r="AA9" s="122"/>
    </row>
    <row r="10" spans="1:67" s="85" customFormat="1" ht="24.75" customHeight="1" x14ac:dyDescent="0.15">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15">
      <c r="A11" s="356" t="s">
        <v>365</v>
      </c>
      <c r="B11" s="357"/>
      <c r="C11" s="357"/>
      <c r="D11" s="357"/>
      <c r="E11" s="357"/>
      <c r="F11" s="357"/>
      <c r="G11" s="357"/>
      <c r="H11" s="358"/>
      <c r="I11" s="371" t="s">
        <v>36</v>
      </c>
      <c r="J11" s="372"/>
      <c r="K11" s="372"/>
      <c r="L11" s="372"/>
      <c r="M11" s="372"/>
      <c r="N11" s="373"/>
      <c r="O11" s="366" t="s">
        <v>38</v>
      </c>
      <c r="P11" s="366"/>
      <c r="Q11" s="366"/>
      <c r="R11" s="366"/>
      <c r="S11" s="366"/>
      <c r="T11" s="366"/>
      <c r="U11" s="366"/>
      <c r="V11" s="366"/>
      <c r="W11" s="366"/>
      <c r="X11" s="366"/>
      <c r="Y11" s="366"/>
      <c r="Z11" s="366"/>
      <c r="AA11" s="366"/>
      <c r="AB11" s="366"/>
      <c r="AC11" s="366"/>
      <c r="AD11" s="356" t="s">
        <v>18</v>
      </c>
      <c r="AE11" s="357"/>
      <c r="AF11" s="358"/>
    </row>
    <row r="12" spans="1:67" s="86" customFormat="1" ht="56.25" customHeight="1" x14ac:dyDescent="0.15">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
      <c r="A13" s="338" t="s">
        <v>154</v>
      </c>
      <c r="B13" s="338" t="s">
        <v>358</v>
      </c>
      <c r="C13" s="338">
        <v>224</v>
      </c>
      <c r="D13" s="338" t="s">
        <v>187</v>
      </c>
      <c r="E13" s="338">
        <v>171</v>
      </c>
      <c r="F13" s="370" t="s">
        <v>175</v>
      </c>
      <c r="G13" s="338" t="s">
        <v>152</v>
      </c>
      <c r="H13" s="338" t="s">
        <v>70</v>
      </c>
      <c r="I13" s="348" t="e">
        <f>SUM(J13:N14)</f>
        <v>#REF!</v>
      </c>
      <c r="J13" s="345" t="e">
        <f>+#REF!</f>
        <v>#REF!</v>
      </c>
      <c r="K13" s="374" t="e">
        <f>+#REF!</f>
        <v>#REF!</v>
      </c>
      <c r="L13" s="343" t="e">
        <f>+#REF!</f>
        <v>#REF!</v>
      </c>
      <c r="M13" s="345" t="e">
        <f>+#REF!</f>
        <v>#REF!</v>
      </c>
      <c r="N13" s="345" t="e">
        <f>+#REF!</f>
        <v>#REF!</v>
      </c>
      <c r="O13" s="349" t="e">
        <f>+#REF!</f>
        <v>#REF!</v>
      </c>
      <c r="P13" s="349">
        <v>6.45</v>
      </c>
      <c r="Q13" s="349">
        <v>31.03</v>
      </c>
      <c r="R13" s="349"/>
      <c r="S13" s="349" t="e">
        <f>+#REF!</f>
        <v>#REF!</v>
      </c>
      <c r="T13" s="349" t="e">
        <f>+#REF!</f>
        <v>#REF!</v>
      </c>
      <c r="U13" s="349" t="e">
        <f>+#REF!</f>
        <v>#REF!</v>
      </c>
      <c r="V13" s="349" t="e">
        <f>+#REF!</f>
        <v>#REF!</v>
      </c>
      <c r="W13" s="349" t="e">
        <f>+#REF!</f>
        <v>#REF!</v>
      </c>
      <c r="X13" s="349" t="e">
        <f>+#REF!</f>
        <v>#REF!</v>
      </c>
      <c r="Y13" s="349" t="e">
        <f>+#REF!</f>
        <v>#REF!</v>
      </c>
      <c r="Z13" s="349" t="e">
        <f>+#REF!</f>
        <v>#REF!</v>
      </c>
      <c r="AA13" s="354" t="e">
        <f>SUM(O13:Z14)</f>
        <v>#REF!</v>
      </c>
      <c r="AB13" s="351" t="e">
        <f>+AA13/K13</f>
        <v>#REF!</v>
      </c>
      <c r="AC13" s="351" t="e">
        <f>+(J13+AA13)/I13</f>
        <v>#REF!</v>
      </c>
      <c r="AD13" s="352" t="s">
        <v>219</v>
      </c>
      <c r="AE13" s="341" t="s">
        <v>223</v>
      </c>
      <c r="AF13" s="35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
      <c r="A14" s="338"/>
      <c r="B14" s="338"/>
      <c r="C14" s="338"/>
      <c r="D14" s="338"/>
      <c r="E14" s="338"/>
      <c r="F14" s="370"/>
      <c r="G14" s="338"/>
      <c r="H14" s="338"/>
      <c r="I14" s="348"/>
      <c r="J14" s="346"/>
      <c r="K14" s="375"/>
      <c r="L14" s="344"/>
      <c r="M14" s="346"/>
      <c r="N14" s="346"/>
      <c r="O14" s="350"/>
      <c r="P14" s="350"/>
      <c r="Q14" s="350"/>
      <c r="R14" s="350"/>
      <c r="S14" s="350"/>
      <c r="T14" s="350"/>
      <c r="U14" s="350"/>
      <c r="V14" s="350"/>
      <c r="W14" s="350"/>
      <c r="X14" s="350"/>
      <c r="Y14" s="350"/>
      <c r="Z14" s="350"/>
      <c r="AA14" s="355"/>
      <c r="AB14" s="351"/>
      <c r="AC14" s="351"/>
      <c r="AD14" s="353"/>
      <c r="AE14" s="342"/>
      <c r="AF14" s="353"/>
    </row>
    <row r="15" spans="1:67" ht="89.25" customHeight="1" x14ac:dyDescent="0.2">
      <c r="A15" s="338" t="s">
        <v>154</v>
      </c>
      <c r="B15" s="338" t="s">
        <v>359</v>
      </c>
      <c r="C15" s="338">
        <v>223</v>
      </c>
      <c r="D15" s="338" t="s">
        <v>188</v>
      </c>
      <c r="E15" s="338">
        <v>170</v>
      </c>
      <c r="F15" s="370" t="s">
        <v>174</v>
      </c>
      <c r="G15" s="338" t="s">
        <v>152</v>
      </c>
      <c r="H15" s="338" t="s">
        <v>70</v>
      </c>
      <c r="I15" s="348" t="e">
        <f>SUM(J15:N16)</f>
        <v>#REF!</v>
      </c>
      <c r="J15" s="363" t="e">
        <f>+#REF!</f>
        <v>#REF!</v>
      </c>
      <c r="K15" s="359" t="e">
        <f>+#REF!</f>
        <v>#REF!</v>
      </c>
      <c r="L15" s="361" t="e">
        <f>+#REF!</f>
        <v>#REF!</v>
      </c>
      <c r="M15" s="363" t="e">
        <f>+#REF!</f>
        <v>#REF!</v>
      </c>
      <c r="N15" s="363" t="e">
        <f>+#REF!</f>
        <v>#REF!</v>
      </c>
      <c r="O15" s="349">
        <v>53</v>
      </c>
      <c r="P15" s="349">
        <v>712</v>
      </c>
      <c r="Q15" s="349">
        <v>881</v>
      </c>
      <c r="R15" s="349"/>
      <c r="S15" s="349" t="e">
        <f>+#REF!</f>
        <v>#REF!</v>
      </c>
      <c r="T15" s="349" t="e">
        <f>+#REF!</f>
        <v>#REF!</v>
      </c>
      <c r="U15" s="349" t="e">
        <f>+#REF!</f>
        <v>#REF!</v>
      </c>
      <c r="V15" s="349" t="e">
        <f>+#REF!</f>
        <v>#REF!</v>
      </c>
      <c r="W15" s="349" t="e">
        <f>+#REF!</f>
        <v>#REF!</v>
      </c>
      <c r="X15" s="349" t="e">
        <f>+#REF!</f>
        <v>#REF!</v>
      </c>
      <c r="Y15" s="349" t="e">
        <f>+#REF!</f>
        <v>#REF!</v>
      </c>
      <c r="Z15" s="349" t="e">
        <f>+#REF!</f>
        <v>#REF!</v>
      </c>
      <c r="AA15" s="354" t="e">
        <f>SUM(O15:Z16)</f>
        <v>#REF!</v>
      </c>
      <c r="AB15" s="351" t="e">
        <f>+AA15/K15</f>
        <v>#REF!</v>
      </c>
      <c r="AC15" s="351" t="e">
        <f>+(J15+AA15)/I15</f>
        <v>#REF!</v>
      </c>
      <c r="AD15" s="352" t="s">
        <v>221</v>
      </c>
      <c r="AE15" s="341" t="s">
        <v>223</v>
      </c>
      <c r="AF15" s="352" t="s">
        <v>222</v>
      </c>
    </row>
    <row r="16" spans="1:67" ht="140.25" customHeight="1" x14ac:dyDescent="0.2">
      <c r="A16" s="338"/>
      <c r="B16" s="338"/>
      <c r="C16" s="338"/>
      <c r="D16" s="338"/>
      <c r="E16" s="338"/>
      <c r="F16" s="370"/>
      <c r="G16" s="338"/>
      <c r="H16" s="338"/>
      <c r="I16" s="348"/>
      <c r="J16" s="364"/>
      <c r="K16" s="360"/>
      <c r="L16" s="362"/>
      <c r="M16" s="364"/>
      <c r="N16" s="364"/>
      <c r="O16" s="350"/>
      <c r="P16" s="350"/>
      <c r="Q16" s="350"/>
      <c r="R16" s="350"/>
      <c r="S16" s="350"/>
      <c r="T16" s="350"/>
      <c r="U16" s="350"/>
      <c r="V16" s="350"/>
      <c r="W16" s="350"/>
      <c r="X16" s="350"/>
      <c r="Y16" s="350"/>
      <c r="Z16" s="350"/>
      <c r="AA16" s="355"/>
      <c r="AB16" s="351"/>
      <c r="AC16" s="351"/>
      <c r="AD16" s="353"/>
      <c r="AE16" s="342"/>
      <c r="AF16" s="353"/>
    </row>
    <row r="17" spans="1:32" ht="62.25" customHeight="1" x14ac:dyDescent="0.2">
      <c r="A17" s="338" t="s">
        <v>154</v>
      </c>
      <c r="B17" s="394" t="s">
        <v>360</v>
      </c>
      <c r="C17" s="338">
        <v>231</v>
      </c>
      <c r="D17" s="338" t="s">
        <v>176</v>
      </c>
      <c r="E17" s="338">
        <v>178</v>
      </c>
      <c r="F17" s="370" t="s">
        <v>177</v>
      </c>
      <c r="G17" s="338" t="s">
        <v>151</v>
      </c>
      <c r="H17" s="338" t="s">
        <v>70</v>
      </c>
      <c r="I17" s="376">
        <f>SUM(J17:N18)</f>
        <v>1</v>
      </c>
      <c r="J17" s="405">
        <v>0.05</v>
      </c>
      <c r="K17" s="392">
        <v>0.28999999999999998</v>
      </c>
      <c r="L17" s="395">
        <v>0.25</v>
      </c>
      <c r="M17" s="392">
        <v>0.4</v>
      </c>
      <c r="N17" s="392">
        <v>0.01</v>
      </c>
      <c r="O17" s="397">
        <v>0.19</v>
      </c>
      <c r="P17" s="398"/>
      <c r="Q17" s="398"/>
      <c r="R17" s="401">
        <v>0</v>
      </c>
      <c r="S17" s="402"/>
      <c r="T17" s="402"/>
      <c r="U17" s="380">
        <v>0</v>
      </c>
      <c r="V17" s="381"/>
      <c r="W17" s="381"/>
      <c r="X17" s="380">
        <v>0</v>
      </c>
      <c r="Y17" s="381"/>
      <c r="Z17" s="381"/>
      <c r="AA17" s="384">
        <f>+R17+O17+U17+X17</f>
        <v>0.19</v>
      </c>
      <c r="AB17" s="351">
        <f>+AA17/K17</f>
        <v>0.65517241379310354</v>
      </c>
      <c r="AC17" s="351">
        <f>+(J17+AA17)/I17</f>
        <v>0.24</v>
      </c>
      <c r="AD17" s="378" t="s">
        <v>224</v>
      </c>
      <c r="AE17" s="341" t="s">
        <v>223</v>
      </c>
      <c r="AF17" s="378" t="s">
        <v>225</v>
      </c>
    </row>
    <row r="18" spans="1:32" ht="200.25" customHeight="1" x14ac:dyDescent="0.2">
      <c r="A18" s="338"/>
      <c r="B18" s="394"/>
      <c r="C18" s="338"/>
      <c r="D18" s="338"/>
      <c r="E18" s="338"/>
      <c r="F18" s="370"/>
      <c r="G18" s="338"/>
      <c r="H18" s="338"/>
      <c r="I18" s="377"/>
      <c r="J18" s="406"/>
      <c r="K18" s="393"/>
      <c r="L18" s="396"/>
      <c r="M18" s="393"/>
      <c r="N18" s="393"/>
      <c r="O18" s="399"/>
      <c r="P18" s="400"/>
      <c r="Q18" s="400"/>
      <c r="R18" s="403"/>
      <c r="S18" s="404"/>
      <c r="T18" s="404"/>
      <c r="U18" s="382"/>
      <c r="V18" s="383"/>
      <c r="W18" s="383"/>
      <c r="X18" s="382"/>
      <c r="Y18" s="383"/>
      <c r="Z18" s="383"/>
      <c r="AA18" s="385"/>
      <c r="AB18" s="351"/>
      <c r="AC18" s="351"/>
      <c r="AD18" s="379"/>
      <c r="AE18" s="342"/>
      <c r="AF18" s="379"/>
    </row>
    <row r="19" spans="1:32" ht="62.25" customHeight="1" x14ac:dyDescent="0.2">
      <c r="A19" s="338" t="s">
        <v>154</v>
      </c>
      <c r="B19" s="394" t="s">
        <v>361</v>
      </c>
      <c r="C19" s="338">
        <v>232</v>
      </c>
      <c r="D19" s="338" t="s">
        <v>178</v>
      </c>
      <c r="E19" s="338">
        <v>179</v>
      </c>
      <c r="F19" s="370" t="s">
        <v>179</v>
      </c>
      <c r="G19" s="338" t="s">
        <v>151</v>
      </c>
      <c r="H19" s="338" t="s">
        <v>70</v>
      </c>
      <c r="I19" s="376">
        <f>SUM(J19:N20)</f>
        <v>1</v>
      </c>
      <c r="J19" s="405">
        <v>0.01</v>
      </c>
      <c r="K19" s="392">
        <v>0.15</v>
      </c>
      <c r="L19" s="395">
        <v>0.42</v>
      </c>
      <c r="M19" s="392">
        <v>0.42</v>
      </c>
      <c r="N19" s="392">
        <v>0</v>
      </c>
      <c r="O19" s="388">
        <v>0.35</v>
      </c>
      <c r="P19" s="389"/>
      <c r="Q19" s="389"/>
      <c r="R19" s="397">
        <v>0</v>
      </c>
      <c r="S19" s="398"/>
      <c r="T19" s="398"/>
      <c r="U19" s="388">
        <v>0</v>
      </c>
      <c r="V19" s="389"/>
      <c r="W19" s="389"/>
      <c r="X19" s="388">
        <v>0</v>
      </c>
      <c r="Y19" s="389"/>
      <c r="Z19" s="389"/>
      <c r="AA19" s="386">
        <f>+R19+O19+U19+X19</f>
        <v>0.35</v>
      </c>
      <c r="AB19" s="351">
        <f>+AA19/K19</f>
        <v>2.3333333333333335</v>
      </c>
      <c r="AC19" s="351">
        <f>+(J19+AA19)/I19</f>
        <v>0.36</v>
      </c>
      <c r="AD19" s="378" t="s">
        <v>227</v>
      </c>
      <c r="AE19" s="341" t="s">
        <v>223</v>
      </c>
      <c r="AF19" s="378" t="s">
        <v>225</v>
      </c>
    </row>
    <row r="20" spans="1:32" ht="298.5" customHeight="1" x14ac:dyDescent="0.2">
      <c r="A20" s="338"/>
      <c r="B20" s="394"/>
      <c r="C20" s="338"/>
      <c r="D20" s="338"/>
      <c r="E20" s="338"/>
      <c r="F20" s="370"/>
      <c r="G20" s="338"/>
      <c r="H20" s="338"/>
      <c r="I20" s="377"/>
      <c r="J20" s="406"/>
      <c r="K20" s="393"/>
      <c r="L20" s="396"/>
      <c r="M20" s="393"/>
      <c r="N20" s="393"/>
      <c r="O20" s="390"/>
      <c r="P20" s="391"/>
      <c r="Q20" s="391"/>
      <c r="R20" s="399"/>
      <c r="S20" s="400"/>
      <c r="T20" s="400"/>
      <c r="U20" s="390"/>
      <c r="V20" s="391"/>
      <c r="W20" s="391"/>
      <c r="X20" s="390"/>
      <c r="Y20" s="391"/>
      <c r="Z20" s="391"/>
      <c r="AA20" s="387"/>
      <c r="AB20" s="351"/>
      <c r="AC20" s="351"/>
      <c r="AD20" s="379"/>
      <c r="AE20" s="342"/>
      <c r="AF20" s="379"/>
    </row>
    <row r="21" spans="1:32" ht="62.25" customHeight="1" x14ac:dyDescent="0.2">
      <c r="A21" s="338" t="s">
        <v>154</v>
      </c>
      <c r="B21" s="394" t="s">
        <v>362</v>
      </c>
      <c r="C21" s="338">
        <v>233</v>
      </c>
      <c r="D21" s="338" t="s">
        <v>180</v>
      </c>
      <c r="E21" s="338">
        <v>180</v>
      </c>
      <c r="F21" s="370" t="s">
        <v>181</v>
      </c>
      <c r="G21" s="338" t="s">
        <v>151</v>
      </c>
      <c r="H21" s="338" t="s">
        <v>70</v>
      </c>
      <c r="I21" s="376">
        <f>SUM(J21:N22)</f>
        <v>1</v>
      </c>
      <c r="J21" s="405">
        <v>0.01</v>
      </c>
      <c r="K21" s="392">
        <v>0.1</v>
      </c>
      <c r="L21" s="395">
        <v>0.3</v>
      </c>
      <c r="M21" s="392">
        <v>0.55000000000000004</v>
      </c>
      <c r="N21" s="392">
        <v>0.04</v>
      </c>
      <c r="O21" s="388">
        <v>4.4999999999999998E-2</v>
      </c>
      <c r="P21" s="389"/>
      <c r="Q21" s="389"/>
      <c r="R21" s="388">
        <v>0</v>
      </c>
      <c r="S21" s="389"/>
      <c r="T21" s="389"/>
      <c r="U21" s="388">
        <v>0</v>
      </c>
      <c r="V21" s="389"/>
      <c r="W21" s="389"/>
      <c r="X21" s="388">
        <v>0</v>
      </c>
      <c r="Y21" s="389"/>
      <c r="Z21" s="389"/>
      <c r="AA21" s="386">
        <f>+R21+O21+U21+X21</f>
        <v>4.4999999999999998E-2</v>
      </c>
      <c r="AB21" s="351">
        <f>+AA21/K21</f>
        <v>0.44999999999999996</v>
      </c>
      <c r="AC21" s="351">
        <f>+(J21+AA21)/I21</f>
        <v>5.5E-2</v>
      </c>
      <c r="AD21" s="378" t="s">
        <v>228</v>
      </c>
      <c r="AE21" s="341" t="s">
        <v>223</v>
      </c>
      <c r="AF21" s="378" t="s">
        <v>225</v>
      </c>
    </row>
    <row r="22" spans="1:32" ht="124.5" customHeight="1" x14ac:dyDescent="0.2">
      <c r="A22" s="338"/>
      <c r="B22" s="394"/>
      <c r="C22" s="338"/>
      <c r="D22" s="338"/>
      <c r="E22" s="338"/>
      <c r="F22" s="370"/>
      <c r="G22" s="338"/>
      <c r="H22" s="338"/>
      <c r="I22" s="377"/>
      <c r="J22" s="406"/>
      <c r="K22" s="393"/>
      <c r="L22" s="396"/>
      <c r="M22" s="393"/>
      <c r="N22" s="393"/>
      <c r="O22" s="390"/>
      <c r="P22" s="391"/>
      <c r="Q22" s="391"/>
      <c r="R22" s="390"/>
      <c r="S22" s="391"/>
      <c r="T22" s="391"/>
      <c r="U22" s="390"/>
      <c r="V22" s="391"/>
      <c r="W22" s="391"/>
      <c r="X22" s="390"/>
      <c r="Y22" s="391"/>
      <c r="Z22" s="391"/>
      <c r="AA22" s="387"/>
      <c r="AB22" s="351"/>
      <c r="AC22" s="351"/>
      <c r="AD22" s="379"/>
      <c r="AE22" s="342"/>
      <c r="AF22" s="37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409"/>
      <c r="C2" s="407" t="s">
        <v>24</v>
      </c>
      <c r="D2" s="407"/>
      <c r="E2" s="407"/>
      <c r="F2" s="407"/>
      <c r="G2" s="407"/>
      <c r="H2" s="407"/>
      <c r="I2" s="411"/>
      <c r="J2" s="13"/>
      <c r="K2" s="13"/>
      <c r="M2" s="14" t="s">
        <v>47</v>
      </c>
    </row>
    <row r="3" spans="2:14" ht="25.5" customHeight="1" x14ac:dyDescent="0.15">
      <c r="B3" s="410"/>
      <c r="C3" s="408" t="s">
        <v>25</v>
      </c>
      <c r="D3" s="408"/>
      <c r="E3" s="408"/>
      <c r="F3" s="408"/>
      <c r="G3" s="408"/>
      <c r="H3" s="408"/>
      <c r="I3" s="412"/>
      <c r="J3" s="13"/>
      <c r="K3" s="13"/>
      <c r="M3" s="14" t="s">
        <v>48</v>
      </c>
    </row>
    <row r="4" spans="2:14" ht="25.5" customHeight="1" x14ac:dyDescent="0.15">
      <c r="B4" s="410"/>
      <c r="C4" s="408" t="s">
        <v>49</v>
      </c>
      <c r="D4" s="408"/>
      <c r="E4" s="408"/>
      <c r="F4" s="408"/>
      <c r="G4" s="408"/>
      <c r="H4" s="408"/>
      <c r="I4" s="412"/>
      <c r="J4" s="13"/>
      <c r="K4" s="13"/>
      <c r="M4" s="14" t="s">
        <v>50</v>
      </c>
    </row>
    <row r="5" spans="2:14" ht="25.5" customHeight="1" x14ac:dyDescent="0.15">
      <c r="B5" s="410"/>
      <c r="C5" s="408" t="s">
        <v>51</v>
      </c>
      <c r="D5" s="408"/>
      <c r="E5" s="408"/>
      <c r="F5" s="408"/>
      <c r="G5" s="413" t="s">
        <v>52</v>
      </c>
      <c r="H5" s="413"/>
      <c r="I5" s="412"/>
      <c r="J5" s="13"/>
      <c r="K5" s="13"/>
      <c r="M5" s="14" t="s">
        <v>53</v>
      </c>
    </row>
    <row r="6" spans="2:14" ht="23.25" customHeight="1" x14ac:dyDescent="0.15">
      <c r="B6" s="414" t="s">
        <v>54</v>
      </c>
      <c r="C6" s="415"/>
      <c r="D6" s="415"/>
      <c r="E6" s="415"/>
      <c r="F6" s="415"/>
      <c r="G6" s="415"/>
      <c r="H6" s="415"/>
      <c r="I6" s="416"/>
      <c r="J6" s="15"/>
      <c r="K6" s="15"/>
    </row>
    <row r="7" spans="2:14" ht="24" customHeight="1" x14ac:dyDescent="0.15">
      <c r="B7" s="417" t="s">
        <v>55</v>
      </c>
      <c r="C7" s="418"/>
      <c r="D7" s="418"/>
      <c r="E7" s="418"/>
      <c r="F7" s="418"/>
      <c r="G7" s="418"/>
      <c r="H7" s="418"/>
      <c r="I7" s="419"/>
      <c r="J7" s="16"/>
      <c r="K7" s="16"/>
    </row>
    <row r="8" spans="2:14" ht="24" customHeight="1" x14ac:dyDescent="0.15">
      <c r="B8" s="420" t="s">
        <v>56</v>
      </c>
      <c r="C8" s="421"/>
      <c r="D8" s="421"/>
      <c r="E8" s="421"/>
      <c r="F8" s="421"/>
      <c r="G8" s="421"/>
      <c r="H8" s="421"/>
      <c r="I8" s="422"/>
      <c r="J8" s="58"/>
      <c r="K8" s="58"/>
      <c r="N8" s="6" t="s">
        <v>57</v>
      </c>
    </row>
    <row r="9" spans="2:14" ht="30.75" customHeight="1" x14ac:dyDescent="0.15">
      <c r="B9" s="113" t="s">
        <v>58</v>
      </c>
      <c r="C9" s="59">
        <v>231</v>
      </c>
      <c r="D9" s="428" t="s">
        <v>59</v>
      </c>
      <c r="E9" s="428"/>
      <c r="F9" s="429" t="s">
        <v>201</v>
      </c>
      <c r="G9" s="430"/>
      <c r="H9" s="430"/>
      <c r="I9" s="431"/>
      <c r="J9" s="17"/>
      <c r="K9" s="17"/>
      <c r="M9" s="14" t="s">
        <v>60</v>
      </c>
      <c r="N9" s="6" t="s">
        <v>61</v>
      </c>
    </row>
    <row r="10" spans="2:14" ht="30.75" customHeight="1" x14ac:dyDescent="0.15">
      <c r="B10" s="20" t="s">
        <v>62</v>
      </c>
      <c r="C10" s="60" t="s">
        <v>81</v>
      </c>
      <c r="D10" s="432" t="s">
        <v>63</v>
      </c>
      <c r="E10" s="433"/>
      <c r="F10" s="423" t="s">
        <v>155</v>
      </c>
      <c r="G10" s="424"/>
      <c r="H10" s="18" t="s">
        <v>64</v>
      </c>
      <c r="I10" s="115" t="s">
        <v>81</v>
      </c>
      <c r="J10" s="19"/>
      <c r="K10" s="19"/>
      <c r="M10" s="14" t="s">
        <v>65</v>
      </c>
      <c r="N10" s="6" t="s">
        <v>66</v>
      </c>
    </row>
    <row r="11" spans="2:14" ht="30.75" customHeight="1" x14ac:dyDescent="0.15">
      <c r="B11" s="20" t="s">
        <v>67</v>
      </c>
      <c r="C11" s="425" t="s">
        <v>156</v>
      </c>
      <c r="D11" s="425"/>
      <c r="E11" s="425"/>
      <c r="F11" s="425"/>
      <c r="G11" s="18" t="s">
        <v>68</v>
      </c>
      <c r="H11" s="426">
        <v>1032</v>
      </c>
      <c r="I11" s="427"/>
      <c r="J11" s="21"/>
      <c r="K11" s="21"/>
      <c r="M11" s="14" t="s">
        <v>69</v>
      </c>
      <c r="N11" s="6" t="s">
        <v>70</v>
      </c>
    </row>
    <row r="12" spans="2:14" ht="30.75" customHeight="1" x14ac:dyDescent="0.15">
      <c r="B12" s="20" t="s">
        <v>71</v>
      </c>
      <c r="C12" s="434" t="s">
        <v>65</v>
      </c>
      <c r="D12" s="434"/>
      <c r="E12" s="434"/>
      <c r="F12" s="434"/>
      <c r="G12" s="18" t="s">
        <v>72</v>
      </c>
      <c r="H12" s="435" t="s">
        <v>157</v>
      </c>
      <c r="I12" s="436"/>
      <c r="J12" s="22"/>
      <c r="K12" s="22"/>
      <c r="M12" s="23" t="s">
        <v>73</v>
      </c>
    </row>
    <row r="13" spans="2:14" ht="30.75" customHeight="1" x14ac:dyDescent="0.15">
      <c r="B13" s="20" t="s">
        <v>74</v>
      </c>
      <c r="C13" s="437" t="s">
        <v>45</v>
      </c>
      <c r="D13" s="437"/>
      <c r="E13" s="437"/>
      <c r="F13" s="437"/>
      <c r="G13" s="437"/>
      <c r="H13" s="437"/>
      <c r="I13" s="438"/>
      <c r="J13" s="24"/>
      <c r="K13" s="24"/>
      <c r="M13" s="23"/>
    </row>
    <row r="14" spans="2:14" ht="30.75" customHeight="1" x14ac:dyDescent="0.15">
      <c r="B14" s="20" t="s">
        <v>75</v>
      </c>
      <c r="C14" s="423" t="s">
        <v>202</v>
      </c>
      <c r="D14" s="424"/>
      <c r="E14" s="424"/>
      <c r="F14" s="424"/>
      <c r="G14" s="424"/>
      <c r="H14" s="424"/>
      <c r="I14" s="439"/>
      <c r="J14" s="19"/>
      <c r="K14" s="19"/>
      <c r="M14" s="23"/>
      <c r="N14" s="6" t="s">
        <v>76</v>
      </c>
    </row>
    <row r="15" spans="2:14" ht="30.75" customHeight="1" x14ac:dyDescent="0.15">
      <c r="B15" s="20" t="s">
        <v>77</v>
      </c>
      <c r="C15" s="440" t="s">
        <v>203</v>
      </c>
      <c r="D15" s="440"/>
      <c r="E15" s="440"/>
      <c r="F15" s="440"/>
      <c r="G15" s="18" t="s">
        <v>78</v>
      </c>
      <c r="H15" s="441" t="s">
        <v>91</v>
      </c>
      <c r="I15" s="442"/>
      <c r="J15" s="19"/>
      <c r="K15" s="19"/>
      <c r="M15" s="23" t="s">
        <v>80</v>
      </c>
      <c r="N15" s="6" t="s">
        <v>81</v>
      </c>
    </row>
    <row r="16" spans="2:14" ht="30.75" customHeight="1" x14ac:dyDescent="0.15">
      <c r="B16" s="20" t="s">
        <v>82</v>
      </c>
      <c r="C16" s="443" t="s">
        <v>215</v>
      </c>
      <c r="D16" s="444"/>
      <c r="E16" s="444"/>
      <c r="F16" s="444"/>
      <c r="G16" s="18" t="s">
        <v>83</v>
      </c>
      <c r="H16" s="441" t="s">
        <v>70</v>
      </c>
      <c r="I16" s="442"/>
      <c r="J16" s="19"/>
      <c r="K16" s="19"/>
      <c r="M16" s="23" t="s">
        <v>84</v>
      </c>
    </row>
    <row r="17" spans="2:14" ht="36" customHeight="1" x14ac:dyDescent="0.15">
      <c r="B17" s="20" t="s">
        <v>85</v>
      </c>
      <c r="C17" s="437" t="s">
        <v>204</v>
      </c>
      <c r="D17" s="437"/>
      <c r="E17" s="437"/>
      <c r="F17" s="437"/>
      <c r="G17" s="437"/>
      <c r="H17" s="437"/>
      <c r="I17" s="438"/>
      <c r="J17" s="24"/>
      <c r="K17" s="24"/>
      <c r="M17" s="23" t="s">
        <v>86</v>
      </c>
      <c r="N17" s="6" t="s">
        <v>39</v>
      </c>
    </row>
    <row r="18" spans="2:14" ht="30.75" customHeight="1" x14ac:dyDescent="0.15">
      <c r="B18" s="20" t="s">
        <v>87</v>
      </c>
      <c r="C18" s="440" t="s">
        <v>163</v>
      </c>
      <c r="D18" s="440"/>
      <c r="E18" s="440"/>
      <c r="F18" s="440"/>
      <c r="G18" s="440"/>
      <c r="H18" s="440"/>
      <c r="I18" s="445"/>
      <c r="J18" s="25"/>
      <c r="K18" s="25"/>
      <c r="M18" s="23" t="s">
        <v>88</v>
      </c>
      <c r="N18" s="6" t="s">
        <v>40</v>
      </c>
    </row>
    <row r="19" spans="2:14" ht="30.75" customHeight="1" x14ac:dyDescent="0.15">
      <c r="B19" s="20" t="s">
        <v>89</v>
      </c>
      <c r="C19" s="440" t="s">
        <v>159</v>
      </c>
      <c r="D19" s="440"/>
      <c r="E19" s="440"/>
      <c r="F19" s="440"/>
      <c r="G19" s="440"/>
      <c r="H19" s="440"/>
      <c r="I19" s="445"/>
      <c r="J19" s="26"/>
      <c r="K19" s="26"/>
      <c r="M19" s="23"/>
      <c r="N19" s="6" t="s">
        <v>41</v>
      </c>
    </row>
    <row r="20" spans="2:14" ht="30.75" customHeight="1" x14ac:dyDescent="0.15">
      <c r="B20" s="20" t="s">
        <v>90</v>
      </c>
      <c r="C20" s="446" t="s">
        <v>151</v>
      </c>
      <c r="D20" s="446"/>
      <c r="E20" s="446"/>
      <c r="F20" s="446"/>
      <c r="G20" s="446"/>
      <c r="H20" s="446"/>
      <c r="I20" s="447"/>
      <c r="J20" s="27"/>
      <c r="K20" s="27"/>
      <c r="M20" s="23" t="s">
        <v>91</v>
      </c>
      <c r="N20" s="6" t="s">
        <v>42</v>
      </c>
    </row>
    <row r="21" spans="2:14" ht="27.75" customHeight="1" x14ac:dyDescent="0.15">
      <c r="B21" s="448" t="s">
        <v>92</v>
      </c>
      <c r="C21" s="450" t="s">
        <v>93</v>
      </c>
      <c r="D21" s="450"/>
      <c r="E21" s="450"/>
      <c r="F21" s="451" t="s">
        <v>94</v>
      </c>
      <c r="G21" s="451"/>
      <c r="H21" s="451"/>
      <c r="I21" s="452"/>
      <c r="J21" s="28"/>
      <c r="K21" s="28"/>
      <c r="M21" s="23" t="s">
        <v>79</v>
      </c>
      <c r="N21" s="6" t="s">
        <v>43</v>
      </c>
    </row>
    <row r="22" spans="2:14" ht="27" customHeight="1" x14ac:dyDescent="0.15">
      <c r="B22" s="449"/>
      <c r="C22" s="440" t="s">
        <v>160</v>
      </c>
      <c r="D22" s="440"/>
      <c r="E22" s="440"/>
      <c r="F22" s="440" t="s">
        <v>161</v>
      </c>
      <c r="G22" s="440"/>
      <c r="H22" s="440"/>
      <c r="I22" s="445"/>
      <c r="J22" s="26"/>
      <c r="K22" s="26"/>
      <c r="M22" s="23" t="s">
        <v>95</v>
      </c>
      <c r="N22" s="6" t="s">
        <v>44</v>
      </c>
    </row>
    <row r="23" spans="2:14" ht="39.75" customHeight="1" x14ac:dyDescent="0.15">
      <c r="B23" s="20" t="s">
        <v>96</v>
      </c>
      <c r="C23" s="441" t="s">
        <v>151</v>
      </c>
      <c r="D23" s="441"/>
      <c r="E23" s="441"/>
      <c r="F23" s="441" t="s">
        <v>151</v>
      </c>
      <c r="G23" s="441"/>
      <c r="H23" s="441"/>
      <c r="I23" s="442"/>
      <c r="J23" s="19"/>
      <c r="K23" s="19"/>
      <c r="M23" s="23"/>
      <c r="N23" s="6" t="s">
        <v>45</v>
      </c>
    </row>
    <row r="24" spans="2:14" ht="44.25" customHeight="1" x14ac:dyDescent="0.15">
      <c r="B24" s="20" t="s">
        <v>97</v>
      </c>
      <c r="C24" s="462" t="s">
        <v>205</v>
      </c>
      <c r="D24" s="463"/>
      <c r="E24" s="464"/>
      <c r="F24" s="429" t="s">
        <v>206</v>
      </c>
      <c r="G24" s="430"/>
      <c r="H24" s="430"/>
      <c r="I24" s="431"/>
      <c r="J24" s="25"/>
      <c r="K24" s="25"/>
      <c r="M24" s="29"/>
      <c r="N24" s="6" t="s">
        <v>46</v>
      </c>
    </row>
    <row r="25" spans="2:14" ht="29.25" customHeight="1" x14ac:dyDescent="0.15">
      <c r="B25" s="20" t="s">
        <v>98</v>
      </c>
      <c r="C25" s="465" t="s">
        <v>215</v>
      </c>
      <c r="D25" s="466"/>
      <c r="E25" s="467"/>
      <c r="F25" s="18" t="s">
        <v>99</v>
      </c>
      <c r="G25" s="468">
        <v>0.3</v>
      </c>
      <c r="H25" s="469"/>
      <c r="I25" s="470"/>
      <c r="J25" s="30"/>
      <c r="K25" s="30"/>
      <c r="M25" s="29"/>
    </row>
    <row r="26" spans="2:14" ht="27" customHeight="1" x14ac:dyDescent="0.15">
      <c r="B26" s="20" t="s">
        <v>100</v>
      </c>
      <c r="C26" s="429" t="s">
        <v>216</v>
      </c>
      <c r="D26" s="430"/>
      <c r="E26" s="471"/>
      <c r="F26" s="18" t="s">
        <v>101</v>
      </c>
      <c r="G26" s="472">
        <v>0.3</v>
      </c>
      <c r="H26" s="473"/>
      <c r="I26" s="474"/>
      <c r="J26" s="31"/>
      <c r="K26" s="31"/>
      <c r="M26" s="29"/>
    </row>
    <row r="27" spans="2:14" ht="47.25" customHeight="1" x14ac:dyDescent="0.15">
      <c r="B27" s="112" t="s">
        <v>102</v>
      </c>
      <c r="C27" s="475" t="s">
        <v>86</v>
      </c>
      <c r="D27" s="476"/>
      <c r="E27" s="477"/>
      <c r="F27" s="32" t="s">
        <v>103</v>
      </c>
      <c r="G27" s="472" t="s">
        <v>182</v>
      </c>
      <c r="H27" s="473"/>
      <c r="I27" s="474"/>
      <c r="J27" s="28"/>
      <c r="K27" s="28"/>
      <c r="M27" s="29"/>
    </row>
    <row r="28" spans="2:14" ht="30" customHeight="1" x14ac:dyDescent="0.15">
      <c r="B28" s="478" t="s">
        <v>104</v>
      </c>
      <c r="C28" s="479"/>
      <c r="D28" s="479"/>
      <c r="E28" s="479"/>
      <c r="F28" s="479"/>
      <c r="G28" s="479"/>
      <c r="H28" s="479"/>
      <c r="I28" s="480"/>
      <c r="J28" s="58"/>
      <c r="K28" s="58"/>
      <c r="M28" s="29"/>
    </row>
    <row r="29" spans="2:14" ht="56.25" customHeight="1" x14ac:dyDescent="0.15">
      <c r="B29" s="33" t="s">
        <v>105</v>
      </c>
      <c r="C29" s="34" t="s">
        <v>106</v>
      </c>
      <c r="D29" s="34" t="s">
        <v>107</v>
      </c>
      <c r="E29" s="34" t="s">
        <v>108</v>
      </c>
      <c r="F29" s="34" t="s">
        <v>109</v>
      </c>
      <c r="G29" s="35" t="s">
        <v>110</v>
      </c>
      <c r="H29" s="35" t="s">
        <v>111</v>
      </c>
      <c r="I29" s="36" t="s">
        <v>112</v>
      </c>
      <c r="J29" s="70" t="s">
        <v>162</v>
      </c>
      <c r="K29" s="26"/>
      <c r="M29" s="29"/>
    </row>
    <row r="30" spans="2:14" ht="19.5" customHeight="1" x14ac:dyDescent="0.15">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15">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15">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15">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15">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15">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15">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15">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15">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15">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15">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15">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15">
      <c r="B42" s="77" t="s">
        <v>125</v>
      </c>
      <c r="C42" s="481" t="s">
        <v>224</v>
      </c>
      <c r="D42" s="481"/>
      <c r="E42" s="481"/>
      <c r="F42" s="481"/>
      <c r="G42" s="481"/>
      <c r="H42" s="481"/>
      <c r="I42" s="482"/>
      <c r="J42" s="39"/>
      <c r="K42" s="39"/>
    </row>
    <row r="43" spans="2:11" ht="29.25" customHeight="1" x14ac:dyDescent="0.15">
      <c r="B43" s="478" t="s">
        <v>126</v>
      </c>
      <c r="C43" s="479"/>
      <c r="D43" s="479"/>
      <c r="E43" s="479"/>
      <c r="F43" s="479"/>
      <c r="G43" s="479"/>
      <c r="H43" s="479"/>
      <c r="I43" s="480"/>
      <c r="J43" s="58"/>
      <c r="K43" s="58"/>
    </row>
    <row r="44" spans="2:11" ht="32.25" customHeight="1" x14ac:dyDescent="0.15">
      <c r="B44" s="453"/>
      <c r="C44" s="454"/>
      <c r="D44" s="454"/>
      <c r="E44" s="454"/>
      <c r="F44" s="454"/>
      <c r="G44" s="454"/>
      <c r="H44" s="454"/>
      <c r="I44" s="455"/>
      <c r="J44" s="58"/>
      <c r="K44" s="58"/>
    </row>
    <row r="45" spans="2:11" ht="32.25" customHeight="1" x14ac:dyDescent="0.15">
      <c r="B45" s="456"/>
      <c r="C45" s="457"/>
      <c r="D45" s="457"/>
      <c r="E45" s="457"/>
      <c r="F45" s="457"/>
      <c r="G45" s="457"/>
      <c r="H45" s="457"/>
      <c r="I45" s="458"/>
      <c r="J45" s="39"/>
      <c r="K45" s="39"/>
    </row>
    <row r="46" spans="2:11" ht="32.25" customHeight="1" x14ac:dyDescent="0.15">
      <c r="B46" s="456"/>
      <c r="C46" s="457"/>
      <c r="D46" s="457"/>
      <c r="E46" s="457"/>
      <c r="F46" s="457"/>
      <c r="G46" s="457"/>
      <c r="H46" s="457"/>
      <c r="I46" s="458"/>
      <c r="J46" s="39"/>
      <c r="K46" s="39"/>
    </row>
    <row r="47" spans="2:11" ht="32.25" customHeight="1" x14ac:dyDescent="0.15">
      <c r="B47" s="456"/>
      <c r="C47" s="457"/>
      <c r="D47" s="457"/>
      <c r="E47" s="457"/>
      <c r="F47" s="457"/>
      <c r="G47" s="457"/>
      <c r="H47" s="457"/>
      <c r="I47" s="458"/>
      <c r="J47" s="39"/>
      <c r="K47" s="39"/>
    </row>
    <row r="48" spans="2:11" ht="32.25" customHeight="1" x14ac:dyDescent="0.15">
      <c r="B48" s="459"/>
      <c r="C48" s="460"/>
      <c r="D48" s="460"/>
      <c r="E48" s="460"/>
      <c r="F48" s="460"/>
      <c r="G48" s="460"/>
      <c r="H48" s="460"/>
      <c r="I48" s="461"/>
      <c r="J48" s="40"/>
      <c r="K48" s="40"/>
    </row>
    <row r="49" spans="2:11" ht="83.25" customHeight="1" x14ac:dyDescent="0.15">
      <c r="B49" s="20" t="s">
        <v>127</v>
      </c>
      <c r="C49" s="481" t="s">
        <v>224</v>
      </c>
      <c r="D49" s="481"/>
      <c r="E49" s="481"/>
      <c r="F49" s="481"/>
      <c r="G49" s="481"/>
      <c r="H49" s="481"/>
      <c r="I49" s="482"/>
      <c r="J49" s="41"/>
      <c r="K49" s="41"/>
    </row>
    <row r="50" spans="2:11" ht="34.5" customHeight="1" x14ac:dyDescent="0.15">
      <c r="B50" s="20" t="s">
        <v>128</v>
      </c>
      <c r="C50" s="483" t="s">
        <v>182</v>
      </c>
      <c r="D50" s="483"/>
      <c r="E50" s="483"/>
      <c r="F50" s="483"/>
      <c r="G50" s="483"/>
      <c r="H50" s="483"/>
      <c r="I50" s="484"/>
      <c r="J50" s="41"/>
      <c r="K50" s="41"/>
    </row>
    <row r="51" spans="2:11" ht="34.5" customHeight="1" x14ac:dyDescent="0.15">
      <c r="B51" s="114" t="s">
        <v>129</v>
      </c>
      <c r="C51" s="485" t="s">
        <v>225</v>
      </c>
      <c r="D51" s="486"/>
      <c r="E51" s="486"/>
      <c r="F51" s="486"/>
      <c r="G51" s="486"/>
      <c r="H51" s="486"/>
      <c r="I51" s="487"/>
      <c r="J51" s="41"/>
      <c r="K51" s="41"/>
    </row>
    <row r="52" spans="2:11" ht="29.25" customHeight="1" x14ac:dyDescent="0.15">
      <c r="B52" s="478" t="s">
        <v>130</v>
      </c>
      <c r="C52" s="479"/>
      <c r="D52" s="479"/>
      <c r="E52" s="479"/>
      <c r="F52" s="479"/>
      <c r="G52" s="479"/>
      <c r="H52" s="479"/>
      <c r="I52" s="480"/>
      <c r="J52" s="41"/>
      <c r="K52" s="41"/>
    </row>
    <row r="53" spans="2:11" ht="33" customHeight="1" x14ac:dyDescent="0.15">
      <c r="B53" s="488" t="s">
        <v>131</v>
      </c>
      <c r="C53" s="111" t="s">
        <v>132</v>
      </c>
      <c r="D53" s="489" t="s">
        <v>133</v>
      </c>
      <c r="E53" s="489"/>
      <c r="F53" s="489"/>
      <c r="G53" s="489" t="s">
        <v>134</v>
      </c>
      <c r="H53" s="489"/>
      <c r="I53" s="490"/>
      <c r="J53" s="42"/>
      <c r="K53" s="42"/>
    </row>
    <row r="54" spans="2:11" ht="31.5" customHeight="1" x14ac:dyDescent="0.15">
      <c r="B54" s="488"/>
      <c r="C54" s="43"/>
      <c r="D54" s="483"/>
      <c r="E54" s="483"/>
      <c r="F54" s="483"/>
      <c r="G54" s="491"/>
      <c r="H54" s="491"/>
      <c r="I54" s="492"/>
      <c r="J54" s="42"/>
      <c r="K54" s="42"/>
    </row>
    <row r="55" spans="2:11" ht="31.5" customHeight="1" x14ac:dyDescent="0.15">
      <c r="B55" s="114" t="s">
        <v>135</v>
      </c>
      <c r="C55" s="504" t="s">
        <v>164</v>
      </c>
      <c r="D55" s="504"/>
      <c r="E55" s="505" t="s">
        <v>136</v>
      </c>
      <c r="F55" s="505"/>
      <c r="G55" s="504" t="s">
        <v>186</v>
      </c>
      <c r="H55" s="504"/>
      <c r="I55" s="506"/>
      <c r="J55" s="44"/>
      <c r="K55" s="44"/>
    </row>
    <row r="56" spans="2:11" ht="31.5" customHeight="1" x14ac:dyDescent="0.15">
      <c r="B56" s="114" t="s">
        <v>137</v>
      </c>
      <c r="C56" s="483" t="s">
        <v>364</v>
      </c>
      <c r="D56" s="483"/>
      <c r="E56" s="507" t="s">
        <v>138</v>
      </c>
      <c r="F56" s="507"/>
      <c r="G56" s="504" t="s">
        <v>184</v>
      </c>
      <c r="H56" s="504"/>
      <c r="I56" s="506"/>
      <c r="J56" s="44"/>
      <c r="K56" s="44"/>
    </row>
    <row r="57" spans="2:11" ht="31.5" customHeight="1" x14ac:dyDescent="0.15">
      <c r="B57" s="114" t="s">
        <v>139</v>
      </c>
      <c r="C57" s="483"/>
      <c r="D57" s="483"/>
      <c r="E57" s="493" t="s">
        <v>140</v>
      </c>
      <c r="F57" s="494"/>
      <c r="G57" s="497"/>
      <c r="H57" s="498"/>
      <c r="I57" s="499"/>
      <c r="J57" s="45"/>
      <c r="K57" s="45"/>
    </row>
    <row r="58" spans="2:11" ht="31.5" customHeight="1" thickBot="1" x14ac:dyDescent="0.2">
      <c r="B58" s="78" t="s">
        <v>141</v>
      </c>
      <c r="C58" s="503"/>
      <c r="D58" s="503"/>
      <c r="E58" s="495"/>
      <c r="F58" s="496"/>
      <c r="G58" s="500"/>
      <c r="H58" s="501"/>
      <c r="I58" s="502"/>
      <c r="J58" s="45"/>
      <c r="K58" s="45"/>
    </row>
    <row r="59" spans="2:11" hidden="1" x14ac:dyDescent="0.15">
      <c r="B59" s="3"/>
      <c r="C59" s="3"/>
      <c r="D59" s="5"/>
      <c r="E59" s="5"/>
      <c r="F59" s="5"/>
      <c r="G59" s="5"/>
      <c r="H59" s="5"/>
      <c r="I59" s="61"/>
      <c r="J59" s="46"/>
      <c r="K59" s="46"/>
    </row>
    <row r="60" spans="2:11" hidden="1" x14ac:dyDescent="0.15">
      <c r="B60" s="62"/>
      <c r="C60" s="63"/>
      <c r="D60" s="63"/>
      <c r="E60" s="64"/>
      <c r="F60" s="64"/>
      <c r="G60" s="65"/>
      <c r="H60" s="66"/>
      <c r="I60" s="63"/>
      <c r="J60" s="47"/>
      <c r="K60" s="47"/>
    </row>
    <row r="61" spans="2:11" hidden="1" x14ac:dyDescent="0.15">
      <c r="B61" s="62"/>
      <c r="C61" s="63"/>
      <c r="D61" s="63"/>
      <c r="E61" s="64"/>
      <c r="F61" s="64"/>
      <c r="G61" s="65"/>
      <c r="H61" s="66"/>
      <c r="I61" s="63"/>
      <c r="J61" s="47"/>
      <c r="K61" s="47"/>
    </row>
    <row r="62" spans="2:11" hidden="1" x14ac:dyDescent="0.15">
      <c r="B62" s="62"/>
      <c r="C62" s="63"/>
      <c r="D62" s="63"/>
      <c r="E62" s="64"/>
      <c r="F62" s="64"/>
      <c r="G62" s="65"/>
      <c r="H62" s="66"/>
      <c r="I62" s="63"/>
      <c r="J62" s="47"/>
      <c r="K62" s="47"/>
    </row>
    <row r="63" spans="2:11" hidden="1" x14ac:dyDescent="0.15">
      <c r="B63" s="62"/>
      <c r="C63" s="63"/>
      <c r="D63" s="63"/>
      <c r="E63" s="64"/>
      <c r="F63" s="64"/>
      <c r="G63" s="65"/>
      <c r="H63" s="66"/>
      <c r="I63" s="63"/>
      <c r="J63" s="47"/>
      <c r="K63" s="47"/>
    </row>
    <row r="64" spans="2:11" hidden="1" x14ac:dyDescent="0.15">
      <c r="B64" s="62"/>
      <c r="C64" s="63"/>
      <c r="D64" s="63"/>
      <c r="E64" s="64"/>
      <c r="F64" s="64"/>
      <c r="G64" s="65"/>
      <c r="H64" s="66"/>
      <c r="I64" s="63"/>
      <c r="J64" s="47"/>
      <c r="K64" s="47"/>
    </row>
    <row r="65" spans="2:11" hidden="1" x14ac:dyDescent="0.15">
      <c r="B65" s="62"/>
      <c r="C65" s="63"/>
      <c r="D65" s="63"/>
      <c r="E65" s="64"/>
      <c r="F65" s="64"/>
      <c r="G65" s="65"/>
      <c r="H65" s="66"/>
      <c r="I65" s="63"/>
      <c r="J65" s="47"/>
      <c r="K65" s="47"/>
    </row>
    <row r="66" spans="2:11" hidden="1" x14ac:dyDescent="0.15">
      <c r="B66" s="62"/>
      <c r="C66" s="63"/>
      <c r="D66" s="63"/>
      <c r="E66" s="64"/>
      <c r="F66" s="64"/>
      <c r="G66" s="65"/>
      <c r="H66" s="66"/>
      <c r="I66" s="63"/>
      <c r="J66" s="47"/>
      <c r="K66" s="47"/>
    </row>
    <row r="67" spans="2:11" hidden="1" x14ac:dyDescent="0.15">
      <c r="B67" s="62"/>
      <c r="C67" s="63"/>
      <c r="D67" s="63"/>
      <c r="E67" s="64"/>
      <c r="F67" s="64"/>
      <c r="G67" s="65"/>
      <c r="H67" s="66"/>
      <c r="I67" s="63"/>
      <c r="J67" s="47"/>
      <c r="K67" s="47"/>
    </row>
    <row r="68" spans="2:11" x14ac:dyDescent="0.15">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5"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512"/>
      <c r="C1" s="515" t="s">
        <v>24</v>
      </c>
      <c r="D1" s="516"/>
      <c r="E1" s="516"/>
      <c r="F1" s="516"/>
      <c r="G1" s="516"/>
      <c r="H1" s="517"/>
      <c r="I1" s="518"/>
      <c r="J1" s="519"/>
    </row>
    <row r="2" spans="2:13" ht="18" customHeight="1" thickBot="1" x14ac:dyDescent="0.25">
      <c r="B2" s="513"/>
      <c r="C2" s="524" t="s">
        <v>25</v>
      </c>
      <c r="D2" s="525"/>
      <c r="E2" s="525"/>
      <c r="F2" s="525"/>
      <c r="G2" s="525"/>
      <c r="H2" s="526"/>
      <c r="I2" s="520"/>
      <c r="J2" s="521"/>
    </row>
    <row r="3" spans="2:13" ht="18" customHeight="1" thickBot="1" x14ac:dyDescent="0.25">
      <c r="B3" s="513"/>
      <c r="C3" s="524" t="s">
        <v>142</v>
      </c>
      <c r="D3" s="525"/>
      <c r="E3" s="525"/>
      <c r="F3" s="525"/>
      <c r="G3" s="525"/>
      <c r="H3" s="526"/>
      <c r="I3" s="520"/>
      <c r="J3" s="521"/>
    </row>
    <row r="4" spans="2:13" ht="18" customHeight="1" thickBot="1" x14ac:dyDescent="0.25">
      <c r="B4" s="514"/>
      <c r="C4" s="524" t="s">
        <v>143</v>
      </c>
      <c r="D4" s="525"/>
      <c r="E4" s="525"/>
      <c r="F4" s="526"/>
      <c r="G4" s="527" t="s">
        <v>190</v>
      </c>
      <c r="H4" s="528"/>
      <c r="I4" s="522"/>
      <c r="J4" s="523"/>
    </row>
    <row r="5" spans="2:13" ht="18" customHeight="1" thickBot="1" x14ac:dyDescent="0.25">
      <c r="B5" s="51"/>
      <c r="C5" s="52"/>
      <c r="D5" s="52"/>
      <c r="E5" s="52"/>
      <c r="F5" s="52"/>
      <c r="G5" s="52"/>
      <c r="H5" s="52"/>
      <c r="I5" s="52"/>
      <c r="J5" s="53"/>
    </row>
    <row r="6" spans="2:13" ht="51.75" customHeight="1" thickBot="1" x14ac:dyDescent="0.25">
      <c r="B6" s="1" t="s">
        <v>185</v>
      </c>
      <c r="C6" s="531" t="s">
        <v>154</v>
      </c>
      <c r="D6" s="532"/>
      <c r="E6" s="533"/>
      <c r="F6" s="54"/>
      <c r="G6" s="52"/>
      <c r="H6" s="52"/>
      <c r="I6" s="52"/>
      <c r="J6" s="53"/>
    </row>
    <row r="7" spans="2:13" ht="32.25" customHeight="1" thickBot="1" x14ac:dyDescent="0.25">
      <c r="B7" s="2" t="s">
        <v>0</v>
      </c>
      <c r="C7" s="531" t="s">
        <v>155</v>
      </c>
      <c r="D7" s="532"/>
      <c r="E7" s="533"/>
      <c r="F7" s="54"/>
      <c r="G7" s="52"/>
      <c r="H7" s="52"/>
      <c r="I7" s="52"/>
      <c r="J7" s="53"/>
    </row>
    <row r="8" spans="2:13" ht="32.25" customHeight="1" thickBot="1" x14ac:dyDescent="0.25">
      <c r="B8" s="2" t="s">
        <v>144</v>
      </c>
      <c r="C8" s="531" t="s">
        <v>363</v>
      </c>
      <c r="D8" s="532"/>
      <c r="E8" s="533"/>
      <c r="F8" s="4"/>
      <c r="G8" s="52"/>
      <c r="H8" s="52"/>
      <c r="I8" s="52"/>
      <c r="J8" s="53"/>
    </row>
    <row r="9" spans="2:13" ht="33.75" customHeight="1" thickBot="1" x14ac:dyDescent="0.25">
      <c r="B9" s="2" t="s">
        <v>28</v>
      </c>
      <c r="C9" s="531" t="s">
        <v>184</v>
      </c>
      <c r="D9" s="532"/>
      <c r="E9" s="533"/>
      <c r="F9" s="54"/>
      <c r="G9" s="52"/>
      <c r="H9" s="52"/>
      <c r="I9" s="52"/>
      <c r="J9" s="53"/>
    </row>
    <row r="10" spans="2:13" ht="32.25" customHeight="1" thickBot="1" x14ac:dyDescent="0.25">
      <c r="B10" s="2" t="s">
        <v>197</v>
      </c>
      <c r="C10" s="531" t="s">
        <v>202</v>
      </c>
      <c r="D10" s="532"/>
      <c r="E10" s="533"/>
    </row>
    <row r="12" spans="2:13" x14ac:dyDescent="0.2">
      <c r="B12" s="541" t="s">
        <v>217</v>
      </c>
      <c r="C12" s="542"/>
      <c r="D12" s="542"/>
      <c r="E12" s="542"/>
      <c r="F12" s="542"/>
      <c r="G12" s="542"/>
      <c r="H12" s="543"/>
      <c r="I12" s="535" t="s">
        <v>145</v>
      </c>
      <c r="J12" s="536"/>
      <c r="K12" s="536"/>
    </row>
    <row r="13" spans="2:13" s="56" customFormat="1" ht="30" customHeight="1" x14ac:dyDescent="0.2">
      <c r="B13" s="529" t="s">
        <v>146</v>
      </c>
      <c r="C13" s="529" t="s">
        <v>147</v>
      </c>
      <c r="D13" s="529" t="s">
        <v>196</v>
      </c>
      <c r="E13" s="529" t="s">
        <v>148</v>
      </c>
      <c r="F13" s="529" t="s">
        <v>149</v>
      </c>
      <c r="G13" s="529" t="s">
        <v>191</v>
      </c>
      <c r="H13" s="529" t="s">
        <v>192</v>
      </c>
      <c r="I13" s="537" t="s">
        <v>193</v>
      </c>
      <c r="J13" s="539" t="s">
        <v>194</v>
      </c>
      <c r="K13" s="534" t="s">
        <v>195</v>
      </c>
    </row>
    <row r="14" spans="2:13" s="56" customFormat="1" x14ac:dyDescent="0.2">
      <c r="B14" s="530"/>
      <c r="C14" s="530"/>
      <c r="D14" s="530"/>
      <c r="E14" s="530"/>
      <c r="F14" s="530"/>
      <c r="G14" s="530"/>
      <c r="H14" s="530"/>
      <c r="I14" s="538"/>
      <c r="J14" s="540"/>
      <c r="K14" s="534"/>
    </row>
    <row r="15" spans="2:13" s="56" customFormat="1" ht="96" x14ac:dyDescent="0.2">
      <c r="B15" s="96">
        <v>1</v>
      </c>
      <c r="C15" s="140" t="s">
        <v>229</v>
      </c>
      <c r="D15" s="95">
        <v>0.19</v>
      </c>
      <c r="E15" s="91"/>
      <c r="F15" s="93" t="s">
        <v>230</v>
      </c>
      <c r="G15" s="169">
        <v>0.19</v>
      </c>
      <c r="H15" s="106">
        <v>43160</v>
      </c>
      <c r="I15" s="104">
        <v>0.19</v>
      </c>
      <c r="J15" s="110">
        <v>43132</v>
      </c>
      <c r="K15" s="101"/>
      <c r="M15" s="108"/>
    </row>
    <row r="16" spans="2:13" ht="64" x14ac:dyDescent="0.2">
      <c r="B16" s="139">
        <v>2</v>
      </c>
      <c r="C16" s="102" t="s">
        <v>231</v>
      </c>
      <c r="D16" s="95">
        <v>0.02</v>
      </c>
      <c r="E16" s="91"/>
      <c r="F16" s="93" t="s">
        <v>232</v>
      </c>
      <c r="G16" s="169">
        <v>0.02</v>
      </c>
      <c r="H16" s="106">
        <v>43344</v>
      </c>
      <c r="I16" s="104"/>
      <c r="J16" s="110"/>
      <c r="K16" s="101"/>
      <c r="M16" s="109"/>
    </row>
    <row r="17" spans="2:11" ht="64" x14ac:dyDescent="0.2">
      <c r="B17" s="168">
        <v>3</v>
      </c>
      <c r="C17" s="75" t="s">
        <v>226</v>
      </c>
      <c r="D17" s="95">
        <v>0.04</v>
      </c>
      <c r="E17" s="91"/>
      <c r="F17" s="93" t="s">
        <v>233</v>
      </c>
      <c r="G17" s="169">
        <v>0.04</v>
      </c>
      <c r="H17" s="106">
        <v>43435</v>
      </c>
      <c r="I17" s="104"/>
      <c r="J17" s="110"/>
      <c r="K17" s="101"/>
    </row>
    <row r="18" spans="2:11" x14ac:dyDescent="0.2">
      <c r="B18" s="508" t="s">
        <v>17</v>
      </c>
      <c r="C18" s="509"/>
      <c r="D18" s="57">
        <f>SUM(D15:D17)</f>
        <v>0.25</v>
      </c>
      <c r="E18" s="510" t="s">
        <v>17</v>
      </c>
      <c r="F18" s="511"/>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opLeftCell="A23" zoomScale="85" zoomScaleNormal="85" zoomScalePageLayoutView="85" workbookViewId="0">
      <selection activeCell="D30" sqref="D30"/>
    </sheetView>
  </sheetViews>
  <sheetFormatPr baseColWidth="10" defaultColWidth="10.83203125" defaultRowHeight="13" x14ac:dyDescent="0.15"/>
  <cols>
    <col min="1" max="1" width="1" style="173" customWidth="1"/>
    <col min="2" max="2" width="25.5" style="208" customWidth="1"/>
    <col min="3" max="3" width="14.5" style="173" customWidth="1"/>
    <col min="4" max="4" width="15.6640625" style="173" customWidth="1"/>
    <col min="5" max="5" width="23.5" style="173" customWidth="1"/>
    <col min="6" max="6" width="20.83203125" style="173" customWidth="1"/>
    <col min="7" max="7" width="19.83203125" style="208" customWidth="1"/>
    <col min="8" max="8" width="19.83203125" style="173" customWidth="1"/>
    <col min="9" max="9" width="16.33203125" style="173" customWidth="1"/>
    <col min="10" max="11" width="22.5" style="173" customWidth="1"/>
    <col min="12" max="24" width="10.83203125" style="171"/>
    <col min="25" max="16384" width="10.83203125" style="173"/>
  </cols>
  <sheetData>
    <row r="1" spans="1:15" ht="37.5" customHeight="1" x14ac:dyDescent="0.15">
      <c r="A1" s="264"/>
      <c r="B1" s="544"/>
      <c r="C1" s="547" t="s">
        <v>25</v>
      </c>
      <c r="D1" s="547"/>
      <c r="E1" s="547"/>
      <c r="F1" s="547"/>
      <c r="G1" s="547"/>
      <c r="H1" s="547"/>
      <c r="I1" s="548"/>
      <c r="J1" s="170"/>
      <c r="K1" s="170"/>
      <c r="L1" s="212"/>
      <c r="M1" s="213" t="s">
        <v>47</v>
      </c>
      <c r="N1" s="212"/>
      <c r="O1" s="212"/>
    </row>
    <row r="2" spans="1:15" ht="37.5" customHeight="1" x14ac:dyDescent="0.15">
      <c r="A2" s="265"/>
      <c r="B2" s="545"/>
      <c r="C2" s="551" t="s">
        <v>239</v>
      </c>
      <c r="D2" s="551"/>
      <c r="E2" s="551"/>
      <c r="F2" s="551"/>
      <c r="G2" s="551"/>
      <c r="H2" s="551"/>
      <c r="I2" s="549"/>
      <c r="J2" s="170"/>
      <c r="K2" s="170"/>
      <c r="L2" s="212"/>
      <c r="M2" s="213" t="s">
        <v>48</v>
      </c>
      <c r="N2" s="212"/>
      <c r="O2" s="212"/>
    </row>
    <row r="3" spans="1:15" ht="37.5" customHeight="1" thickBot="1" x14ac:dyDescent="0.2">
      <c r="A3" s="265"/>
      <c r="B3" s="546"/>
      <c r="C3" s="552" t="s">
        <v>240</v>
      </c>
      <c r="D3" s="552"/>
      <c r="E3" s="552"/>
      <c r="F3" s="552" t="s">
        <v>241</v>
      </c>
      <c r="G3" s="552"/>
      <c r="H3" s="552"/>
      <c r="I3" s="550"/>
      <c r="J3" s="170"/>
      <c r="K3" s="170"/>
      <c r="L3" s="212"/>
      <c r="M3" s="213" t="s">
        <v>50</v>
      </c>
      <c r="N3" s="212"/>
      <c r="O3" s="212"/>
    </row>
    <row r="4" spans="1:15" ht="23.25" customHeight="1" x14ac:dyDescent="0.15">
      <c r="A4" s="265"/>
      <c r="B4" s="553" t="s">
        <v>351</v>
      </c>
      <c r="C4" s="554"/>
      <c r="D4" s="554"/>
      <c r="E4" s="554"/>
      <c r="F4" s="554"/>
      <c r="G4" s="554"/>
      <c r="H4" s="554"/>
      <c r="I4" s="555"/>
      <c r="J4" s="174"/>
      <c r="K4" s="174"/>
      <c r="L4" s="212"/>
      <c r="M4" s="212"/>
      <c r="N4" s="212"/>
      <c r="O4" s="212"/>
    </row>
    <row r="5" spans="1:15" ht="24" customHeight="1" x14ac:dyDescent="0.15">
      <c r="A5" s="265"/>
      <c r="B5" s="556" t="s">
        <v>234</v>
      </c>
      <c r="C5" s="557"/>
      <c r="D5" s="557"/>
      <c r="E5" s="557"/>
      <c r="F5" s="557"/>
      <c r="G5" s="557"/>
      <c r="H5" s="557"/>
      <c r="I5" s="558"/>
      <c r="J5" s="175"/>
      <c r="K5" s="175"/>
      <c r="L5" s="212"/>
      <c r="M5" s="212"/>
      <c r="N5" s="212" t="s">
        <v>57</v>
      </c>
      <c r="O5" s="212"/>
    </row>
    <row r="6" spans="1:15" ht="30.75" customHeight="1" x14ac:dyDescent="0.15">
      <c r="A6" s="265"/>
      <c r="B6" s="222" t="s">
        <v>242</v>
      </c>
      <c r="C6" s="220">
        <v>1</v>
      </c>
      <c r="D6" s="559" t="s">
        <v>243</v>
      </c>
      <c r="E6" s="559"/>
      <c r="F6" s="560" t="s">
        <v>352</v>
      </c>
      <c r="G6" s="560"/>
      <c r="H6" s="560"/>
      <c r="I6" s="561"/>
      <c r="J6" s="177"/>
      <c r="K6" s="177"/>
      <c r="L6" s="212"/>
      <c r="M6" s="213" t="s">
        <v>60</v>
      </c>
      <c r="N6" s="212" t="s">
        <v>61</v>
      </c>
      <c r="O6" s="212"/>
    </row>
    <row r="7" spans="1:15" ht="30.75" customHeight="1" x14ac:dyDescent="0.15">
      <c r="A7" s="265"/>
      <c r="B7" s="222" t="s">
        <v>244</v>
      </c>
      <c r="C7" s="220" t="s">
        <v>81</v>
      </c>
      <c r="D7" s="559" t="s">
        <v>245</v>
      </c>
      <c r="E7" s="559"/>
      <c r="F7" s="562" t="s">
        <v>325</v>
      </c>
      <c r="G7" s="562"/>
      <c r="H7" s="266" t="s">
        <v>246</v>
      </c>
      <c r="I7" s="221" t="s">
        <v>81</v>
      </c>
      <c r="J7" s="179"/>
      <c r="K7" s="179"/>
      <c r="L7" s="212"/>
      <c r="M7" s="213" t="s">
        <v>65</v>
      </c>
      <c r="N7" s="212" t="s">
        <v>66</v>
      </c>
      <c r="O7" s="212"/>
    </row>
    <row r="8" spans="1:15" ht="30.75" customHeight="1" x14ac:dyDescent="0.15">
      <c r="A8" s="265"/>
      <c r="B8" s="222" t="s">
        <v>247</v>
      </c>
      <c r="C8" s="560" t="s">
        <v>289</v>
      </c>
      <c r="D8" s="560"/>
      <c r="E8" s="560"/>
      <c r="F8" s="560"/>
      <c r="G8" s="219" t="s">
        <v>248</v>
      </c>
      <c r="H8" s="565">
        <v>7550</v>
      </c>
      <c r="I8" s="566"/>
      <c r="J8" s="180"/>
      <c r="K8" s="180"/>
      <c r="L8" s="212"/>
      <c r="M8" s="213" t="s">
        <v>69</v>
      </c>
      <c r="N8" s="212" t="s">
        <v>70</v>
      </c>
      <c r="O8" s="212"/>
    </row>
    <row r="9" spans="1:15" ht="30.75" customHeight="1" x14ac:dyDescent="0.15">
      <c r="A9" s="265"/>
      <c r="B9" s="222" t="s">
        <v>48</v>
      </c>
      <c r="C9" s="567" t="s">
        <v>60</v>
      </c>
      <c r="D9" s="567"/>
      <c r="E9" s="567"/>
      <c r="F9" s="567"/>
      <c r="G9" s="219" t="s">
        <v>249</v>
      </c>
      <c r="H9" s="568" t="s">
        <v>290</v>
      </c>
      <c r="I9" s="569"/>
      <c r="J9" s="181"/>
      <c r="K9" s="181"/>
      <c r="L9" s="212"/>
      <c r="M9" s="214" t="s">
        <v>73</v>
      </c>
      <c r="N9" s="212"/>
      <c r="O9" s="212"/>
    </row>
    <row r="10" spans="1:15" ht="39" customHeight="1" x14ac:dyDescent="0.15">
      <c r="A10" s="265"/>
      <c r="B10" s="222" t="s">
        <v>250</v>
      </c>
      <c r="C10" s="560" t="s">
        <v>344</v>
      </c>
      <c r="D10" s="560"/>
      <c r="E10" s="560"/>
      <c r="F10" s="560"/>
      <c r="G10" s="560"/>
      <c r="H10" s="560"/>
      <c r="I10" s="561"/>
      <c r="J10" s="183"/>
      <c r="K10" s="183"/>
      <c r="L10" s="212"/>
      <c r="M10" s="214"/>
      <c r="N10" s="212"/>
      <c r="O10" s="212"/>
    </row>
    <row r="11" spans="1:15" ht="30.75" customHeight="1" x14ac:dyDescent="0.15">
      <c r="A11" s="265"/>
      <c r="B11" s="222" t="s">
        <v>251</v>
      </c>
      <c r="C11" s="570" t="s">
        <v>291</v>
      </c>
      <c r="D11" s="570"/>
      <c r="E11" s="570"/>
      <c r="F11" s="570"/>
      <c r="G11" s="570"/>
      <c r="H11" s="570"/>
      <c r="I11" s="571"/>
      <c r="J11" s="179"/>
      <c r="K11" s="179"/>
      <c r="L11" s="212"/>
      <c r="M11" s="214"/>
      <c r="N11" s="212" t="s">
        <v>76</v>
      </c>
      <c r="O11" s="212"/>
    </row>
    <row r="12" spans="1:15" ht="30.75" customHeight="1" x14ac:dyDescent="0.15">
      <c r="A12" s="265"/>
      <c r="B12" s="222" t="s">
        <v>254</v>
      </c>
      <c r="C12" s="563" t="s">
        <v>314</v>
      </c>
      <c r="D12" s="563"/>
      <c r="E12" s="563"/>
      <c r="F12" s="563"/>
      <c r="G12" s="219" t="s">
        <v>252</v>
      </c>
      <c r="H12" s="572" t="s">
        <v>91</v>
      </c>
      <c r="I12" s="573"/>
      <c r="J12" s="179"/>
      <c r="K12" s="179"/>
      <c r="L12" s="212"/>
      <c r="M12" s="214" t="s">
        <v>80</v>
      </c>
      <c r="N12" s="212" t="s">
        <v>81</v>
      </c>
      <c r="O12" s="212"/>
    </row>
    <row r="13" spans="1:15" ht="30.75" customHeight="1" x14ac:dyDescent="0.15">
      <c r="A13" s="265"/>
      <c r="B13" s="222" t="s">
        <v>255</v>
      </c>
      <c r="C13" s="574" t="s">
        <v>398</v>
      </c>
      <c r="D13" s="574"/>
      <c r="E13" s="574"/>
      <c r="F13" s="574"/>
      <c r="G13" s="219" t="s">
        <v>253</v>
      </c>
      <c r="H13" s="572" t="s">
        <v>70</v>
      </c>
      <c r="I13" s="573"/>
      <c r="J13" s="179"/>
      <c r="K13" s="179"/>
      <c r="L13" s="212"/>
      <c r="M13" s="214" t="s">
        <v>84</v>
      </c>
      <c r="N13" s="212"/>
      <c r="O13" s="212"/>
    </row>
    <row r="14" spans="1:15" ht="64.5" customHeight="1" x14ac:dyDescent="0.15">
      <c r="A14" s="265"/>
      <c r="B14" s="222" t="s">
        <v>256</v>
      </c>
      <c r="C14" s="563" t="s">
        <v>315</v>
      </c>
      <c r="D14" s="563"/>
      <c r="E14" s="563"/>
      <c r="F14" s="563"/>
      <c r="G14" s="563"/>
      <c r="H14" s="563"/>
      <c r="I14" s="564"/>
      <c r="J14" s="183"/>
      <c r="K14" s="183"/>
      <c r="L14" s="212"/>
      <c r="M14" s="214" t="s">
        <v>86</v>
      </c>
      <c r="N14" s="212"/>
      <c r="O14" s="212"/>
    </row>
    <row r="15" spans="1:15" ht="30.75" customHeight="1" x14ac:dyDescent="0.15">
      <c r="A15" s="265"/>
      <c r="B15" s="222" t="s">
        <v>257</v>
      </c>
      <c r="C15" s="563" t="s">
        <v>368</v>
      </c>
      <c r="D15" s="563"/>
      <c r="E15" s="563"/>
      <c r="F15" s="563"/>
      <c r="G15" s="563"/>
      <c r="H15" s="563"/>
      <c r="I15" s="564"/>
      <c r="J15" s="184"/>
      <c r="K15" s="184"/>
      <c r="L15" s="212"/>
      <c r="M15" s="214" t="s">
        <v>88</v>
      </c>
      <c r="N15" s="212"/>
      <c r="O15" s="212"/>
    </row>
    <row r="16" spans="1:15" ht="20.25" customHeight="1" x14ac:dyDescent="0.15">
      <c r="A16" s="265"/>
      <c r="B16" s="222" t="s">
        <v>258</v>
      </c>
      <c r="C16" s="563" t="s">
        <v>316</v>
      </c>
      <c r="D16" s="563"/>
      <c r="E16" s="563"/>
      <c r="F16" s="563"/>
      <c r="G16" s="563"/>
      <c r="H16" s="563"/>
      <c r="I16" s="564"/>
      <c r="J16" s="185"/>
      <c r="K16" s="185"/>
      <c r="L16" s="212"/>
      <c r="M16" s="214"/>
      <c r="N16" s="212"/>
      <c r="O16" s="212"/>
    </row>
    <row r="17" spans="1:15" ht="30.75" customHeight="1" x14ac:dyDescent="0.15">
      <c r="A17" s="265"/>
      <c r="B17" s="222" t="s">
        <v>259</v>
      </c>
      <c r="C17" s="562" t="s">
        <v>309</v>
      </c>
      <c r="D17" s="581"/>
      <c r="E17" s="581"/>
      <c r="F17" s="581"/>
      <c r="G17" s="581"/>
      <c r="H17" s="581"/>
      <c r="I17" s="582"/>
      <c r="J17" s="186"/>
      <c r="K17" s="186"/>
      <c r="L17" s="212"/>
      <c r="M17" s="214" t="s">
        <v>91</v>
      </c>
      <c r="N17" s="212"/>
      <c r="O17" s="212"/>
    </row>
    <row r="18" spans="1:15" ht="18" customHeight="1" x14ac:dyDescent="0.15">
      <c r="A18" s="265"/>
      <c r="B18" s="583" t="s">
        <v>265</v>
      </c>
      <c r="C18" s="584" t="s">
        <v>237</v>
      </c>
      <c r="D18" s="584"/>
      <c r="E18" s="584"/>
      <c r="F18" s="585" t="s">
        <v>238</v>
      </c>
      <c r="G18" s="585"/>
      <c r="H18" s="585"/>
      <c r="I18" s="586"/>
      <c r="J18" s="187"/>
      <c r="K18" s="187"/>
      <c r="L18" s="212"/>
      <c r="M18" s="214" t="s">
        <v>79</v>
      </c>
      <c r="N18" s="212"/>
      <c r="O18" s="212"/>
    </row>
    <row r="19" spans="1:15" ht="39.75" customHeight="1" x14ac:dyDescent="0.15">
      <c r="A19" s="265"/>
      <c r="B19" s="583"/>
      <c r="C19" s="560" t="s">
        <v>317</v>
      </c>
      <c r="D19" s="560"/>
      <c r="E19" s="560"/>
      <c r="F19" s="560" t="s">
        <v>318</v>
      </c>
      <c r="G19" s="560"/>
      <c r="H19" s="560"/>
      <c r="I19" s="561"/>
      <c r="J19" s="185"/>
      <c r="K19" s="185"/>
      <c r="L19" s="212"/>
      <c r="M19" s="214" t="s">
        <v>95</v>
      </c>
      <c r="N19" s="212"/>
      <c r="O19" s="212"/>
    </row>
    <row r="20" spans="1:15" ht="39.75" customHeight="1" x14ac:dyDescent="0.15">
      <c r="A20" s="265"/>
      <c r="B20" s="222" t="s">
        <v>266</v>
      </c>
      <c r="C20" s="587" t="s">
        <v>309</v>
      </c>
      <c r="D20" s="588"/>
      <c r="E20" s="589"/>
      <c r="F20" s="590" t="s">
        <v>309</v>
      </c>
      <c r="G20" s="590"/>
      <c r="H20" s="590"/>
      <c r="I20" s="591"/>
      <c r="J20" s="179"/>
      <c r="K20" s="179"/>
      <c r="L20" s="212"/>
      <c r="M20" s="214"/>
      <c r="N20" s="212"/>
      <c r="O20" s="212"/>
    </row>
    <row r="21" spans="1:15" ht="106.25" customHeight="1" x14ac:dyDescent="0.15">
      <c r="A21" s="265"/>
      <c r="B21" s="222" t="s">
        <v>267</v>
      </c>
      <c r="C21" s="592" t="s">
        <v>319</v>
      </c>
      <c r="D21" s="593"/>
      <c r="E21" s="594"/>
      <c r="F21" s="595" t="s">
        <v>320</v>
      </c>
      <c r="G21" s="596"/>
      <c r="H21" s="596"/>
      <c r="I21" s="597"/>
      <c r="J21" s="184"/>
      <c r="K21" s="184"/>
      <c r="L21" s="212"/>
      <c r="M21" s="214"/>
      <c r="N21" s="212"/>
      <c r="O21" s="212"/>
    </row>
    <row r="22" spans="1:15" ht="23.25" customHeight="1" x14ac:dyDescent="0.15">
      <c r="A22" s="265"/>
      <c r="B22" s="222" t="s">
        <v>268</v>
      </c>
      <c r="C22" s="575">
        <v>44562</v>
      </c>
      <c r="D22" s="598"/>
      <c r="E22" s="599"/>
      <c r="F22" s="178" t="s">
        <v>271</v>
      </c>
      <c r="G22" s="330">
        <v>0.1</v>
      </c>
      <c r="H22" s="178" t="s">
        <v>275</v>
      </c>
      <c r="I22" s="331">
        <v>0.1</v>
      </c>
      <c r="J22" s="189"/>
      <c r="K22" s="189"/>
      <c r="L22" s="212"/>
      <c r="M22" s="214"/>
      <c r="N22" s="212"/>
      <c r="O22" s="212"/>
    </row>
    <row r="23" spans="1:15" ht="27" customHeight="1" x14ac:dyDescent="0.15">
      <c r="A23" s="265"/>
      <c r="B23" s="222" t="s">
        <v>269</v>
      </c>
      <c r="C23" s="575">
        <v>44926</v>
      </c>
      <c r="D23" s="576"/>
      <c r="E23" s="577"/>
      <c r="F23" s="178" t="s">
        <v>272</v>
      </c>
      <c r="G23" s="578">
        <v>0.4</v>
      </c>
      <c r="H23" s="579"/>
      <c r="I23" s="580"/>
      <c r="J23" s="190"/>
      <c r="K23" s="190"/>
      <c r="L23" s="212"/>
      <c r="M23" s="214"/>
      <c r="N23" s="212"/>
      <c r="O23" s="212"/>
    </row>
    <row r="24" spans="1:15" ht="30.75" customHeight="1" x14ac:dyDescent="0.15">
      <c r="A24" s="265"/>
      <c r="B24" s="228" t="s">
        <v>270</v>
      </c>
      <c r="C24" s="600" t="s">
        <v>321</v>
      </c>
      <c r="D24" s="601"/>
      <c r="E24" s="602"/>
      <c r="F24" s="225" t="s">
        <v>274</v>
      </c>
      <c r="G24" s="603" t="s">
        <v>223</v>
      </c>
      <c r="H24" s="576"/>
      <c r="I24" s="604"/>
      <c r="J24" s="187"/>
      <c r="K24" s="187"/>
      <c r="M24" s="188"/>
    </row>
    <row r="25" spans="1:15" ht="22.5" customHeight="1" x14ac:dyDescent="0.15">
      <c r="A25" s="265"/>
      <c r="B25" s="556" t="s">
        <v>235</v>
      </c>
      <c r="C25" s="557"/>
      <c r="D25" s="557"/>
      <c r="E25" s="557"/>
      <c r="F25" s="557"/>
      <c r="G25" s="557"/>
      <c r="H25" s="557"/>
      <c r="I25" s="558"/>
      <c r="J25" s="175"/>
      <c r="K25" s="175"/>
      <c r="M25" s="188"/>
    </row>
    <row r="26" spans="1:15" ht="43.5" customHeight="1" x14ac:dyDescent="0.15">
      <c r="A26" s="265"/>
      <c r="B26" s="191" t="s">
        <v>105</v>
      </c>
      <c r="C26" s="219" t="s">
        <v>261</v>
      </c>
      <c r="D26" s="219" t="s">
        <v>260</v>
      </c>
      <c r="E26" s="192" t="s">
        <v>264</v>
      </c>
      <c r="F26" s="219" t="s">
        <v>263</v>
      </c>
      <c r="G26" s="219" t="s">
        <v>262</v>
      </c>
      <c r="H26" s="192" t="s">
        <v>276</v>
      </c>
      <c r="I26" s="193" t="s">
        <v>273</v>
      </c>
      <c r="J26" s="185"/>
      <c r="K26" s="185"/>
      <c r="M26" s="188"/>
    </row>
    <row r="27" spans="1:15" ht="15.5" customHeight="1" x14ac:dyDescent="0.2">
      <c r="A27" s="265"/>
      <c r="B27" s="191" t="s">
        <v>323</v>
      </c>
      <c r="C27" s="215">
        <v>0</v>
      </c>
      <c r="D27" s="215">
        <v>0</v>
      </c>
      <c r="E27" s="269">
        <f>IF(OR(C27=0,C27=""),0,D27/C27)</f>
        <v>0</v>
      </c>
      <c r="F27" s="620">
        <f>SUM(C27:C38)</f>
        <v>0.4</v>
      </c>
      <c r="G27" s="620">
        <f>SUM(D27:D38)</f>
        <v>5.1359999999999996E-2</v>
      </c>
      <c r="H27" s="269">
        <f>+(D27*100%)/$G$23</f>
        <v>0</v>
      </c>
      <c r="I27" s="617">
        <f>G27+I22</f>
        <v>0.15135999999999999</v>
      </c>
      <c r="J27" s="185"/>
      <c r="K27" s="185"/>
      <c r="M27" s="188"/>
    </row>
    <row r="28" spans="1:15" ht="15.5" customHeight="1" x14ac:dyDescent="0.2">
      <c r="A28" s="265"/>
      <c r="B28" s="191" t="s">
        <v>114</v>
      </c>
      <c r="C28" s="215">
        <v>0</v>
      </c>
      <c r="D28" s="215">
        <v>0</v>
      </c>
      <c r="E28" s="269">
        <f t="shared" ref="E28:E38" si="0">IF(OR(C28=0,C28=""),0,D28/C28)</f>
        <v>0</v>
      </c>
      <c r="F28" s="621"/>
      <c r="G28" s="621"/>
      <c r="H28" s="269">
        <f>+IF(D28="","",((D28*100%)/$G$23)+H27)</f>
        <v>0</v>
      </c>
      <c r="I28" s="618"/>
      <c r="J28" s="185"/>
      <c r="K28" s="185"/>
      <c r="M28" s="188"/>
    </row>
    <row r="29" spans="1:15" ht="15.5" customHeight="1" x14ac:dyDescent="0.2">
      <c r="A29" s="265"/>
      <c r="B29" s="191" t="s">
        <v>115</v>
      </c>
      <c r="C29" s="215">
        <f>6.42%*$G$23</f>
        <v>2.5679999999999998E-2</v>
      </c>
      <c r="D29" s="215">
        <f>6.42%*$G$23</f>
        <v>2.5679999999999998E-2</v>
      </c>
      <c r="E29" s="269">
        <f t="shared" si="0"/>
        <v>1</v>
      </c>
      <c r="F29" s="621"/>
      <c r="G29" s="621"/>
      <c r="H29" s="269">
        <f>+IF(D29="","",((D29*100%)/$G$23)+H28)</f>
        <v>6.4199999999999993E-2</v>
      </c>
      <c r="I29" s="618"/>
      <c r="J29" s="185"/>
      <c r="K29" s="185"/>
      <c r="M29" s="188"/>
    </row>
    <row r="30" spans="1:15" ht="15.5" customHeight="1" x14ac:dyDescent="0.2">
      <c r="A30" s="265"/>
      <c r="B30" s="191" t="s">
        <v>116</v>
      </c>
      <c r="C30" s="215">
        <f>6.42%*$G$23</f>
        <v>2.5679999999999998E-2</v>
      </c>
      <c r="D30" s="215">
        <f>6.42%*$G$23</f>
        <v>2.5679999999999998E-2</v>
      </c>
      <c r="E30" s="269">
        <f t="shared" si="0"/>
        <v>1</v>
      </c>
      <c r="F30" s="621"/>
      <c r="G30" s="621"/>
      <c r="H30" s="269">
        <f t="shared" ref="H30:H38" si="1">+IF(D30="","",((D30*100%)/$G$23)+H29)</f>
        <v>0.12839999999999999</v>
      </c>
      <c r="I30" s="618"/>
      <c r="J30" s="185"/>
      <c r="K30" s="185"/>
      <c r="M30" s="188"/>
    </row>
    <row r="31" spans="1:15" ht="15.5" customHeight="1" x14ac:dyDescent="0.2">
      <c r="A31" s="265"/>
      <c r="B31" s="191" t="s">
        <v>117</v>
      </c>
      <c r="C31" s="215">
        <f>24.04%*$G$23</f>
        <v>9.6160000000000009E-2</v>
      </c>
      <c r="D31" s="215"/>
      <c r="E31" s="269">
        <f t="shared" si="0"/>
        <v>0</v>
      </c>
      <c r="F31" s="621"/>
      <c r="G31" s="621"/>
      <c r="H31" s="269" t="str">
        <f t="shared" si="1"/>
        <v/>
      </c>
      <c r="I31" s="618"/>
      <c r="J31" s="185"/>
      <c r="K31" s="185"/>
      <c r="M31" s="188"/>
    </row>
    <row r="32" spans="1:15" ht="15.5" customHeight="1" x14ac:dyDescent="0.2">
      <c r="A32" s="265"/>
      <c r="B32" s="191" t="s">
        <v>118</v>
      </c>
      <c r="C32" s="215">
        <f>21.44%*G23</f>
        <v>8.5760000000000003E-2</v>
      </c>
      <c r="D32" s="215"/>
      <c r="E32" s="269">
        <f t="shared" si="0"/>
        <v>0</v>
      </c>
      <c r="F32" s="621"/>
      <c r="G32" s="621"/>
      <c r="H32" s="269" t="str">
        <f t="shared" si="1"/>
        <v/>
      </c>
      <c r="I32" s="618"/>
      <c r="J32" s="185"/>
      <c r="K32" s="185"/>
      <c r="M32" s="188"/>
    </row>
    <row r="33" spans="1:11" ht="19.5" customHeight="1" x14ac:dyDescent="0.2">
      <c r="A33" s="265"/>
      <c r="B33" s="191" t="s">
        <v>119</v>
      </c>
      <c r="C33" s="215">
        <f>4.94%*$G$23</f>
        <v>1.9760000000000003E-2</v>
      </c>
      <c r="D33" s="215"/>
      <c r="E33" s="269">
        <f t="shared" si="0"/>
        <v>0</v>
      </c>
      <c r="F33" s="621"/>
      <c r="G33" s="621"/>
      <c r="H33" s="269" t="str">
        <f t="shared" si="1"/>
        <v/>
      </c>
      <c r="I33" s="618"/>
      <c r="J33" s="195"/>
      <c r="K33" s="195"/>
    </row>
    <row r="34" spans="1:11" ht="19.5" customHeight="1" x14ac:dyDescent="0.2">
      <c r="A34" s="265"/>
      <c r="B34" s="191" t="s">
        <v>120</v>
      </c>
      <c r="C34" s="215">
        <f>4.94%*$G$23</f>
        <v>1.9760000000000003E-2</v>
      </c>
      <c r="D34" s="215"/>
      <c r="E34" s="269">
        <f t="shared" si="0"/>
        <v>0</v>
      </c>
      <c r="F34" s="621"/>
      <c r="G34" s="621"/>
      <c r="H34" s="269" t="str">
        <f t="shared" si="1"/>
        <v/>
      </c>
      <c r="I34" s="618"/>
      <c r="J34" s="195"/>
      <c r="K34" s="195"/>
    </row>
    <row r="35" spans="1:11" ht="19.5" customHeight="1" x14ac:dyDescent="0.2">
      <c r="A35" s="265"/>
      <c r="B35" s="191" t="s">
        <v>121</v>
      </c>
      <c r="C35" s="215">
        <f>4.94%*$G$23</f>
        <v>1.9760000000000003E-2</v>
      </c>
      <c r="D35" s="215"/>
      <c r="E35" s="269">
        <f t="shared" si="0"/>
        <v>0</v>
      </c>
      <c r="F35" s="621"/>
      <c r="G35" s="621"/>
      <c r="H35" s="269" t="str">
        <f t="shared" si="1"/>
        <v/>
      </c>
      <c r="I35" s="618"/>
      <c r="J35" s="195" t="s">
        <v>384</v>
      </c>
      <c r="K35" s="195"/>
    </row>
    <row r="36" spans="1:11" ht="19.5" customHeight="1" x14ac:dyDescent="0.2">
      <c r="A36" s="265"/>
      <c r="B36" s="191" t="s">
        <v>122</v>
      </c>
      <c r="C36" s="215">
        <f>4.94%*$G$23</f>
        <v>1.9760000000000003E-2</v>
      </c>
      <c r="D36" s="215"/>
      <c r="E36" s="269">
        <f t="shared" si="0"/>
        <v>0</v>
      </c>
      <c r="F36" s="621"/>
      <c r="G36" s="621"/>
      <c r="H36" s="269" t="str">
        <f t="shared" si="1"/>
        <v/>
      </c>
      <c r="I36" s="618"/>
      <c r="J36" s="195"/>
      <c r="K36" s="195"/>
    </row>
    <row r="37" spans="1:11" ht="19.5" customHeight="1" x14ac:dyDescent="0.2">
      <c r="A37" s="265"/>
      <c r="B37" s="191" t="s">
        <v>123</v>
      </c>
      <c r="C37" s="215">
        <f>4.94%*$G$23</f>
        <v>1.9760000000000003E-2</v>
      </c>
      <c r="D37" s="215"/>
      <c r="E37" s="269">
        <f t="shared" si="0"/>
        <v>0</v>
      </c>
      <c r="F37" s="621"/>
      <c r="G37" s="621"/>
      <c r="H37" s="269" t="str">
        <f t="shared" si="1"/>
        <v/>
      </c>
      <c r="I37" s="618"/>
      <c r="J37" s="195"/>
      <c r="K37" s="195"/>
    </row>
    <row r="38" spans="1:11" ht="19.5" customHeight="1" x14ac:dyDescent="0.2">
      <c r="A38" s="265"/>
      <c r="B38" s="191" t="s">
        <v>124</v>
      </c>
      <c r="C38" s="215">
        <f>(12.04%+4.94%)*$G$23</f>
        <v>6.7920000000000008E-2</v>
      </c>
      <c r="D38" s="215"/>
      <c r="E38" s="269">
        <f t="shared" si="0"/>
        <v>0</v>
      </c>
      <c r="F38" s="622"/>
      <c r="G38" s="622"/>
      <c r="H38" s="269" t="str">
        <f t="shared" si="1"/>
        <v/>
      </c>
      <c r="I38" s="619"/>
      <c r="J38" s="195"/>
      <c r="K38" s="195"/>
    </row>
    <row r="39" spans="1:11" ht="52.5" customHeight="1" x14ac:dyDescent="0.15">
      <c r="A39" s="265"/>
      <c r="B39" s="226" t="s">
        <v>277</v>
      </c>
      <c r="C39" s="605"/>
      <c r="D39" s="606"/>
      <c r="E39" s="606"/>
      <c r="F39" s="606"/>
      <c r="G39" s="606"/>
      <c r="H39" s="606"/>
      <c r="I39" s="607"/>
      <c r="J39" s="196"/>
      <c r="K39" s="196"/>
    </row>
    <row r="40" spans="1:11" ht="34.5" customHeight="1" x14ac:dyDescent="0.15">
      <c r="A40" s="265"/>
      <c r="B40" s="608"/>
      <c r="C40" s="609"/>
      <c r="D40" s="609"/>
      <c r="E40" s="609"/>
      <c r="F40" s="609"/>
      <c r="G40" s="609"/>
      <c r="H40" s="609"/>
      <c r="I40" s="610"/>
      <c r="J40" s="175"/>
      <c r="K40" s="175"/>
    </row>
    <row r="41" spans="1:11" ht="34.5" customHeight="1" x14ac:dyDescent="0.15">
      <c r="A41" s="265"/>
      <c r="B41" s="611"/>
      <c r="C41" s="612"/>
      <c r="D41" s="612"/>
      <c r="E41" s="612"/>
      <c r="F41" s="612"/>
      <c r="G41" s="612"/>
      <c r="H41" s="612"/>
      <c r="I41" s="613"/>
      <c r="J41" s="196"/>
      <c r="K41" s="196"/>
    </row>
    <row r="42" spans="1:11" ht="34.5" customHeight="1" x14ac:dyDescent="0.15">
      <c r="A42" s="265"/>
      <c r="B42" s="611"/>
      <c r="C42" s="612"/>
      <c r="D42" s="612"/>
      <c r="E42" s="612"/>
      <c r="F42" s="612"/>
      <c r="G42" s="612"/>
      <c r="H42" s="612"/>
      <c r="I42" s="613"/>
      <c r="J42" s="196"/>
      <c r="K42" s="196"/>
    </row>
    <row r="43" spans="1:11" ht="34.5" customHeight="1" x14ac:dyDescent="0.15">
      <c r="A43" s="265"/>
      <c r="B43" s="611"/>
      <c r="C43" s="612"/>
      <c r="D43" s="612"/>
      <c r="E43" s="612"/>
      <c r="F43" s="612"/>
      <c r="G43" s="612"/>
      <c r="H43" s="612"/>
      <c r="I43" s="613"/>
      <c r="J43" s="196"/>
      <c r="K43" s="196"/>
    </row>
    <row r="44" spans="1:11" ht="34.5" customHeight="1" x14ac:dyDescent="0.15">
      <c r="A44" s="265"/>
      <c r="B44" s="614"/>
      <c r="C44" s="615"/>
      <c r="D44" s="615"/>
      <c r="E44" s="615"/>
      <c r="F44" s="615"/>
      <c r="G44" s="615"/>
      <c r="H44" s="615"/>
      <c r="I44" s="616"/>
      <c r="J44" s="174"/>
      <c r="K44" s="174"/>
    </row>
    <row r="45" spans="1:11" ht="140.25" customHeight="1" x14ac:dyDescent="0.15">
      <c r="A45" s="265"/>
      <c r="B45" s="222" t="s">
        <v>278</v>
      </c>
      <c r="C45" s="637" t="s">
        <v>444</v>
      </c>
      <c r="D45" s="638"/>
      <c r="E45" s="638"/>
      <c r="F45" s="638"/>
      <c r="G45" s="638"/>
      <c r="H45" s="638"/>
      <c r="I45" s="639"/>
      <c r="J45" s="197"/>
      <c r="K45" s="197"/>
    </row>
    <row r="46" spans="1:11" ht="74.25" customHeight="1" x14ac:dyDescent="0.15">
      <c r="A46" s="265"/>
      <c r="B46" s="222" t="s">
        <v>279</v>
      </c>
      <c r="C46" s="631" t="s">
        <v>428</v>
      </c>
      <c r="D46" s="632"/>
      <c r="E46" s="632"/>
      <c r="F46" s="632"/>
      <c r="G46" s="632"/>
      <c r="H46" s="632"/>
      <c r="I46" s="633"/>
      <c r="J46" s="197"/>
      <c r="K46" s="197"/>
    </row>
    <row r="47" spans="1:11" ht="65.25" customHeight="1" x14ac:dyDescent="0.15">
      <c r="A47" s="265"/>
      <c r="B47" s="227" t="s">
        <v>280</v>
      </c>
      <c r="C47" s="634" t="s">
        <v>429</v>
      </c>
      <c r="D47" s="635"/>
      <c r="E47" s="635"/>
      <c r="F47" s="635"/>
      <c r="G47" s="635"/>
      <c r="H47" s="635"/>
      <c r="I47" s="636"/>
      <c r="J47" s="197"/>
      <c r="K47" s="197"/>
    </row>
    <row r="48" spans="1:11" ht="22.5" customHeight="1" x14ac:dyDescent="0.15">
      <c r="A48" s="265"/>
      <c r="B48" s="556" t="s">
        <v>236</v>
      </c>
      <c r="C48" s="557"/>
      <c r="D48" s="557"/>
      <c r="E48" s="557"/>
      <c r="F48" s="557"/>
      <c r="G48" s="557"/>
      <c r="H48" s="557"/>
      <c r="I48" s="558"/>
      <c r="J48" s="197"/>
      <c r="K48" s="197"/>
    </row>
    <row r="49" spans="1:11" ht="22.5" customHeight="1" x14ac:dyDescent="0.15">
      <c r="A49" s="265"/>
      <c r="B49" s="627" t="s">
        <v>281</v>
      </c>
      <c r="C49" s="216" t="s">
        <v>282</v>
      </c>
      <c r="D49" s="629" t="s">
        <v>283</v>
      </c>
      <c r="E49" s="629"/>
      <c r="F49" s="629"/>
      <c r="G49" s="629" t="s">
        <v>284</v>
      </c>
      <c r="H49" s="629"/>
      <c r="I49" s="630"/>
      <c r="J49" s="198"/>
      <c r="K49" s="198"/>
    </row>
    <row r="50" spans="1:11" ht="30.75" customHeight="1" x14ac:dyDescent="0.15">
      <c r="A50" s="265"/>
      <c r="B50" s="628"/>
      <c r="C50" s="267"/>
      <c r="D50" s="623"/>
      <c r="E50" s="623"/>
      <c r="F50" s="623"/>
      <c r="G50" s="623"/>
      <c r="H50" s="623"/>
      <c r="I50" s="624"/>
      <c r="J50" s="198"/>
      <c r="K50" s="198"/>
    </row>
    <row r="51" spans="1:11" ht="32.25" customHeight="1" x14ac:dyDescent="0.15">
      <c r="A51" s="265"/>
      <c r="B51" s="230" t="s">
        <v>285</v>
      </c>
      <c r="C51" s="623" t="s">
        <v>430</v>
      </c>
      <c r="D51" s="623"/>
      <c r="E51" s="623"/>
      <c r="F51" s="623"/>
      <c r="G51" s="623"/>
      <c r="H51" s="623"/>
      <c r="I51" s="624"/>
      <c r="J51" s="200"/>
      <c r="K51" s="200"/>
    </row>
    <row r="52" spans="1:11" ht="28.5" customHeight="1" x14ac:dyDescent="0.15">
      <c r="A52" s="265"/>
      <c r="B52" s="231" t="s">
        <v>286</v>
      </c>
      <c r="C52" s="623" t="s">
        <v>430</v>
      </c>
      <c r="D52" s="623"/>
      <c r="E52" s="623"/>
      <c r="F52" s="623"/>
      <c r="G52" s="623"/>
      <c r="H52" s="623"/>
      <c r="I52" s="624"/>
      <c r="J52" s="200"/>
      <c r="K52" s="200"/>
    </row>
    <row r="53" spans="1:11" ht="30" customHeight="1" x14ac:dyDescent="0.15">
      <c r="A53" s="265"/>
      <c r="B53" s="227" t="s">
        <v>287</v>
      </c>
      <c r="C53" s="623" t="s">
        <v>350</v>
      </c>
      <c r="D53" s="623"/>
      <c r="E53" s="623"/>
      <c r="F53" s="623"/>
      <c r="G53" s="623"/>
      <c r="H53" s="623"/>
      <c r="I53" s="624"/>
      <c r="J53" s="201"/>
      <c r="K53" s="201"/>
    </row>
    <row r="54" spans="1:11" ht="31.5" customHeight="1" thickBot="1" x14ac:dyDescent="0.2">
      <c r="A54" s="268"/>
      <c r="B54" s="210" t="s">
        <v>288</v>
      </c>
      <c r="C54" s="625" t="s">
        <v>366</v>
      </c>
      <c r="D54" s="625"/>
      <c r="E54" s="625"/>
      <c r="F54" s="625"/>
      <c r="G54" s="625"/>
      <c r="H54" s="625"/>
      <c r="I54" s="626"/>
      <c r="J54" s="202"/>
      <c r="K54" s="202"/>
    </row>
    <row r="55" spans="1:11" x14ac:dyDescent="0.15">
      <c r="B55" s="203"/>
      <c r="C55" s="204"/>
      <c r="D55" s="204"/>
      <c r="E55" s="205"/>
      <c r="F55" s="205"/>
      <c r="G55" s="211"/>
      <c r="H55" s="207"/>
      <c r="I55" s="204"/>
      <c r="J55" s="202"/>
      <c r="K55" s="202"/>
    </row>
    <row r="56" spans="1:11" x14ac:dyDescent="0.15">
      <c r="B56" s="203"/>
      <c r="C56" s="204"/>
      <c r="D56" s="204"/>
      <c r="E56" s="205"/>
      <c r="F56" s="205"/>
      <c r="G56" s="211"/>
      <c r="H56" s="207"/>
      <c r="I56" s="204"/>
      <c r="J56" s="202"/>
      <c r="K56" s="202"/>
    </row>
    <row r="57" spans="1:11" x14ac:dyDescent="0.15">
      <c r="B57" s="203"/>
      <c r="C57" s="204"/>
      <c r="D57" s="204"/>
      <c r="E57" s="205"/>
      <c r="F57" s="205"/>
      <c r="G57" s="211"/>
      <c r="H57" s="207"/>
      <c r="I57" s="204"/>
      <c r="J57" s="202"/>
      <c r="K57" s="202"/>
    </row>
    <row r="58" spans="1:11" x14ac:dyDescent="0.15">
      <c r="B58" s="203"/>
      <c r="C58" s="204"/>
      <c r="D58" s="204"/>
      <c r="E58" s="205"/>
      <c r="F58" s="205"/>
      <c r="G58" s="211"/>
      <c r="H58" s="207"/>
      <c r="I58" s="204"/>
      <c r="J58" s="202"/>
      <c r="K58" s="202"/>
    </row>
    <row r="59" spans="1:11" x14ac:dyDescent="0.15">
      <c r="B59" s="203"/>
      <c r="C59" s="204"/>
      <c r="D59" s="204"/>
      <c r="E59" s="205"/>
      <c r="F59" s="205"/>
      <c r="G59" s="211"/>
      <c r="H59" s="207"/>
      <c r="I59" s="204"/>
      <c r="J59" s="202"/>
      <c r="K59" s="202"/>
    </row>
    <row r="60" spans="1:11" ht="25.5" customHeight="1" x14ac:dyDescent="0.15">
      <c r="B60" s="203"/>
      <c r="C60" s="204"/>
      <c r="D60" s="204"/>
      <c r="E60" s="205"/>
      <c r="F60" s="205"/>
      <c r="G60" s="211"/>
      <c r="H60" s="207"/>
      <c r="I60" s="204"/>
      <c r="J60" s="202"/>
      <c r="K60" s="202"/>
    </row>
  </sheetData>
  <mergeCells count="59">
    <mergeCell ref="B48:I48"/>
    <mergeCell ref="C46:I46"/>
    <mergeCell ref="C47:I47"/>
    <mergeCell ref="C52:I52"/>
    <mergeCell ref="C45:I45"/>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disablePrompts="1"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7"/>
  <sheetViews>
    <sheetView view="pageBreakPreview" topLeftCell="A21" zoomScale="80" zoomScaleNormal="70" zoomScaleSheetLayoutView="80" zoomScalePageLayoutView="85" workbookViewId="0">
      <selection activeCell="D29" sqref="D29"/>
    </sheetView>
  </sheetViews>
  <sheetFormatPr baseColWidth="10" defaultColWidth="10.83203125" defaultRowHeight="13" x14ac:dyDescent="0.15"/>
  <cols>
    <col min="1" max="1" width="1" style="173" customWidth="1"/>
    <col min="2" max="2" width="25.5" style="208" customWidth="1"/>
    <col min="3" max="5" width="25.6640625" style="173" customWidth="1"/>
    <col min="6" max="6" width="25" style="173" customWidth="1"/>
    <col min="7" max="7" width="22" style="208" customWidth="1"/>
    <col min="8" max="8" width="20.5" style="173" customWidth="1"/>
    <col min="9" max="9" width="25.33203125" style="173" customWidth="1"/>
    <col min="10" max="11" width="22.5" style="173" customWidth="1"/>
    <col min="12" max="24" width="10.83203125" style="171"/>
    <col min="25" max="16384" width="10.83203125" style="173"/>
  </cols>
  <sheetData>
    <row r="1" spans="2:14" ht="37.5" customHeight="1" x14ac:dyDescent="0.15">
      <c r="B1" s="544"/>
      <c r="C1" s="640" t="s">
        <v>25</v>
      </c>
      <c r="D1" s="640"/>
      <c r="E1" s="640"/>
      <c r="F1" s="640"/>
      <c r="G1" s="640"/>
      <c r="H1" s="640"/>
      <c r="I1" s="548"/>
      <c r="J1" s="170"/>
      <c r="K1" s="170"/>
      <c r="M1" s="172" t="s">
        <v>47</v>
      </c>
    </row>
    <row r="2" spans="2:14" ht="37.5" customHeight="1" x14ac:dyDescent="0.15">
      <c r="B2" s="545"/>
      <c r="C2" s="642" t="s">
        <v>239</v>
      </c>
      <c r="D2" s="642"/>
      <c r="E2" s="642"/>
      <c r="F2" s="642"/>
      <c r="G2" s="642"/>
      <c r="H2" s="642"/>
      <c r="I2" s="641"/>
      <c r="J2" s="170"/>
      <c r="K2" s="170"/>
      <c r="M2" s="172" t="s">
        <v>48</v>
      </c>
    </row>
    <row r="3" spans="2:14" ht="37.5" customHeight="1" thickBot="1" x14ac:dyDescent="0.2">
      <c r="B3" s="546"/>
      <c r="C3" s="552" t="s">
        <v>240</v>
      </c>
      <c r="D3" s="552"/>
      <c r="E3" s="552"/>
      <c r="F3" s="552" t="s">
        <v>241</v>
      </c>
      <c r="G3" s="552"/>
      <c r="H3" s="552"/>
      <c r="I3" s="550"/>
      <c r="J3" s="170"/>
      <c r="K3" s="170"/>
      <c r="M3" s="172" t="s">
        <v>50</v>
      </c>
    </row>
    <row r="4" spans="2:14" ht="23.25" customHeight="1" x14ac:dyDescent="0.15">
      <c r="B4" s="553" t="s">
        <v>351</v>
      </c>
      <c r="C4" s="554"/>
      <c r="D4" s="554"/>
      <c r="E4" s="554"/>
      <c r="F4" s="554"/>
      <c r="G4" s="554"/>
      <c r="H4" s="554"/>
      <c r="I4" s="555"/>
      <c r="J4" s="174"/>
      <c r="K4" s="174"/>
    </row>
    <row r="5" spans="2:14" ht="24" customHeight="1" x14ac:dyDescent="0.15">
      <c r="B5" s="556" t="s">
        <v>234</v>
      </c>
      <c r="C5" s="643"/>
      <c r="D5" s="643"/>
      <c r="E5" s="643"/>
      <c r="F5" s="643"/>
      <c r="G5" s="643"/>
      <c r="H5" s="643"/>
      <c r="I5" s="644"/>
      <c r="J5" s="175"/>
      <c r="K5" s="175"/>
      <c r="N5" s="176"/>
    </row>
    <row r="6" spans="2:14" ht="30.75" customHeight="1" x14ac:dyDescent="0.15">
      <c r="B6" s="277" t="s">
        <v>242</v>
      </c>
      <c r="C6" s="280">
        <v>2</v>
      </c>
      <c r="D6" s="645" t="s">
        <v>243</v>
      </c>
      <c r="E6" s="645"/>
      <c r="F6" s="646" t="s">
        <v>353</v>
      </c>
      <c r="G6" s="646"/>
      <c r="H6" s="646"/>
      <c r="I6" s="647"/>
      <c r="J6" s="177"/>
      <c r="K6" s="177"/>
      <c r="M6" s="172" t="s">
        <v>60</v>
      </c>
      <c r="N6" s="176"/>
    </row>
    <row r="7" spans="2:14" ht="30.75" customHeight="1" x14ac:dyDescent="0.15">
      <c r="B7" s="277" t="s">
        <v>244</v>
      </c>
      <c r="C7" s="280" t="s">
        <v>81</v>
      </c>
      <c r="D7" s="645" t="s">
        <v>245</v>
      </c>
      <c r="E7" s="645"/>
      <c r="F7" s="648" t="s">
        <v>292</v>
      </c>
      <c r="G7" s="648"/>
      <c r="H7" s="281" t="s">
        <v>246</v>
      </c>
      <c r="I7" s="282" t="s">
        <v>81</v>
      </c>
      <c r="J7" s="179"/>
      <c r="K7" s="179"/>
      <c r="M7" s="172" t="s">
        <v>65</v>
      </c>
      <c r="N7" s="176"/>
    </row>
    <row r="8" spans="2:14" ht="30.75" customHeight="1" x14ac:dyDescent="0.15">
      <c r="B8" s="277" t="s">
        <v>247</v>
      </c>
      <c r="C8" s="646" t="s">
        <v>289</v>
      </c>
      <c r="D8" s="646"/>
      <c r="E8" s="646"/>
      <c r="F8" s="646"/>
      <c r="G8" s="281" t="s">
        <v>248</v>
      </c>
      <c r="H8" s="651">
        <v>7550</v>
      </c>
      <c r="I8" s="652"/>
      <c r="J8" s="180"/>
      <c r="K8" s="180"/>
      <c r="M8" s="172" t="s">
        <v>69</v>
      </c>
      <c r="N8" s="176"/>
    </row>
    <row r="9" spans="2:14" ht="30.75" customHeight="1" x14ac:dyDescent="0.15">
      <c r="B9" s="277" t="s">
        <v>48</v>
      </c>
      <c r="C9" s="653" t="s">
        <v>60</v>
      </c>
      <c r="D9" s="653"/>
      <c r="E9" s="653"/>
      <c r="F9" s="653"/>
      <c r="G9" s="281" t="s">
        <v>249</v>
      </c>
      <c r="H9" s="654" t="s">
        <v>290</v>
      </c>
      <c r="I9" s="655"/>
      <c r="J9" s="181"/>
      <c r="K9" s="181"/>
      <c r="M9" s="182" t="s">
        <v>73</v>
      </c>
    </row>
    <row r="10" spans="2:14" ht="98.25" customHeight="1" x14ac:dyDescent="0.15">
      <c r="B10" s="277" t="s">
        <v>250</v>
      </c>
      <c r="C10" s="646" t="s">
        <v>349</v>
      </c>
      <c r="D10" s="646"/>
      <c r="E10" s="646"/>
      <c r="F10" s="646"/>
      <c r="G10" s="646"/>
      <c r="H10" s="646"/>
      <c r="I10" s="647"/>
      <c r="J10" s="183"/>
      <c r="K10" s="183"/>
      <c r="M10" s="182"/>
    </row>
    <row r="11" spans="2:14" ht="30.75" customHeight="1" x14ac:dyDescent="0.15">
      <c r="B11" s="277" t="s">
        <v>251</v>
      </c>
      <c r="C11" s="656" t="s">
        <v>291</v>
      </c>
      <c r="D11" s="656"/>
      <c r="E11" s="656"/>
      <c r="F11" s="656"/>
      <c r="G11" s="656"/>
      <c r="H11" s="656"/>
      <c r="I11" s="657"/>
      <c r="J11" s="179"/>
      <c r="K11" s="179"/>
      <c r="M11" s="182"/>
      <c r="N11" s="176"/>
    </row>
    <row r="12" spans="2:14" ht="30.75" customHeight="1" x14ac:dyDescent="0.15">
      <c r="B12" s="277" t="s">
        <v>254</v>
      </c>
      <c r="C12" s="649" t="s">
        <v>304</v>
      </c>
      <c r="D12" s="649"/>
      <c r="E12" s="649"/>
      <c r="F12" s="649"/>
      <c r="G12" s="281" t="s">
        <v>252</v>
      </c>
      <c r="H12" s="658" t="s">
        <v>91</v>
      </c>
      <c r="I12" s="659"/>
      <c r="J12" s="179"/>
      <c r="K12" s="179"/>
      <c r="M12" s="182" t="s">
        <v>80</v>
      </c>
      <c r="N12" s="176"/>
    </row>
    <row r="13" spans="2:14" ht="30.75" customHeight="1" x14ac:dyDescent="0.15">
      <c r="B13" s="277" t="s">
        <v>255</v>
      </c>
      <c r="C13" s="660" t="s">
        <v>398</v>
      </c>
      <c r="D13" s="660"/>
      <c r="E13" s="660"/>
      <c r="F13" s="660"/>
      <c r="G13" s="287" t="s">
        <v>253</v>
      </c>
      <c r="H13" s="658" t="s">
        <v>61</v>
      </c>
      <c r="I13" s="659"/>
      <c r="J13" s="179"/>
      <c r="K13" s="179"/>
      <c r="M13" s="182" t="s">
        <v>84</v>
      </c>
    </row>
    <row r="14" spans="2:14" ht="64.5" customHeight="1" x14ac:dyDescent="0.15">
      <c r="B14" s="277" t="s">
        <v>256</v>
      </c>
      <c r="C14" s="649" t="s">
        <v>380</v>
      </c>
      <c r="D14" s="649"/>
      <c r="E14" s="649"/>
      <c r="F14" s="649"/>
      <c r="G14" s="649"/>
      <c r="H14" s="649"/>
      <c r="I14" s="650"/>
      <c r="J14" s="183"/>
      <c r="K14" s="183"/>
      <c r="M14" s="182" t="s">
        <v>86</v>
      </c>
      <c r="N14" s="176"/>
    </row>
    <row r="15" spans="2:14" ht="30.75" customHeight="1" x14ac:dyDescent="0.15">
      <c r="B15" s="277" t="s">
        <v>257</v>
      </c>
      <c r="C15" s="649" t="s">
        <v>293</v>
      </c>
      <c r="D15" s="649"/>
      <c r="E15" s="649"/>
      <c r="F15" s="649"/>
      <c r="G15" s="649"/>
      <c r="H15" s="649"/>
      <c r="I15" s="650"/>
      <c r="J15" s="184"/>
      <c r="K15" s="184"/>
      <c r="M15" s="182" t="s">
        <v>88</v>
      </c>
      <c r="N15" s="176"/>
    </row>
    <row r="16" spans="2:14" ht="35.5" customHeight="1" x14ac:dyDescent="0.15">
      <c r="B16" s="277" t="s">
        <v>258</v>
      </c>
      <c r="C16" s="656" t="s">
        <v>327</v>
      </c>
      <c r="D16" s="656"/>
      <c r="E16" s="656"/>
      <c r="F16" s="656"/>
      <c r="G16" s="656"/>
      <c r="H16" s="656"/>
      <c r="I16" s="657"/>
      <c r="J16" s="185"/>
      <c r="K16" s="185"/>
      <c r="M16" s="182"/>
      <c r="N16" s="176"/>
    </row>
    <row r="17" spans="2:14" ht="30.75" customHeight="1" x14ac:dyDescent="0.15">
      <c r="B17" s="277" t="s">
        <v>259</v>
      </c>
      <c r="C17" s="648" t="s">
        <v>152</v>
      </c>
      <c r="D17" s="667"/>
      <c r="E17" s="667"/>
      <c r="F17" s="667"/>
      <c r="G17" s="667"/>
      <c r="H17" s="667"/>
      <c r="I17" s="668"/>
      <c r="J17" s="186"/>
      <c r="K17" s="186"/>
      <c r="M17" s="182" t="s">
        <v>91</v>
      </c>
      <c r="N17" s="176"/>
    </row>
    <row r="18" spans="2:14" ht="18" customHeight="1" x14ac:dyDescent="0.15">
      <c r="B18" s="583" t="s">
        <v>265</v>
      </c>
      <c r="C18" s="669" t="s">
        <v>237</v>
      </c>
      <c r="D18" s="669"/>
      <c r="E18" s="669"/>
      <c r="F18" s="670" t="s">
        <v>238</v>
      </c>
      <c r="G18" s="670"/>
      <c r="H18" s="670"/>
      <c r="I18" s="671"/>
      <c r="J18" s="187"/>
      <c r="K18" s="187"/>
      <c r="M18" s="182" t="s">
        <v>79</v>
      </c>
      <c r="N18" s="176"/>
    </row>
    <row r="19" spans="2:14" ht="39.75" customHeight="1" x14ac:dyDescent="0.15">
      <c r="B19" s="583"/>
      <c r="C19" s="646" t="s">
        <v>302</v>
      </c>
      <c r="D19" s="646"/>
      <c r="E19" s="646"/>
      <c r="F19" s="646" t="s">
        <v>303</v>
      </c>
      <c r="G19" s="646"/>
      <c r="H19" s="646"/>
      <c r="I19" s="647"/>
      <c r="J19" s="185"/>
      <c r="K19" s="185"/>
      <c r="M19" s="182" t="s">
        <v>95</v>
      </c>
      <c r="N19" s="176"/>
    </row>
    <row r="20" spans="2:14" ht="39.75" customHeight="1" x14ac:dyDescent="0.15">
      <c r="B20" s="277" t="s">
        <v>266</v>
      </c>
      <c r="C20" s="672" t="s">
        <v>152</v>
      </c>
      <c r="D20" s="673"/>
      <c r="E20" s="674"/>
      <c r="F20" s="675" t="s">
        <v>152</v>
      </c>
      <c r="G20" s="675"/>
      <c r="H20" s="675"/>
      <c r="I20" s="676"/>
      <c r="J20" s="179"/>
      <c r="K20" s="179"/>
      <c r="M20" s="182"/>
      <c r="N20" s="176"/>
    </row>
    <row r="21" spans="2:14" ht="105" customHeight="1" x14ac:dyDescent="0.15">
      <c r="B21" s="277" t="s">
        <v>267</v>
      </c>
      <c r="C21" s="677" t="s">
        <v>381</v>
      </c>
      <c r="D21" s="678"/>
      <c r="E21" s="679"/>
      <c r="F21" s="680" t="s">
        <v>382</v>
      </c>
      <c r="G21" s="662"/>
      <c r="H21" s="662"/>
      <c r="I21" s="681"/>
      <c r="J21" s="184"/>
      <c r="K21" s="184"/>
      <c r="M21" s="188"/>
      <c r="N21" s="176"/>
    </row>
    <row r="22" spans="2:14" ht="23.25" customHeight="1" x14ac:dyDescent="0.15">
      <c r="B22" s="277" t="s">
        <v>268</v>
      </c>
      <c r="C22" s="661">
        <v>44562</v>
      </c>
      <c r="D22" s="682"/>
      <c r="E22" s="683"/>
      <c r="F22" s="281" t="s">
        <v>271</v>
      </c>
      <c r="G22" s="294">
        <v>8.5000000000000006E-2</v>
      </c>
      <c r="H22" s="281" t="s">
        <v>275</v>
      </c>
      <c r="I22" s="295">
        <v>8.5000000000000006E-2</v>
      </c>
      <c r="J22" s="189"/>
      <c r="K22" s="189"/>
      <c r="M22" s="188"/>
    </row>
    <row r="23" spans="2:14" ht="27" customHeight="1" x14ac:dyDescent="0.15">
      <c r="B23" s="277" t="s">
        <v>269</v>
      </c>
      <c r="C23" s="661">
        <v>44926</v>
      </c>
      <c r="D23" s="662"/>
      <c r="E23" s="663"/>
      <c r="F23" s="281" t="s">
        <v>272</v>
      </c>
      <c r="G23" s="664">
        <v>0.3</v>
      </c>
      <c r="H23" s="665"/>
      <c r="I23" s="666"/>
      <c r="J23" s="190"/>
      <c r="K23" s="190"/>
      <c r="M23" s="188"/>
    </row>
    <row r="24" spans="2:14" ht="30.75" customHeight="1" x14ac:dyDescent="0.15">
      <c r="B24" s="285" t="s">
        <v>270</v>
      </c>
      <c r="C24" s="684" t="s">
        <v>321</v>
      </c>
      <c r="D24" s="685"/>
      <c r="E24" s="686"/>
      <c r="F24" s="286" t="s">
        <v>274</v>
      </c>
      <c r="G24" s="687" t="s">
        <v>223</v>
      </c>
      <c r="H24" s="688"/>
      <c r="I24" s="689"/>
      <c r="J24" s="187"/>
      <c r="K24" s="187"/>
      <c r="M24" s="188"/>
    </row>
    <row r="25" spans="2:14" ht="22.5" customHeight="1" x14ac:dyDescent="0.15">
      <c r="B25" s="556" t="s">
        <v>235</v>
      </c>
      <c r="C25" s="643"/>
      <c r="D25" s="643"/>
      <c r="E25" s="643"/>
      <c r="F25" s="643"/>
      <c r="G25" s="643"/>
      <c r="H25" s="643"/>
      <c r="I25" s="644"/>
      <c r="J25" s="175"/>
      <c r="K25" s="175"/>
      <c r="M25" s="188"/>
    </row>
    <row r="26" spans="2:14" ht="43.5" customHeight="1" x14ac:dyDescent="0.15">
      <c r="B26" s="191" t="s">
        <v>105</v>
      </c>
      <c r="C26" s="287" t="s">
        <v>261</v>
      </c>
      <c r="D26" s="287" t="s">
        <v>260</v>
      </c>
      <c r="E26" s="288" t="s">
        <v>264</v>
      </c>
      <c r="F26" s="287" t="s">
        <v>263</v>
      </c>
      <c r="G26" s="287" t="s">
        <v>262</v>
      </c>
      <c r="H26" s="288" t="s">
        <v>276</v>
      </c>
      <c r="I26" s="289" t="s">
        <v>273</v>
      </c>
      <c r="J26" s="185"/>
      <c r="K26" s="185"/>
      <c r="M26" s="188"/>
    </row>
    <row r="27" spans="2:14" ht="15.5" customHeight="1" x14ac:dyDescent="0.15">
      <c r="B27" s="191" t="s">
        <v>323</v>
      </c>
      <c r="C27" s="1021">
        <f>8.33%*$G$23</f>
        <v>2.4989999999999998E-2</v>
      </c>
      <c r="D27" s="1021">
        <f>8.33%*$G$23</f>
        <v>2.4989999999999998E-2</v>
      </c>
      <c r="E27" s="274">
        <f>D27/C27</f>
        <v>1</v>
      </c>
      <c r="F27" s="690">
        <f>SUM(C27:C38)</f>
        <v>0.29988000000000004</v>
      </c>
      <c r="G27" s="690">
        <f>SUM(D27:D38)</f>
        <v>9.9959999999999993E-2</v>
      </c>
      <c r="H27" s="323">
        <f>+(D27*100%)/$G$23</f>
        <v>8.3299999999999999E-2</v>
      </c>
      <c r="I27" s="693">
        <f>G27+I22</f>
        <v>0.18496000000000001</v>
      </c>
      <c r="J27" s="185"/>
      <c r="K27" s="185"/>
      <c r="M27" s="188"/>
    </row>
    <row r="28" spans="2:14" ht="15.5" customHeight="1" x14ac:dyDescent="0.15">
      <c r="B28" s="191" t="s">
        <v>114</v>
      </c>
      <c r="C28" s="1021">
        <f t="shared" ref="C28:C38" si="0">8.33%*$G$23</f>
        <v>2.4989999999999998E-2</v>
      </c>
      <c r="D28" s="1021">
        <f>8.33%*$G$23</f>
        <v>2.4989999999999998E-2</v>
      </c>
      <c r="E28" s="274">
        <f t="shared" ref="E28:E31" si="1">D28/C28</f>
        <v>1</v>
      </c>
      <c r="F28" s="691"/>
      <c r="G28" s="691"/>
      <c r="H28" s="323">
        <f>+IF(D28="","",((D28*100%)/$G$23)+H27)</f>
        <v>0.1666</v>
      </c>
      <c r="I28" s="694"/>
      <c r="J28" s="185"/>
      <c r="K28" s="185"/>
      <c r="M28" s="188"/>
    </row>
    <row r="29" spans="2:14" ht="15.5" customHeight="1" x14ac:dyDescent="0.15">
      <c r="B29" s="191" t="s">
        <v>115</v>
      </c>
      <c r="C29" s="1021">
        <f t="shared" si="0"/>
        <v>2.4989999999999998E-2</v>
      </c>
      <c r="D29" s="1021">
        <f>8.33%*$G$23</f>
        <v>2.4989999999999998E-2</v>
      </c>
      <c r="E29" s="274">
        <f t="shared" si="1"/>
        <v>1</v>
      </c>
      <c r="F29" s="691"/>
      <c r="G29" s="691"/>
      <c r="H29" s="323">
        <f t="shared" ref="H29:H38" si="2">+IF(D29="","",((D29*100%)/$G$23)+H28)</f>
        <v>0.24990000000000001</v>
      </c>
      <c r="I29" s="694"/>
      <c r="J29" s="185"/>
      <c r="K29" s="185"/>
      <c r="M29" s="188"/>
    </row>
    <row r="30" spans="2:14" ht="15.5" customHeight="1" x14ac:dyDescent="0.15">
      <c r="B30" s="191" t="s">
        <v>116</v>
      </c>
      <c r="C30" s="1021">
        <f t="shared" si="0"/>
        <v>2.4989999999999998E-2</v>
      </c>
      <c r="D30" s="1021">
        <f>8.33%*$G$23</f>
        <v>2.4989999999999998E-2</v>
      </c>
      <c r="E30" s="274">
        <f t="shared" si="1"/>
        <v>1</v>
      </c>
      <c r="F30" s="691"/>
      <c r="G30" s="691"/>
      <c r="H30" s="323">
        <f t="shared" si="2"/>
        <v>0.3332</v>
      </c>
      <c r="I30" s="694"/>
      <c r="J30" s="185"/>
      <c r="K30" s="185"/>
      <c r="M30" s="188"/>
    </row>
    <row r="31" spans="2:14" ht="15.5" customHeight="1" x14ac:dyDescent="0.15">
      <c r="B31" s="191" t="s">
        <v>117</v>
      </c>
      <c r="C31" s="1021">
        <f t="shared" si="0"/>
        <v>2.4989999999999998E-2</v>
      </c>
      <c r="D31" s="1021"/>
      <c r="E31" s="274">
        <f t="shared" si="1"/>
        <v>0</v>
      </c>
      <c r="F31" s="691"/>
      <c r="G31" s="691"/>
      <c r="H31" s="323" t="str">
        <f t="shared" si="2"/>
        <v/>
      </c>
      <c r="I31" s="694"/>
      <c r="J31" s="185"/>
      <c r="K31" s="185"/>
      <c r="M31" s="188"/>
    </row>
    <row r="32" spans="2:14" ht="15.5" customHeight="1" x14ac:dyDescent="0.15">
      <c r="B32" s="191" t="s">
        <v>118</v>
      </c>
      <c r="C32" s="1021">
        <f t="shared" si="0"/>
        <v>2.4989999999999998E-2</v>
      </c>
      <c r="D32" s="1021"/>
      <c r="E32" s="274">
        <f>D32/C32</f>
        <v>0</v>
      </c>
      <c r="F32" s="691"/>
      <c r="G32" s="691"/>
      <c r="H32" s="323" t="str">
        <f t="shared" si="2"/>
        <v/>
      </c>
      <c r="I32" s="694"/>
      <c r="J32" s="185"/>
      <c r="K32" s="185"/>
      <c r="M32" s="188"/>
    </row>
    <row r="33" spans="2:11" ht="19.5" customHeight="1" x14ac:dyDescent="0.15">
      <c r="B33" s="191" t="s">
        <v>119</v>
      </c>
      <c r="C33" s="1021">
        <f t="shared" si="0"/>
        <v>2.4989999999999998E-2</v>
      </c>
      <c r="D33" s="1021"/>
      <c r="E33" s="274">
        <f t="shared" ref="E33:E38" si="3">D33/C33</f>
        <v>0</v>
      </c>
      <c r="F33" s="691"/>
      <c r="G33" s="691"/>
      <c r="H33" s="323" t="str">
        <f t="shared" si="2"/>
        <v/>
      </c>
      <c r="I33" s="694"/>
      <c r="J33" s="195"/>
      <c r="K33" s="195"/>
    </row>
    <row r="34" spans="2:11" ht="19.5" customHeight="1" x14ac:dyDescent="0.15">
      <c r="B34" s="191" t="s">
        <v>120</v>
      </c>
      <c r="C34" s="1021">
        <f t="shared" si="0"/>
        <v>2.4989999999999998E-2</v>
      </c>
      <c r="D34" s="1021"/>
      <c r="E34" s="274">
        <f t="shared" si="3"/>
        <v>0</v>
      </c>
      <c r="F34" s="691"/>
      <c r="G34" s="691"/>
      <c r="H34" s="323" t="str">
        <f t="shared" si="2"/>
        <v/>
      </c>
      <c r="I34" s="694"/>
      <c r="J34" s="195"/>
      <c r="K34" s="195"/>
    </row>
    <row r="35" spans="2:11" ht="19.5" customHeight="1" x14ac:dyDescent="0.15">
      <c r="B35" s="191" t="s">
        <v>121</v>
      </c>
      <c r="C35" s="1021">
        <f t="shared" si="0"/>
        <v>2.4989999999999998E-2</v>
      </c>
      <c r="D35" s="1021"/>
      <c r="E35" s="274">
        <f t="shared" si="3"/>
        <v>0</v>
      </c>
      <c r="F35" s="691"/>
      <c r="G35" s="691"/>
      <c r="H35" s="323" t="str">
        <f t="shared" si="2"/>
        <v/>
      </c>
      <c r="I35" s="694"/>
      <c r="J35" s="195"/>
      <c r="K35" s="195"/>
    </row>
    <row r="36" spans="2:11" ht="19.5" customHeight="1" x14ac:dyDescent="0.15">
      <c r="B36" s="191" t="s">
        <v>122</v>
      </c>
      <c r="C36" s="1021">
        <f t="shared" si="0"/>
        <v>2.4989999999999998E-2</v>
      </c>
      <c r="D36" s="1021"/>
      <c r="E36" s="274">
        <f t="shared" si="3"/>
        <v>0</v>
      </c>
      <c r="F36" s="691"/>
      <c r="G36" s="691"/>
      <c r="H36" s="323" t="str">
        <f t="shared" si="2"/>
        <v/>
      </c>
      <c r="I36" s="694"/>
      <c r="J36" s="195"/>
      <c r="K36" s="195"/>
    </row>
    <row r="37" spans="2:11" ht="19.5" customHeight="1" x14ac:dyDescent="0.15">
      <c r="B37" s="191" t="s">
        <v>123</v>
      </c>
      <c r="C37" s="1021">
        <f t="shared" si="0"/>
        <v>2.4989999999999998E-2</v>
      </c>
      <c r="D37" s="1021"/>
      <c r="E37" s="274">
        <f t="shared" si="3"/>
        <v>0</v>
      </c>
      <c r="F37" s="691"/>
      <c r="G37" s="691"/>
      <c r="H37" s="323" t="str">
        <f t="shared" si="2"/>
        <v/>
      </c>
      <c r="I37" s="694"/>
      <c r="J37" s="195"/>
      <c r="K37" s="195"/>
    </row>
    <row r="38" spans="2:11" ht="19.5" customHeight="1" x14ac:dyDescent="0.15">
      <c r="B38" s="191" t="s">
        <v>124</v>
      </c>
      <c r="C38" s="1021">
        <f t="shared" si="0"/>
        <v>2.4989999999999998E-2</v>
      </c>
      <c r="D38" s="1021"/>
      <c r="E38" s="274">
        <f t="shared" si="3"/>
        <v>0</v>
      </c>
      <c r="F38" s="692"/>
      <c r="G38" s="692"/>
      <c r="H38" s="323" t="str">
        <f t="shared" si="2"/>
        <v/>
      </c>
      <c r="I38" s="695"/>
      <c r="J38" s="195"/>
      <c r="K38" s="195"/>
    </row>
    <row r="39" spans="2:11" ht="89.25" customHeight="1" x14ac:dyDescent="0.15">
      <c r="B39" s="226" t="s">
        <v>277</v>
      </c>
      <c r="C39" s="696" t="s">
        <v>450</v>
      </c>
      <c r="D39" s="697"/>
      <c r="E39" s="697"/>
      <c r="F39" s="697"/>
      <c r="G39" s="697"/>
      <c r="H39" s="697"/>
      <c r="I39" s="698"/>
      <c r="J39" s="196"/>
      <c r="K39" s="196"/>
    </row>
    <row r="40" spans="2:11" ht="34.5" customHeight="1" x14ac:dyDescent="0.15">
      <c r="B40" s="699"/>
      <c r="C40" s="700"/>
      <c r="D40" s="700"/>
      <c r="E40" s="700"/>
      <c r="F40" s="700"/>
      <c r="G40" s="700"/>
      <c r="H40" s="700"/>
      <c r="I40" s="701"/>
      <c r="J40" s="175"/>
      <c r="K40" s="175"/>
    </row>
    <row r="41" spans="2:11" ht="34.5" customHeight="1" x14ac:dyDescent="0.15">
      <c r="B41" s="611"/>
      <c r="C41" s="612"/>
      <c r="D41" s="612"/>
      <c r="E41" s="612"/>
      <c r="F41" s="612"/>
      <c r="G41" s="612"/>
      <c r="H41" s="612"/>
      <c r="I41" s="613"/>
      <c r="J41" s="196"/>
      <c r="K41" s="196"/>
    </row>
    <row r="42" spans="2:11" ht="34.5" customHeight="1" x14ac:dyDescent="0.15">
      <c r="B42" s="611"/>
      <c r="C42" s="612"/>
      <c r="D42" s="612"/>
      <c r="E42" s="612"/>
      <c r="F42" s="612"/>
      <c r="G42" s="612"/>
      <c r="H42" s="612"/>
      <c r="I42" s="613"/>
      <c r="J42" s="196"/>
      <c r="K42" s="196"/>
    </row>
    <row r="43" spans="2:11" ht="34.5" customHeight="1" x14ac:dyDescent="0.15">
      <c r="B43" s="611"/>
      <c r="C43" s="612"/>
      <c r="D43" s="612"/>
      <c r="E43" s="612"/>
      <c r="F43" s="612"/>
      <c r="G43" s="612"/>
      <c r="H43" s="612"/>
      <c r="I43" s="613"/>
      <c r="J43" s="196"/>
      <c r="K43" s="196"/>
    </row>
    <row r="44" spans="2:11" ht="34.5" customHeight="1" x14ac:dyDescent="0.15">
      <c r="B44" s="614"/>
      <c r="C44" s="615"/>
      <c r="D44" s="615"/>
      <c r="E44" s="615"/>
      <c r="F44" s="615"/>
      <c r="G44" s="615"/>
      <c r="H44" s="615"/>
      <c r="I44" s="616"/>
      <c r="J44" s="174"/>
      <c r="K44" s="174"/>
    </row>
    <row r="45" spans="2:11" ht="29.25" customHeight="1" x14ac:dyDescent="0.15">
      <c r="B45" s="705" t="s">
        <v>278</v>
      </c>
      <c r="C45" s="708" t="s">
        <v>449</v>
      </c>
      <c r="D45" s="709"/>
      <c r="E45" s="709"/>
      <c r="F45" s="710"/>
      <c r="G45" s="292"/>
      <c r="H45" s="293" t="s">
        <v>105</v>
      </c>
      <c r="I45" s="296" t="s">
        <v>399</v>
      </c>
      <c r="J45" s="197"/>
      <c r="K45" s="197"/>
    </row>
    <row r="46" spans="2:11" ht="29.25" customHeight="1" x14ac:dyDescent="0.15">
      <c r="B46" s="706"/>
      <c r="C46" s="711"/>
      <c r="D46" s="712"/>
      <c r="E46" s="712"/>
      <c r="F46" s="713"/>
      <c r="G46" s="292" t="s">
        <v>400</v>
      </c>
      <c r="H46" s="324">
        <v>255</v>
      </c>
      <c r="I46" s="297">
        <f>92+194+269+255</f>
        <v>810</v>
      </c>
      <c r="J46" s="197"/>
      <c r="K46" s="197"/>
    </row>
    <row r="47" spans="2:11" ht="29.25" customHeight="1" x14ac:dyDescent="0.15">
      <c r="B47" s="706"/>
      <c r="C47" s="711"/>
      <c r="D47" s="712"/>
      <c r="E47" s="712"/>
      <c r="F47" s="713"/>
      <c r="G47" s="292" t="s">
        <v>401</v>
      </c>
      <c r="H47" s="324">
        <v>66</v>
      </c>
      <c r="I47" s="297">
        <f>44+51+71+66</f>
        <v>232</v>
      </c>
      <c r="J47" s="197"/>
      <c r="K47" s="197"/>
    </row>
    <row r="48" spans="2:11" ht="29.25" customHeight="1" x14ac:dyDescent="0.15">
      <c r="B48" s="706"/>
      <c r="C48" s="711"/>
      <c r="D48" s="712"/>
      <c r="E48" s="712"/>
      <c r="F48" s="713"/>
      <c r="G48" s="292" t="s">
        <v>402</v>
      </c>
      <c r="H48" s="324">
        <v>52</v>
      </c>
      <c r="I48" s="297">
        <f>70+73+83+52</f>
        <v>278</v>
      </c>
      <c r="J48" s="197"/>
      <c r="K48" s="197"/>
    </row>
    <row r="49" spans="2:11" ht="29.25" customHeight="1" x14ac:dyDescent="0.15">
      <c r="B49" s="706"/>
      <c r="C49" s="711"/>
      <c r="D49" s="712"/>
      <c r="E49" s="712"/>
      <c r="F49" s="713"/>
      <c r="G49" s="292" t="s">
        <v>403</v>
      </c>
      <c r="H49" s="324">
        <v>112</v>
      </c>
      <c r="I49" s="297">
        <f>129+194+182+112</f>
        <v>617</v>
      </c>
      <c r="J49" s="197"/>
      <c r="K49" s="197"/>
    </row>
    <row r="50" spans="2:11" ht="29.25" customHeight="1" x14ac:dyDescent="0.15">
      <c r="B50" s="706"/>
      <c r="C50" s="711"/>
      <c r="D50" s="712"/>
      <c r="E50" s="712"/>
      <c r="F50" s="713"/>
      <c r="G50" s="292" t="s">
        <v>404</v>
      </c>
      <c r="H50" s="324">
        <v>252</v>
      </c>
      <c r="I50" s="297">
        <f>206+336+293+252</f>
        <v>1087</v>
      </c>
      <c r="J50" s="197"/>
      <c r="K50" s="197"/>
    </row>
    <row r="51" spans="2:11" ht="29.25" customHeight="1" x14ac:dyDescent="0.15">
      <c r="B51" s="706"/>
      <c r="C51" s="711"/>
      <c r="D51" s="712"/>
      <c r="E51" s="712"/>
      <c r="F51" s="713"/>
      <c r="G51" s="292" t="s">
        <v>405</v>
      </c>
      <c r="H51" s="324">
        <v>102</v>
      </c>
      <c r="I51" s="297">
        <f>90+283+505+102</f>
        <v>980</v>
      </c>
      <c r="J51" s="197"/>
      <c r="K51" s="197"/>
    </row>
    <row r="52" spans="2:11" ht="29.25" customHeight="1" x14ac:dyDescent="0.15">
      <c r="B52" s="707"/>
      <c r="C52" s="714"/>
      <c r="D52" s="715"/>
      <c r="E52" s="715"/>
      <c r="F52" s="716"/>
      <c r="G52" s="292" t="s">
        <v>425</v>
      </c>
      <c r="H52" s="332">
        <v>8598986</v>
      </c>
      <c r="I52" s="292">
        <f>3428805+2800253+1998196+8598986</f>
        <v>16826240</v>
      </c>
      <c r="J52" s="197"/>
      <c r="K52" s="197"/>
    </row>
    <row r="53" spans="2:11" ht="46.5" customHeight="1" x14ac:dyDescent="0.15">
      <c r="B53" s="277" t="s">
        <v>279</v>
      </c>
      <c r="C53" s="631" t="s">
        <v>223</v>
      </c>
      <c r="D53" s="632"/>
      <c r="E53" s="632"/>
      <c r="F53" s="632"/>
      <c r="G53" s="632"/>
      <c r="H53" s="632"/>
      <c r="I53" s="633"/>
      <c r="J53" s="197"/>
      <c r="K53" s="197"/>
    </row>
    <row r="54" spans="2:11" ht="93.75" customHeight="1" x14ac:dyDescent="0.15">
      <c r="B54" s="227" t="s">
        <v>280</v>
      </c>
      <c r="C54" s="702" t="s">
        <v>426</v>
      </c>
      <c r="D54" s="703"/>
      <c r="E54" s="703"/>
      <c r="F54" s="703"/>
      <c r="G54" s="703"/>
      <c r="H54" s="703"/>
      <c r="I54" s="704"/>
      <c r="J54" s="197"/>
      <c r="K54" s="197"/>
    </row>
    <row r="55" spans="2:11" ht="22.5" customHeight="1" x14ac:dyDescent="0.15">
      <c r="B55" s="556" t="s">
        <v>236</v>
      </c>
      <c r="C55" s="643"/>
      <c r="D55" s="643"/>
      <c r="E55" s="643"/>
      <c r="F55" s="643"/>
      <c r="G55" s="643"/>
      <c r="H55" s="643"/>
      <c r="I55" s="644"/>
      <c r="J55" s="197"/>
      <c r="K55" s="197"/>
    </row>
    <row r="56" spans="2:11" ht="22.5" customHeight="1" x14ac:dyDescent="0.15">
      <c r="B56" s="722" t="s">
        <v>281</v>
      </c>
      <c r="C56" s="290" t="s">
        <v>282</v>
      </c>
      <c r="D56" s="723" t="s">
        <v>283</v>
      </c>
      <c r="E56" s="723"/>
      <c r="F56" s="723"/>
      <c r="G56" s="723" t="s">
        <v>284</v>
      </c>
      <c r="H56" s="723"/>
      <c r="I56" s="724"/>
      <c r="J56" s="198"/>
      <c r="K56" s="198"/>
    </row>
    <row r="57" spans="2:11" ht="30.75" customHeight="1" x14ac:dyDescent="0.15">
      <c r="B57" s="628"/>
      <c r="C57" s="291"/>
      <c r="D57" s="717"/>
      <c r="E57" s="717"/>
      <c r="F57" s="717"/>
      <c r="G57" s="717"/>
      <c r="H57" s="717"/>
      <c r="I57" s="718"/>
      <c r="J57" s="198"/>
      <c r="K57" s="198"/>
    </row>
    <row r="58" spans="2:11" ht="32.25" customHeight="1" x14ac:dyDescent="0.15">
      <c r="B58" s="230" t="s">
        <v>285</v>
      </c>
      <c r="C58" s="717" t="s">
        <v>427</v>
      </c>
      <c r="D58" s="717"/>
      <c r="E58" s="717"/>
      <c r="F58" s="717"/>
      <c r="G58" s="717"/>
      <c r="H58" s="717"/>
      <c r="I58" s="718"/>
      <c r="J58" s="200"/>
      <c r="K58" s="200"/>
    </row>
    <row r="59" spans="2:11" ht="28.5" customHeight="1" x14ac:dyDescent="0.15">
      <c r="B59" s="231" t="s">
        <v>286</v>
      </c>
      <c r="C59" s="717" t="s">
        <v>427</v>
      </c>
      <c r="D59" s="717"/>
      <c r="E59" s="717"/>
      <c r="F59" s="717"/>
      <c r="G59" s="717"/>
      <c r="H59" s="717"/>
      <c r="I59" s="718"/>
      <c r="J59" s="200"/>
      <c r="K59" s="200"/>
    </row>
    <row r="60" spans="2:11" ht="30" customHeight="1" x14ac:dyDescent="0.15">
      <c r="B60" s="227" t="s">
        <v>287</v>
      </c>
      <c r="C60" s="717" t="s">
        <v>350</v>
      </c>
      <c r="D60" s="717"/>
      <c r="E60" s="717"/>
      <c r="F60" s="717"/>
      <c r="G60" s="717"/>
      <c r="H60" s="717"/>
      <c r="I60" s="718"/>
      <c r="J60" s="201"/>
      <c r="K60" s="201"/>
    </row>
    <row r="61" spans="2:11" ht="31.5" customHeight="1" thickBot="1" x14ac:dyDescent="0.2">
      <c r="B61" s="210" t="s">
        <v>288</v>
      </c>
      <c r="C61" s="719" t="s">
        <v>366</v>
      </c>
      <c r="D61" s="720"/>
      <c r="E61" s="720"/>
      <c r="F61" s="720"/>
      <c r="G61" s="720"/>
      <c r="H61" s="720"/>
      <c r="I61" s="721"/>
      <c r="J61" s="202"/>
      <c r="K61" s="202"/>
    </row>
    <row r="62" spans="2:11" x14ac:dyDescent="0.15">
      <c r="B62" s="203"/>
      <c r="C62" s="204"/>
      <c r="D62" s="204"/>
      <c r="E62" s="205"/>
      <c r="F62" s="205"/>
      <c r="G62" s="211"/>
      <c r="H62" s="207"/>
      <c r="I62" s="204"/>
      <c r="J62" s="202"/>
      <c r="K62" s="202"/>
    </row>
    <row r="63" spans="2:11" x14ac:dyDescent="0.15">
      <c r="B63" s="203"/>
      <c r="C63" s="204"/>
      <c r="D63" s="204"/>
      <c r="E63" s="205"/>
      <c r="F63" s="205"/>
      <c r="G63" s="211"/>
      <c r="H63" s="207"/>
      <c r="I63" s="204"/>
      <c r="J63" s="202"/>
      <c r="K63" s="202"/>
    </row>
    <row r="64" spans="2:11" x14ac:dyDescent="0.15">
      <c r="B64" s="203"/>
      <c r="C64" s="204"/>
      <c r="D64" s="204"/>
      <c r="E64" s="205"/>
      <c r="F64" s="205"/>
      <c r="G64" s="211"/>
      <c r="H64" s="207"/>
      <c r="I64" s="204"/>
      <c r="J64" s="202"/>
      <c r="K64" s="202"/>
    </row>
    <row r="65" spans="2:11" x14ac:dyDescent="0.15">
      <c r="B65" s="203"/>
      <c r="C65" s="204"/>
      <c r="D65" s="204"/>
      <c r="E65" s="205"/>
      <c r="F65" s="205"/>
      <c r="G65" s="211"/>
      <c r="H65" s="207"/>
      <c r="I65" s="204"/>
      <c r="J65" s="202"/>
      <c r="K65" s="202"/>
    </row>
    <row r="66" spans="2:11" x14ac:dyDescent="0.15">
      <c r="B66" s="203"/>
      <c r="C66" s="204"/>
      <c r="D66" s="204"/>
      <c r="E66" s="205"/>
      <c r="F66" s="205"/>
      <c r="G66" s="211"/>
      <c r="H66" s="207"/>
      <c r="I66" s="204"/>
      <c r="J66" s="202"/>
      <c r="K66" s="202"/>
    </row>
    <row r="67" spans="2:11" ht="25.5" customHeight="1" x14ac:dyDescent="0.15">
      <c r="B67" s="203"/>
      <c r="C67" s="204"/>
      <c r="D67" s="204"/>
      <c r="E67" s="205"/>
      <c r="F67" s="205"/>
      <c r="G67" s="211"/>
      <c r="H67" s="207"/>
      <c r="I67" s="204"/>
      <c r="J67" s="202"/>
      <c r="K67" s="202"/>
    </row>
  </sheetData>
  <mergeCells count="60">
    <mergeCell ref="C59:I59"/>
    <mergeCell ref="C60:I60"/>
    <mergeCell ref="C61:I61"/>
    <mergeCell ref="C58:I58"/>
    <mergeCell ref="B56:B57"/>
    <mergeCell ref="D56:F56"/>
    <mergeCell ref="G56:I56"/>
    <mergeCell ref="D57:F57"/>
    <mergeCell ref="G57:I57"/>
    <mergeCell ref="B55:I55"/>
    <mergeCell ref="C24:E24"/>
    <mergeCell ref="G24:I24"/>
    <mergeCell ref="B25:I25"/>
    <mergeCell ref="F27:F38"/>
    <mergeCell ref="G27:G38"/>
    <mergeCell ref="I27:I38"/>
    <mergeCell ref="C39:I39"/>
    <mergeCell ref="B40:I44"/>
    <mergeCell ref="C53:I53"/>
    <mergeCell ref="C54:I54"/>
    <mergeCell ref="B45:B52"/>
    <mergeCell ref="C45:F52"/>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B20" zoomScale="85" zoomScaleNormal="85" zoomScaleSheetLayoutView="85" workbookViewId="0">
      <selection activeCell="D27" sqref="D27:D30"/>
    </sheetView>
  </sheetViews>
  <sheetFormatPr baseColWidth="10" defaultColWidth="11.5" defaultRowHeight="13" x14ac:dyDescent="0.15"/>
  <cols>
    <col min="1" max="1" width="1" style="173" customWidth="1"/>
    <col min="2" max="2" width="25.5" style="208" customWidth="1"/>
    <col min="3" max="3" width="14.5" style="173" customWidth="1"/>
    <col min="4" max="4" width="20.1640625" style="173" customWidth="1"/>
    <col min="5" max="5" width="16.5" style="173" customWidth="1"/>
    <col min="6" max="6" width="25" style="173" customWidth="1"/>
    <col min="7" max="7" width="22" style="209" customWidth="1"/>
    <col min="8" max="8" width="20.5" style="173" customWidth="1"/>
    <col min="9" max="11" width="22.5" style="173" customWidth="1"/>
    <col min="12" max="24" width="11.5" style="171"/>
    <col min="25" max="16384" width="11.5" style="173"/>
  </cols>
  <sheetData>
    <row r="1" spans="2:14" ht="37.5" customHeight="1" x14ac:dyDescent="0.15">
      <c r="B1" s="544"/>
      <c r="C1" s="547" t="s">
        <v>25</v>
      </c>
      <c r="D1" s="547"/>
      <c r="E1" s="547"/>
      <c r="F1" s="547"/>
      <c r="G1" s="547"/>
      <c r="H1" s="547"/>
      <c r="I1" s="548"/>
      <c r="J1" s="170"/>
      <c r="K1" s="170"/>
      <c r="M1" s="172" t="s">
        <v>47</v>
      </c>
    </row>
    <row r="2" spans="2:14" ht="37.5" customHeight="1" x14ac:dyDescent="0.15">
      <c r="B2" s="545"/>
      <c r="C2" s="725" t="s">
        <v>239</v>
      </c>
      <c r="D2" s="725"/>
      <c r="E2" s="725"/>
      <c r="F2" s="725"/>
      <c r="G2" s="725"/>
      <c r="H2" s="725"/>
      <c r="I2" s="549"/>
      <c r="J2" s="170"/>
      <c r="K2" s="170"/>
      <c r="M2" s="172" t="s">
        <v>48</v>
      </c>
    </row>
    <row r="3" spans="2:14" ht="37.5" customHeight="1" x14ac:dyDescent="0.15">
      <c r="B3" s="545"/>
      <c r="C3" s="725" t="s">
        <v>240</v>
      </c>
      <c r="D3" s="725"/>
      <c r="E3" s="725"/>
      <c r="F3" s="725" t="s">
        <v>241</v>
      </c>
      <c r="G3" s="725"/>
      <c r="H3" s="725"/>
      <c r="I3" s="549"/>
      <c r="J3" s="170"/>
      <c r="K3" s="170"/>
      <c r="M3" s="172" t="s">
        <v>50</v>
      </c>
    </row>
    <row r="4" spans="2:14" ht="23.25" customHeight="1" x14ac:dyDescent="0.15">
      <c r="B4" s="553" t="s">
        <v>351</v>
      </c>
      <c r="C4" s="554"/>
      <c r="D4" s="554"/>
      <c r="E4" s="554"/>
      <c r="F4" s="554"/>
      <c r="G4" s="554"/>
      <c r="H4" s="554"/>
      <c r="I4" s="555"/>
      <c r="J4" s="174"/>
      <c r="K4" s="174"/>
    </row>
    <row r="5" spans="2:14" ht="24" customHeight="1" x14ac:dyDescent="0.15">
      <c r="B5" s="556" t="s">
        <v>234</v>
      </c>
      <c r="C5" s="557"/>
      <c r="D5" s="557"/>
      <c r="E5" s="557"/>
      <c r="F5" s="557"/>
      <c r="G5" s="557"/>
      <c r="H5" s="557"/>
      <c r="I5" s="558"/>
      <c r="J5" s="175"/>
      <c r="K5" s="175"/>
      <c r="N5" s="176" t="s">
        <v>57</v>
      </c>
    </row>
    <row r="6" spans="2:14" ht="30.75" customHeight="1" x14ac:dyDescent="0.15">
      <c r="B6" s="222" t="s">
        <v>242</v>
      </c>
      <c r="C6" s="217">
        <v>3</v>
      </c>
      <c r="D6" s="559" t="s">
        <v>243</v>
      </c>
      <c r="E6" s="559"/>
      <c r="F6" s="560" t="s">
        <v>328</v>
      </c>
      <c r="G6" s="560"/>
      <c r="H6" s="560"/>
      <c r="I6" s="561"/>
      <c r="J6" s="177"/>
      <c r="K6" s="177"/>
      <c r="M6" s="172" t="s">
        <v>60</v>
      </c>
      <c r="N6" s="176" t="s">
        <v>61</v>
      </c>
    </row>
    <row r="7" spans="2:14" ht="30.75" customHeight="1" x14ac:dyDescent="0.15">
      <c r="B7" s="222" t="s">
        <v>244</v>
      </c>
      <c r="C7" s="217" t="s">
        <v>81</v>
      </c>
      <c r="D7" s="559" t="s">
        <v>245</v>
      </c>
      <c r="E7" s="559"/>
      <c r="F7" s="560" t="s">
        <v>329</v>
      </c>
      <c r="G7" s="560"/>
      <c r="H7" s="178" t="s">
        <v>246</v>
      </c>
      <c r="I7" s="218" t="s">
        <v>81</v>
      </c>
      <c r="J7" s="179"/>
      <c r="K7" s="179"/>
      <c r="M7" s="172" t="s">
        <v>65</v>
      </c>
      <c r="N7" s="176" t="s">
        <v>66</v>
      </c>
    </row>
    <row r="8" spans="2:14" ht="30.75" customHeight="1" x14ac:dyDescent="0.15">
      <c r="B8" s="222" t="s">
        <v>247</v>
      </c>
      <c r="C8" s="560" t="s">
        <v>289</v>
      </c>
      <c r="D8" s="560"/>
      <c r="E8" s="560"/>
      <c r="F8" s="560"/>
      <c r="G8" s="178" t="s">
        <v>248</v>
      </c>
      <c r="H8" s="565">
        <v>7550</v>
      </c>
      <c r="I8" s="566"/>
      <c r="J8" s="180"/>
      <c r="K8" s="180"/>
      <c r="M8" s="172" t="s">
        <v>69</v>
      </c>
      <c r="N8" s="176" t="s">
        <v>70</v>
      </c>
    </row>
    <row r="9" spans="2:14" ht="30.75" customHeight="1" x14ac:dyDescent="0.15">
      <c r="B9" s="222" t="s">
        <v>48</v>
      </c>
      <c r="C9" s="726" t="s">
        <v>69</v>
      </c>
      <c r="D9" s="726"/>
      <c r="E9" s="726"/>
      <c r="F9" s="726"/>
      <c r="G9" s="178" t="s">
        <v>249</v>
      </c>
      <c r="H9" s="568" t="s">
        <v>330</v>
      </c>
      <c r="I9" s="569"/>
      <c r="J9" s="181"/>
      <c r="K9" s="181"/>
      <c r="M9" s="182" t="s">
        <v>73</v>
      </c>
    </row>
    <row r="10" spans="2:14" ht="60.75" customHeight="1" x14ac:dyDescent="0.15">
      <c r="B10" s="222" t="s">
        <v>250</v>
      </c>
      <c r="C10" s="560" t="s">
        <v>348</v>
      </c>
      <c r="D10" s="560"/>
      <c r="E10" s="560"/>
      <c r="F10" s="560"/>
      <c r="G10" s="560"/>
      <c r="H10" s="560"/>
      <c r="I10" s="561"/>
      <c r="J10" s="183"/>
      <c r="K10" s="183"/>
      <c r="M10" s="182"/>
    </row>
    <row r="11" spans="2:14" ht="30.75" customHeight="1" x14ac:dyDescent="0.15">
      <c r="B11" s="222" t="s">
        <v>251</v>
      </c>
      <c r="C11" s="560" t="s">
        <v>291</v>
      </c>
      <c r="D11" s="560"/>
      <c r="E11" s="560"/>
      <c r="F11" s="560"/>
      <c r="G11" s="560"/>
      <c r="H11" s="560"/>
      <c r="I11" s="561"/>
      <c r="J11" s="179"/>
      <c r="K11" s="179"/>
      <c r="M11" s="182"/>
      <c r="N11" s="176" t="s">
        <v>76</v>
      </c>
    </row>
    <row r="12" spans="2:14" ht="30.75" customHeight="1" x14ac:dyDescent="0.15">
      <c r="B12" s="222" t="s">
        <v>254</v>
      </c>
      <c r="C12" s="563" t="s">
        <v>331</v>
      </c>
      <c r="D12" s="563"/>
      <c r="E12" s="563"/>
      <c r="F12" s="563"/>
      <c r="G12" s="178" t="s">
        <v>252</v>
      </c>
      <c r="H12" s="563" t="s">
        <v>91</v>
      </c>
      <c r="I12" s="564"/>
      <c r="J12" s="179"/>
      <c r="K12" s="179"/>
      <c r="M12" s="182" t="s">
        <v>80</v>
      </c>
      <c r="N12" s="176" t="s">
        <v>81</v>
      </c>
    </row>
    <row r="13" spans="2:14" ht="30.75" customHeight="1" x14ac:dyDescent="0.15">
      <c r="B13" s="222" t="s">
        <v>255</v>
      </c>
      <c r="C13" s="727" t="s">
        <v>332</v>
      </c>
      <c r="D13" s="727"/>
      <c r="E13" s="727"/>
      <c r="F13" s="727"/>
      <c r="G13" s="178" t="s">
        <v>253</v>
      </c>
      <c r="H13" s="560" t="s">
        <v>70</v>
      </c>
      <c r="I13" s="561"/>
      <c r="J13" s="179"/>
      <c r="K13" s="179"/>
      <c r="M13" s="182" t="s">
        <v>84</v>
      </c>
    </row>
    <row r="14" spans="2:14" ht="64.5" customHeight="1" x14ac:dyDescent="0.15">
      <c r="B14" s="222" t="s">
        <v>256</v>
      </c>
      <c r="C14" s="728" t="s">
        <v>333</v>
      </c>
      <c r="D14" s="728"/>
      <c r="E14" s="728"/>
      <c r="F14" s="728"/>
      <c r="G14" s="728"/>
      <c r="H14" s="728"/>
      <c r="I14" s="729"/>
      <c r="J14" s="183"/>
      <c r="K14" s="183"/>
      <c r="M14" s="182" t="s">
        <v>86</v>
      </c>
      <c r="N14" s="176"/>
    </row>
    <row r="15" spans="2:14" ht="30.75" customHeight="1" x14ac:dyDescent="0.15">
      <c r="B15" s="222" t="s">
        <v>257</v>
      </c>
      <c r="C15" s="563" t="s">
        <v>334</v>
      </c>
      <c r="D15" s="563"/>
      <c r="E15" s="563"/>
      <c r="F15" s="563"/>
      <c r="G15" s="563"/>
      <c r="H15" s="563"/>
      <c r="I15" s="564"/>
      <c r="J15" s="184"/>
      <c r="K15" s="184"/>
      <c r="M15" s="182" t="s">
        <v>88</v>
      </c>
      <c r="N15" s="176"/>
    </row>
    <row r="16" spans="2:14" ht="20.25" customHeight="1" x14ac:dyDescent="0.15">
      <c r="B16" s="222" t="s">
        <v>258</v>
      </c>
      <c r="C16" s="560" t="s">
        <v>335</v>
      </c>
      <c r="D16" s="560"/>
      <c r="E16" s="560"/>
      <c r="F16" s="560"/>
      <c r="G16" s="560"/>
      <c r="H16" s="560"/>
      <c r="I16" s="561"/>
      <c r="J16" s="185"/>
      <c r="K16" s="185"/>
      <c r="M16" s="182"/>
      <c r="N16" s="176"/>
    </row>
    <row r="17" spans="2:14" ht="30.75" customHeight="1" x14ac:dyDescent="0.15">
      <c r="B17" s="222" t="s">
        <v>259</v>
      </c>
      <c r="C17" s="560" t="s">
        <v>152</v>
      </c>
      <c r="D17" s="735"/>
      <c r="E17" s="735"/>
      <c r="F17" s="735"/>
      <c r="G17" s="735"/>
      <c r="H17" s="735"/>
      <c r="I17" s="736"/>
      <c r="J17" s="186"/>
      <c r="K17" s="186"/>
      <c r="M17" s="182" t="s">
        <v>91</v>
      </c>
      <c r="N17" s="176"/>
    </row>
    <row r="18" spans="2:14" ht="18" customHeight="1" x14ac:dyDescent="0.15">
      <c r="B18" s="583" t="s">
        <v>265</v>
      </c>
      <c r="C18" s="584" t="s">
        <v>237</v>
      </c>
      <c r="D18" s="584"/>
      <c r="E18" s="584"/>
      <c r="F18" s="585" t="s">
        <v>238</v>
      </c>
      <c r="G18" s="585"/>
      <c r="H18" s="585"/>
      <c r="I18" s="586"/>
      <c r="J18" s="187"/>
      <c r="K18" s="187"/>
      <c r="M18" s="182" t="s">
        <v>79</v>
      </c>
      <c r="N18" s="176"/>
    </row>
    <row r="19" spans="2:14" ht="39.75" customHeight="1" x14ac:dyDescent="0.15">
      <c r="B19" s="583"/>
      <c r="C19" s="560" t="s">
        <v>336</v>
      </c>
      <c r="D19" s="560"/>
      <c r="E19" s="560"/>
      <c r="F19" s="560" t="s">
        <v>337</v>
      </c>
      <c r="G19" s="560"/>
      <c r="H19" s="560"/>
      <c r="I19" s="561"/>
      <c r="J19" s="185"/>
      <c r="K19" s="185"/>
      <c r="M19" s="182" t="s">
        <v>95</v>
      </c>
      <c r="N19" s="176"/>
    </row>
    <row r="20" spans="2:14" ht="39.75" customHeight="1" x14ac:dyDescent="0.15">
      <c r="B20" s="222" t="s">
        <v>266</v>
      </c>
      <c r="C20" s="595" t="s">
        <v>152</v>
      </c>
      <c r="D20" s="596"/>
      <c r="E20" s="731"/>
      <c r="F20" s="563" t="s">
        <v>152</v>
      </c>
      <c r="G20" s="563"/>
      <c r="H20" s="563"/>
      <c r="I20" s="564"/>
      <c r="J20" s="179"/>
      <c r="K20" s="179"/>
      <c r="M20" s="182"/>
      <c r="N20" s="176"/>
    </row>
    <row r="21" spans="2:14" ht="42" customHeight="1" x14ac:dyDescent="0.15">
      <c r="B21" s="222" t="s">
        <v>267</v>
      </c>
      <c r="C21" s="592" t="s">
        <v>338</v>
      </c>
      <c r="D21" s="593"/>
      <c r="E21" s="594"/>
      <c r="F21" s="595" t="s">
        <v>339</v>
      </c>
      <c r="G21" s="596"/>
      <c r="H21" s="596"/>
      <c r="I21" s="597"/>
      <c r="J21" s="184"/>
      <c r="K21" s="184"/>
      <c r="M21" s="188"/>
      <c r="N21" s="176"/>
    </row>
    <row r="22" spans="2:14" ht="23.25" customHeight="1" x14ac:dyDescent="0.15">
      <c r="B22" s="222" t="s">
        <v>268</v>
      </c>
      <c r="C22" s="730">
        <v>44197</v>
      </c>
      <c r="D22" s="737"/>
      <c r="E22" s="738"/>
      <c r="F22" s="178" t="s">
        <v>271</v>
      </c>
      <c r="G22" s="262">
        <v>0.1</v>
      </c>
      <c r="H22" s="178" t="s">
        <v>275</v>
      </c>
      <c r="I22" s="263">
        <v>0.1</v>
      </c>
      <c r="J22" s="189"/>
      <c r="K22" s="189"/>
      <c r="M22" s="188"/>
    </row>
    <row r="23" spans="2:14" ht="27" customHeight="1" x14ac:dyDescent="0.15">
      <c r="B23" s="222" t="s">
        <v>269</v>
      </c>
      <c r="C23" s="730">
        <v>44561</v>
      </c>
      <c r="D23" s="596"/>
      <c r="E23" s="731"/>
      <c r="F23" s="178" t="s">
        <v>272</v>
      </c>
      <c r="G23" s="732">
        <v>0.3</v>
      </c>
      <c r="H23" s="733"/>
      <c r="I23" s="734"/>
      <c r="J23" s="190"/>
      <c r="K23" s="190"/>
      <c r="M23" s="188"/>
    </row>
    <row r="24" spans="2:14" ht="30.75" customHeight="1" x14ac:dyDescent="0.15">
      <c r="B24" s="228" t="s">
        <v>270</v>
      </c>
      <c r="C24" s="745" t="s">
        <v>88</v>
      </c>
      <c r="D24" s="746"/>
      <c r="E24" s="747"/>
      <c r="F24" s="225" t="s">
        <v>274</v>
      </c>
      <c r="G24" s="595"/>
      <c r="H24" s="596"/>
      <c r="I24" s="597"/>
      <c r="J24" s="187"/>
      <c r="K24" s="187"/>
      <c r="M24" s="188"/>
    </row>
    <row r="25" spans="2:14" ht="22.5" customHeight="1" x14ac:dyDescent="0.15">
      <c r="B25" s="748" t="s">
        <v>235</v>
      </c>
      <c r="C25" s="749"/>
      <c r="D25" s="749"/>
      <c r="E25" s="749"/>
      <c r="F25" s="749"/>
      <c r="G25" s="749"/>
      <c r="H25" s="749"/>
      <c r="I25" s="750"/>
      <c r="J25" s="175"/>
      <c r="K25" s="175"/>
      <c r="M25" s="188"/>
    </row>
    <row r="26" spans="2:14" ht="43.5" customHeight="1" x14ac:dyDescent="0.15">
      <c r="B26" s="191" t="s">
        <v>105</v>
      </c>
      <c r="C26" s="219" t="s">
        <v>261</v>
      </c>
      <c r="D26" s="219" t="s">
        <v>260</v>
      </c>
      <c r="E26" s="192" t="s">
        <v>264</v>
      </c>
      <c r="F26" s="219" t="s">
        <v>263</v>
      </c>
      <c r="G26" s="219" t="s">
        <v>262</v>
      </c>
      <c r="H26" s="192" t="s">
        <v>340</v>
      </c>
      <c r="I26" s="193" t="s">
        <v>379</v>
      </c>
      <c r="J26" s="185"/>
      <c r="K26" s="185"/>
      <c r="M26" s="188"/>
    </row>
    <row r="27" spans="2:14" ht="19.5" customHeight="1" x14ac:dyDescent="0.15">
      <c r="B27" s="194" t="s">
        <v>113</v>
      </c>
      <c r="C27" s="1022">
        <f>9.01%*$G$23</f>
        <v>2.7029999999999998E-2</v>
      </c>
      <c r="D27" s="1022">
        <f>9.01%*$G$23</f>
        <v>2.7029999999999998E-2</v>
      </c>
      <c r="E27" s="274">
        <f>+D27/C27</f>
        <v>1</v>
      </c>
      <c r="F27" s="751">
        <f>SUM(C27:C38)</f>
        <v>0.29753999999999997</v>
      </c>
      <c r="G27" s="751">
        <f>SUM(D27:D38)</f>
        <v>9.4409999999999994E-2</v>
      </c>
      <c r="H27" s="320">
        <f>+(D27*100%)/$G$23</f>
        <v>9.01E-2</v>
      </c>
      <c r="I27" s="752">
        <f>G27+I22</f>
        <v>0.19441</v>
      </c>
      <c r="J27" s="195"/>
      <c r="K27" s="195"/>
      <c r="M27" s="188"/>
    </row>
    <row r="28" spans="2:14" ht="19.5" customHeight="1" x14ac:dyDescent="0.15">
      <c r="B28" s="194" t="s">
        <v>114</v>
      </c>
      <c r="C28" s="1022">
        <f>6.19%*$G$23</f>
        <v>1.857E-2</v>
      </c>
      <c r="D28" s="1022">
        <f>6.19%*$G$23</f>
        <v>1.857E-2</v>
      </c>
      <c r="E28" s="274">
        <f t="shared" ref="E28:E38" si="0">+D28/C28</f>
        <v>1</v>
      </c>
      <c r="F28" s="691"/>
      <c r="G28" s="691"/>
      <c r="H28" s="320">
        <f>+IF(D28="","",((D28*100%)/$G$23)+H27)</f>
        <v>0.152</v>
      </c>
      <c r="I28" s="694"/>
      <c r="J28" s="195"/>
      <c r="K28" s="195"/>
      <c r="M28" s="188"/>
    </row>
    <row r="29" spans="2:14" ht="19.5" customHeight="1" x14ac:dyDescent="0.15">
      <c r="B29" s="194" t="s">
        <v>115</v>
      </c>
      <c r="C29" s="1022">
        <f>4.82%*$G$23</f>
        <v>1.4459999999999999E-2</v>
      </c>
      <c r="D29" s="1022">
        <f>5.66%*$G$23</f>
        <v>1.6980000000000002E-2</v>
      </c>
      <c r="E29" s="274">
        <f t="shared" si="0"/>
        <v>1.1742738589211621</v>
      </c>
      <c r="F29" s="691"/>
      <c r="G29" s="691"/>
      <c r="H29" s="320">
        <f t="shared" ref="H29:H38" si="1">+IF(D29="","",((D29*100%)/$G$23)+H28)</f>
        <v>0.20860000000000001</v>
      </c>
      <c r="I29" s="694"/>
      <c r="J29" s="195"/>
      <c r="K29" s="195"/>
      <c r="M29" s="188"/>
    </row>
    <row r="30" spans="2:14" ht="19.5" customHeight="1" x14ac:dyDescent="0.15">
      <c r="B30" s="194" t="s">
        <v>116</v>
      </c>
      <c r="C30" s="1022">
        <f>9.99%*G23</f>
        <v>2.997E-2</v>
      </c>
      <c r="D30" s="1022">
        <f>10.61%*G23</f>
        <v>3.1829999999999997E-2</v>
      </c>
      <c r="E30" s="274">
        <f t="shared" si="0"/>
        <v>1.062062062062062</v>
      </c>
      <c r="F30" s="691"/>
      <c r="G30" s="691"/>
      <c r="H30" s="320">
        <f t="shared" si="1"/>
        <v>0.31469999999999998</v>
      </c>
      <c r="I30" s="694"/>
      <c r="J30" s="195"/>
      <c r="K30" s="195"/>
    </row>
    <row r="31" spans="2:14" ht="19.5" customHeight="1" x14ac:dyDescent="0.15">
      <c r="B31" s="194" t="s">
        <v>117</v>
      </c>
      <c r="C31" s="1022">
        <f>5.66%*G23</f>
        <v>1.6980000000000002E-2</v>
      </c>
      <c r="D31" s="272"/>
      <c r="E31" s="274">
        <f t="shared" si="0"/>
        <v>0</v>
      </c>
      <c r="F31" s="691"/>
      <c r="G31" s="691"/>
      <c r="H31" s="320" t="str">
        <f t="shared" si="1"/>
        <v/>
      </c>
      <c r="I31" s="694"/>
      <c r="J31" s="195"/>
      <c r="K31" s="195"/>
    </row>
    <row r="32" spans="2:14" ht="19.5" customHeight="1" x14ac:dyDescent="0.15">
      <c r="B32" s="194" t="s">
        <v>118</v>
      </c>
      <c r="C32" s="1022">
        <f>5.76%*G23</f>
        <v>1.728E-2</v>
      </c>
      <c r="D32" s="272"/>
      <c r="E32" s="274">
        <f t="shared" si="0"/>
        <v>0</v>
      </c>
      <c r="F32" s="691"/>
      <c r="G32" s="691"/>
      <c r="H32" s="320" t="str">
        <f t="shared" si="1"/>
        <v/>
      </c>
      <c r="I32" s="694"/>
      <c r="J32" s="195"/>
      <c r="K32" s="195"/>
    </row>
    <row r="33" spans="2:11" ht="19.5" customHeight="1" x14ac:dyDescent="0.15">
      <c r="B33" s="194" t="s">
        <v>119</v>
      </c>
      <c r="C33" s="1022">
        <f>11.09%*G23</f>
        <v>3.3270000000000001E-2</v>
      </c>
      <c r="D33" s="272"/>
      <c r="E33" s="274">
        <f t="shared" si="0"/>
        <v>0</v>
      </c>
      <c r="F33" s="691"/>
      <c r="G33" s="691"/>
      <c r="H33" s="320" t="str">
        <f t="shared" si="1"/>
        <v/>
      </c>
      <c r="I33" s="694"/>
      <c r="J33" s="195"/>
      <c r="K33" s="195"/>
    </row>
    <row r="34" spans="2:11" ht="19.5" customHeight="1" x14ac:dyDescent="0.15">
      <c r="B34" s="194" t="s">
        <v>120</v>
      </c>
      <c r="C34" s="1022">
        <f>8.76%*G23</f>
        <v>2.6279999999999998E-2</v>
      </c>
      <c r="D34" s="272"/>
      <c r="E34" s="274">
        <f t="shared" si="0"/>
        <v>0</v>
      </c>
      <c r="F34" s="691"/>
      <c r="G34" s="691"/>
      <c r="H34" s="320" t="str">
        <f t="shared" si="1"/>
        <v/>
      </c>
      <c r="I34" s="694"/>
      <c r="J34" s="195"/>
      <c r="K34" s="195"/>
    </row>
    <row r="35" spans="2:11" ht="19.5" customHeight="1" x14ac:dyDescent="0.15">
      <c r="B35" s="194" t="s">
        <v>121</v>
      </c>
      <c r="C35" s="1022">
        <f>7.36%*G23</f>
        <v>2.2079999999999999E-2</v>
      </c>
      <c r="D35" s="272"/>
      <c r="E35" s="274">
        <f t="shared" si="0"/>
        <v>0</v>
      </c>
      <c r="F35" s="691"/>
      <c r="G35" s="691"/>
      <c r="H35" s="320" t="str">
        <f t="shared" si="1"/>
        <v/>
      </c>
      <c r="I35" s="694"/>
      <c r="J35" s="195"/>
      <c r="K35" s="195"/>
    </row>
    <row r="36" spans="2:11" ht="19.5" customHeight="1" x14ac:dyDescent="0.15">
      <c r="B36" s="194" t="s">
        <v>122</v>
      </c>
      <c r="C36" s="1022">
        <f>17.29%*G23</f>
        <v>5.1869999999999999E-2</v>
      </c>
      <c r="D36" s="272"/>
      <c r="E36" s="274">
        <f t="shared" si="0"/>
        <v>0</v>
      </c>
      <c r="F36" s="691"/>
      <c r="G36" s="691"/>
      <c r="H36" s="320" t="str">
        <f t="shared" si="1"/>
        <v/>
      </c>
      <c r="I36" s="694"/>
      <c r="J36" s="195"/>
      <c r="K36" s="195"/>
    </row>
    <row r="37" spans="2:11" ht="19.5" customHeight="1" x14ac:dyDescent="0.15">
      <c r="B37" s="194" t="s">
        <v>123</v>
      </c>
      <c r="C37" s="1022">
        <f>7.9%*G23</f>
        <v>2.3699999999999999E-2</v>
      </c>
      <c r="D37" s="272"/>
      <c r="E37" s="274">
        <f t="shared" si="0"/>
        <v>0</v>
      </c>
      <c r="F37" s="691"/>
      <c r="G37" s="691"/>
      <c r="H37" s="320" t="str">
        <f t="shared" si="1"/>
        <v/>
      </c>
      <c r="I37" s="694"/>
      <c r="J37" s="195"/>
      <c r="K37" s="195"/>
    </row>
    <row r="38" spans="2:11" ht="19.5" customHeight="1" x14ac:dyDescent="0.15">
      <c r="B38" s="194" t="s">
        <v>124</v>
      </c>
      <c r="C38" s="1022">
        <f>5.35%*G23</f>
        <v>1.6049999999999998E-2</v>
      </c>
      <c r="D38" s="272"/>
      <c r="E38" s="274">
        <f t="shared" si="0"/>
        <v>0</v>
      </c>
      <c r="F38" s="692"/>
      <c r="G38" s="692"/>
      <c r="H38" s="320" t="str">
        <f t="shared" si="1"/>
        <v/>
      </c>
      <c r="I38" s="695"/>
      <c r="J38" s="195"/>
      <c r="K38" s="195"/>
    </row>
    <row r="39" spans="2:11" ht="141" customHeight="1" x14ac:dyDescent="0.15">
      <c r="B39" s="226" t="s">
        <v>277</v>
      </c>
      <c r="C39" s="755" t="s">
        <v>445</v>
      </c>
      <c r="D39" s="756"/>
      <c r="E39" s="756"/>
      <c r="F39" s="756"/>
      <c r="G39" s="756"/>
      <c r="H39" s="756"/>
      <c r="I39" s="757"/>
      <c r="J39" s="196"/>
      <c r="K39" s="196"/>
    </row>
    <row r="40" spans="2:11" ht="34.5" customHeight="1" x14ac:dyDescent="0.15">
      <c r="B40" s="608"/>
      <c r="C40" s="609"/>
      <c r="D40" s="609"/>
      <c r="E40" s="609"/>
      <c r="F40" s="609"/>
      <c r="G40" s="609"/>
      <c r="H40" s="609"/>
      <c r="I40" s="610"/>
      <c r="J40" s="175"/>
      <c r="K40" s="175"/>
    </row>
    <row r="41" spans="2:11" ht="34.5" customHeight="1" x14ac:dyDescent="0.15">
      <c r="B41" s="611"/>
      <c r="C41" s="612"/>
      <c r="D41" s="612"/>
      <c r="E41" s="612"/>
      <c r="F41" s="612"/>
      <c r="G41" s="612"/>
      <c r="H41" s="612"/>
      <c r="I41" s="613"/>
      <c r="J41" s="196"/>
      <c r="K41" s="196"/>
    </row>
    <row r="42" spans="2:11" ht="34.5" customHeight="1" x14ac:dyDescent="0.15">
      <c r="B42" s="611"/>
      <c r="C42" s="612"/>
      <c r="D42" s="612"/>
      <c r="E42" s="612"/>
      <c r="F42" s="612"/>
      <c r="G42" s="612"/>
      <c r="H42" s="612"/>
      <c r="I42" s="613"/>
      <c r="J42" s="196"/>
      <c r="K42" s="196"/>
    </row>
    <row r="43" spans="2:11" ht="34.5" customHeight="1" x14ac:dyDescent="0.15">
      <c r="B43" s="611"/>
      <c r="C43" s="612"/>
      <c r="D43" s="612"/>
      <c r="E43" s="612"/>
      <c r="F43" s="612"/>
      <c r="G43" s="612"/>
      <c r="H43" s="612"/>
      <c r="I43" s="613"/>
      <c r="J43" s="196"/>
      <c r="K43" s="196"/>
    </row>
    <row r="44" spans="2:11" ht="34.5" customHeight="1" x14ac:dyDescent="0.15">
      <c r="B44" s="614"/>
      <c r="C44" s="615"/>
      <c r="D44" s="615"/>
      <c r="E44" s="615"/>
      <c r="F44" s="615"/>
      <c r="G44" s="615"/>
      <c r="H44" s="615"/>
      <c r="I44" s="616"/>
      <c r="J44" s="174"/>
      <c r="K44" s="174"/>
    </row>
    <row r="45" spans="2:11" ht="166.5" customHeight="1" x14ac:dyDescent="0.15">
      <c r="B45" s="222" t="s">
        <v>278</v>
      </c>
      <c r="C45" s="758" t="s">
        <v>445</v>
      </c>
      <c r="D45" s="759"/>
      <c r="E45" s="759"/>
      <c r="F45" s="759"/>
      <c r="G45" s="759"/>
      <c r="H45" s="759"/>
      <c r="I45" s="760"/>
      <c r="J45" s="197"/>
      <c r="K45" s="197"/>
    </row>
    <row r="46" spans="2:11" ht="32.25" customHeight="1" x14ac:dyDescent="0.15">
      <c r="B46" s="222" t="s">
        <v>279</v>
      </c>
      <c r="C46" s="758"/>
      <c r="D46" s="759"/>
      <c r="E46" s="759"/>
      <c r="F46" s="759"/>
      <c r="G46" s="759"/>
      <c r="H46" s="759"/>
      <c r="I46" s="760"/>
      <c r="J46" s="197"/>
      <c r="K46" s="197"/>
    </row>
    <row r="47" spans="2:11" ht="66" customHeight="1" x14ac:dyDescent="0.15">
      <c r="B47" s="227" t="s">
        <v>280</v>
      </c>
      <c r="C47" s="761" t="s">
        <v>421</v>
      </c>
      <c r="D47" s="762"/>
      <c r="E47" s="762"/>
      <c r="F47" s="762"/>
      <c r="G47" s="762"/>
      <c r="H47" s="762"/>
      <c r="I47" s="763"/>
      <c r="J47" s="197"/>
      <c r="K47" s="197"/>
    </row>
    <row r="48" spans="2:11" ht="22.5" customHeight="1" x14ac:dyDescent="0.15">
      <c r="B48" s="748" t="s">
        <v>236</v>
      </c>
      <c r="C48" s="749"/>
      <c r="D48" s="749"/>
      <c r="E48" s="749"/>
      <c r="F48" s="749"/>
      <c r="G48" s="749"/>
      <c r="H48" s="749"/>
      <c r="I48" s="750"/>
      <c r="J48" s="197"/>
      <c r="K48" s="197"/>
    </row>
    <row r="49" spans="2:11" ht="22.5" customHeight="1" x14ac:dyDescent="0.15">
      <c r="B49" s="627" t="s">
        <v>281</v>
      </c>
      <c r="C49" s="216" t="s">
        <v>448</v>
      </c>
      <c r="D49" s="629" t="s">
        <v>283</v>
      </c>
      <c r="E49" s="629"/>
      <c r="F49" s="629"/>
      <c r="G49" s="629" t="s">
        <v>284</v>
      </c>
      <c r="H49" s="629"/>
      <c r="I49" s="630"/>
      <c r="J49" s="198"/>
      <c r="K49" s="198"/>
    </row>
    <row r="50" spans="2:11" ht="30.75" customHeight="1" x14ac:dyDescent="0.15">
      <c r="B50" s="628"/>
      <c r="C50" s="199"/>
      <c r="D50" s="753"/>
      <c r="E50" s="753"/>
      <c r="F50" s="753"/>
      <c r="G50" s="753"/>
      <c r="H50" s="753"/>
      <c r="I50" s="754"/>
      <c r="J50" s="198"/>
      <c r="K50" s="198"/>
    </row>
    <row r="51" spans="2:11" ht="32.25" customHeight="1" x14ac:dyDescent="0.15">
      <c r="B51" s="230" t="s">
        <v>285</v>
      </c>
      <c r="C51" s="739" t="s">
        <v>431</v>
      </c>
      <c r="D51" s="739"/>
      <c r="E51" s="739"/>
      <c r="F51" s="739"/>
      <c r="G51" s="739"/>
      <c r="H51" s="739"/>
      <c r="I51" s="740"/>
      <c r="J51" s="200"/>
      <c r="K51" s="200"/>
    </row>
    <row r="52" spans="2:11" ht="28.5" customHeight="1" x14ac:dyDescent="0.15">
      <c r="B52" s="231" t="s">
        <v>286</v>
      </c>
      <c r="C52" s="739" t="s">
        <v>431</v>
      </c>
      <c r="D52" s="739"/>
      <c r="E52" s="739"/>
      <c r="F52" s="739"/>
      <c r="G52" s="739"/>
      <c r="H52" s="739"/>
      <c r="I52" s="740"/>
      <c r="J52" s="200"/>
      <c r="K52" s="200"/>
    </row>
    <row r="53" spans="2:11" ht="30" customHeight="1" x14ac:dyDescent="0.15">
      <c r="B53" s="227" t="s">
        <v>287</v>
      </c>
      <c r="C53" s="741" t="s">
        <v>383</v>
      </c>
      <c r="D53" s="742"/>
      <c r="E53" s="742"/>
      <c r="F53" s="742"/>
      <c r="G53" s="742"/>
      <c r="H53" s="742"/>
      <c r="I53" s="743"/>
      <c r="J53" s="201"/>
      <c r="K53" s="201"/>
    </row>
    <row r="54" spans="2:11" ht="31.5" customHeight="1" thickBot="1" x14ac:dyDescent="0.2">
      <c r="B54" s="210" t="s">
        <v>288</v>
      </c>
      <c r="C54" s="741" t="s">
        <v>383</v>
      </c>
      <c r="D54" s="742"/>
      <c r="E54" s="742"/>
      <c r="F54" s="742"/>
      <c r="G54" s="742"/>
      <c r="H54" s="742"/>
      <c r="I54" s="744"/>
      <c r="J54" s="202"/>
      <c r="K54" s="202"/>
    </row>
    <row r="55" spans="2:11" ht="12.75" customHeight="1" x14ac:dyDescent="0.15">
      <c r="B55" s="203"/>
      <c r="C55" s="204"/>
      <c r="D55" s="204"/>
      <c r="E55" s="205"/>
      <c r="F55" s="205"/>
      <c r="G55" s="206"/>
      <c r="H55" s="207"/>
      <c r="I55" s="204"/>
      <c r="J55" s="202"/>
      <c r="K55" s="202"/>
    </row>
    <row r="56" spans="2:11" x14ac:dyDescent="0.15">
      <c r="B56" s="203"/>
      <c r="C56" s="204"/>
      <c r="D56" s="204"/>
      <c r="E56" s="205"/>
      <c r="F56" s="205"/>
      <c r="G56" s="206"/>
      <c r="H56" s="207"/>
      <c r="I56" s="204"/>
      <c r="J56" s="202"/>
      <c r="K56" s="202"/>
    </row>
    <row r="57" spans="2:11" x14ac:dyDescent="0.15">
      <c r="B57" s="203"/>
      <c r="C57" s="204"/>
      <c r="D57" s="204"/>
      <c r="E57" s="205"/>
      <c r="F57" s="205"/>
      <c r="G57" s="206"/>
      <c r="H57" s="207"/>
      <c r="I57" s="204"/>
      <c r="J57" s="202"/>
      <c r="K57" s="202"/>
    </row>
    <row r="58" spans="2:11" x14ac:dyDescent="0.15">
      <c r="B58" s="203"/>
      <c r="C58" s="204"/>
      <c r="D58" s="204"/>
      <c r="E58" s="205"/>
      <c r="F58" s="205"/>
      <c r="G58" s="206"/>
      <c r="H58" s="207"/>
      <c r="I58" s="204"/>
      <c r="J58" s="202"/>
      <c r="K58" s="202"/>
    </row>
    <row r="59" spans="2:11" x14ac:dyDescent="0.15">
      <c r="B59" s="203"/>
      <c r="C59" s="204"/>
      <c r="D59" s="204"/>
      <c r="E59" s="205"/>
      <c r="F59" s="205"/>
      <c r="G59" s="206"/>
      <c r="H59" s="207"/>
      <c r="I59" s="204"/>
      <c r="J59" s="202"/>
      <c r="K59" s="202"/>
    </row>
    <row r="60" spans="2:11" ht="25.5" customHeight="1" x14ac:dyDescent="0.15">
      <c r="B60" s="203"/>
      <c r="C60" s="204"/>
      <c r="D60" s="204"/>
      <c r="E60" s="205"/>
      <c r="F60" s="205"/>
      <c r="G60" s="206"/>
      <c r="H60" s="207"/>
      <c r="I60" s="204"/>
      <c r="J60" s="202"/>
      <c r="K60" s="202"/>
    </row>
  </sheetData>
  <mergeCells count="59">
    <mergeCell ref="B40:I44"/>
    <mergeCell ref="C39:I39"/>
    <mergeCell ref="C45:I45"/>
    <mergeCell ref="C46:I46"/>
    <mergeCell ref="C47:I47"/>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9"/>
  <sheetViews>
    <sheetView view="pageBreakPreview" topLeftCell="A21" zoomScale="80" zoomScaleNormal="100" zoomScaleSheetLayoutView="80" workbookViewId="0">
      <selection activeCell="D27" sqref="D27:D30"/>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6.33203125" style="9" customWidth="1"/>
    <col min="8" max="8" width="20.5" style="7" customWidth="1"/>
    <col min="9" max="11" width="22.5" style="7" customWidth="1"/>
    <col min="12" max="24" width="11.5" style="12"/>
    <col min="25" max="16384" width="11.5" style="7"/>
  </cols>
  <sheetData>
    <row r="1" spans="2:14" ht="37.5" customHeight="1" x14ac:dyDescent="0.15">
      <c r="B1" s="544"/>
      <c r="C1" s="547" t="s">
        <v>25</v>
      </c>
      <c r="D1" s="547"/>
      <c r="E1" s="547"/>
      <c r="F1" s="547"/>
      <c r="G1" s="547"/>
      <c r="H1" s="547"/>
      <c r="I1" s="548"/>
      <c r="J1" s="232"/>
      <c r="K1" s="232"/>
      <c r="M1" s="233" t="s">
        <v>47</v>
      </c>
    </row>
    <row r="2" spans="2:14" ht="37.5" customHeight="1" x14ac:dyDescent="0.15">
      <c r="B2" s="545"/>
      <c r="C2" s="725" t="s">
        <v>239</v>
      </c>
      <c r="D2" s="725"/>
      <c r="E2" s="725"/>
      <c r="F2" s="725"/>
      <c r="G2" s="725"/>
      <c r="H2" s="725"/>
      <c r="I2" s="549"/>
      <c r="J2" s="232"/>
      <c r="K2" s="232"/>
      <c r="M2" s="233" t="s">
        <v>48</v>
      </c>
    </row>
    <row r="3" spans="2:14" ht="37.5" customHeight="1" x14ac:dyDescent="0.15">
      <c r="B3" s="545"/>
      <c r="C3" s="725" t="s">
        <v>240</v>
      </c>
      <c r="D3" s="725"/>
      <c r="E3" s="725"/>
      <c r="F3" s="725" t="s">
        <v>241</v>
      </c>
      <c r="G3" s="725"/>
      <c r="H3" s="725"/>
      <c r="I3" s="549"/>
      <c r="J3" s="232"/>
      <c r="K3" s="232"/>
      <c r="M3" s="233" t="s">
        <v>50</v>
      </c>
    </row>
    <row r="4" spans="2:14" ht="23.25" customHeight="1" x14ac:dyDescent="0.15">
      <c r="B4" s="553" t="s">
        <v>351</v>
      </c>
      <c r="C4" s="554"/>
      <c r="D4" s="554"/>
      <c r="E4" s="554"/>
      <c r="F4" s="554"/>
      <c r="G4" s="554"/>
      <c r="H4" s="554"/>
      <c r="I4" s="555"/>
      <c r="J4" s="234"/>
      <c r="K4" s="234"/>
    </row>
    <row r="5" spans="2:14" ht="24" customHeight="1" x14ac:dyDescent="0.15">
      <c r="B5" s="556" t="s">
        <v>234</v>
      </c>
      <c r="C5" s="557"/>
      <c r="D5" s="557"/>
      <c r="E5" s="557"/>
      <c r="F5" s="557"/>
      <c r="G5" s="557"/>
      <c r="H5" s="557"/>
      <c r="I5" s="558"/>
      <c r="J5" s="235"/>
      <c r="K5" s="235"/>
      <c r="N5" s="236" t="s">
        <v>57</v>
      </c>
    </row>
    <row r="6" spans="2:14" ht="30.75" customHeight="1" x14ac:dyDescent="0.15">
      <c r="B6" s="222" t="s">
        <v>242</v>
      </c>
      <c r="C6" s="259">
        <v>4</v>
      </c>
      <c r="D6" s="559" t="s">
        <v>243</v>
      </c>
      <c r="E6" s="559"/>
      <c r="F6" s="764" t="s">
        <v>354</v>
      </c>
      <c r="G6" s="764"/>
      <c r="H6" s="764"/>
      <c r="I6" s="765"/>
      <c r="J6" s="237"/>
      <c r="K6" s="237"/>
      <c r="M6" s="233" t="s">
        <v>60</v>
      </c>
      <c r="N6" s="236" t="s">
        <v>61</v>
      </c>
    </row>
    <row r="7" spans="2:14" ht="30.75" customHeight="1" x14ac:dyDescent="0.15">
      <c r="B7" s="222" t="s">
        <v>244</v>
      </c>
      <c r="C7" s="259" t="s">
        <v>81</v>
      </c>
      <c r="D7" s="559" t="s">
        <v>245</v>
      </c>
      <c r="E7" s="559"/>
      <c r="F7" s="766" t="s">
        <v>329</v>
      </c>
      <c r="G7" s="766"/>
      <c r="H7" s="178" t="s">
        <v>246</v>
      </c>
      <c r="I7" s="260" t="s">
        <v>81</v>
      </c>
      <c r="J7" s="238"/>
      <c r="K7" s="238"/>
      <c r="M7" s="233" t="s">
        <v>65</v>
      </c>
      <c r="N7" s="236" t="s">
        <v>66</v>
      </c>
    </row>
    <row r="8" spans="2:14" ht="30.75" customHeight="1" x14ac:dyDescent="0.15">
      <c r="B8" s="222" t="s">
        <v>247</v>
      </c>
      <c r="C8" s="764" t="s">
        <v>289</v>
      </c>
      <c r="D8" s="764"/>
      <c r="E8" s="764"/>
      <c r="F8" s="764"/>
      <c r="G8" s="178" t="s">
        <v>248</v>
      </c>
      <c r="H8" s="769">
        <v>7550</v>
      </c>
      <c r="I8" s="770"/>
      <c r="J8" s="21"/>
      <c r="K8" s="21"/>
      <c r="M8" s="233" t="s">
        <v>69</v>
      </c>
      <c r="N8" s="236" t="s">
        <v>70</v>
      </c>
    </row>
    <row r="9" spans="2:14" ht="30.75" customHeight="1" x14ac:dyDescent="0.15">
      <c r="B9" s="222" t="s">
        <v>48</v>
      </c>
      <c r="C9" s="771" t="s">
        <v>69</v>
      </c>
      <c r="D9" s="771"/>
      <c r="E9" s="771"/>
      <c r="F9" s="771"/>
      <c r="G9" s="178" t="s">
        <v>249</v>
      </c>
      <c r="H9" s="772" t="s">
        <v>330</v>
      </c>
      <c r="I9" s="773"/>
      <c r="J9" s="22"/>
      <c r="K9" s="22"/>
      <c r="M9" s="239" t="s">
        <v>73</v>
      </c>
    </row>
    <row r="10" spans="2:14" ht="30.75" customHeight="1" x14ac:dyDescent="0.15">
      <c r="B10" s="222" t="s">
        <v>250</v>
      </c>
      <c r="C10" s="764" t="s">
        <v>374</v>
      </c>
      <c r="D10" s="764"/>
      <c r="E10" s="764"/>
      <c r="F10" s="764"/>
      <c r="G10" s="764"/>
      <c r="H10" s="764"/>
      <c r="I10" s="765"/>
      <c r="J10" s="240"/>
      <c r="K10" s="240"/>
      <c r="M10" s="239"/>
    </row>
    <row r="11" spans="2:14" ht="30.75" customHeight="1" x14ac:dyDescent="0.15">
      <c r="B11" s="222" t="s">
        <v>251</v>
      </c>
      <c r="C11" s="766" t="s">
        <v>291</v>
      </c>
      <c r="D11" s="766"/>
      <c r="E11" s="766"/>
      <c r="F11" s="766"/>
      <c r="G11" s="766"/>
      <c r="H11" s="766"/>
      <c r="I11" s="774"/>
      <c r="J11" s="238"/>
      <c r="K11" s="238"/>
      <c r="M11" s="239"/>
      <c r="N11" s="236" t="s">
        <v>76</v>
      </c>
    </row>
    <row r="12" spans="2:14" ht="30.75" customHeight="1" x14ac:dyDescent="0.15">
      <c r="B12" s="222" t="s">
        <v>254</v>
      </c>
      <c r="C12" s="775" t="s">
        <v>341</v>
      </c>
      <c r="D12" s="775"/>
      <c r="E12" s="775"/>
      <c r="F12" s="775"/>
      <c r="G12" s="178" t="s">
        <v>252</v>
      </c>
      <c r="H12" s="776" t="s">
        <v>91</v>
      </c>
      <c r="I12" s="777"/>
      <c r="J12" s="238"/>
      <c r="K12" s="238"/>
      <c r="M12" s="239" t="s">
        <v>80</v>
      </c>
      <c r="N12" s="236" t="s">
        <v>81</v>
      </c>
    </row>
    <row r="13" spans="2:14" ht="30.75" customHeight="1" x14ac:dyDescent="0.15">
      <c r="B13" s="222" t="s">
        <v>255</v>
      </c>
      <c r="C13" s="778" t="s">
        <v>332</v>
      </c>
      <c r="D13" s="778"/>
      <c r="E13" s="778"/>
      <c r="F13" s="778"/>
      <c r="G13" s="178" t="s">
        <v>253</v>
      </c>
      <c r="H13" s="766" t="s">
        <v>70</v>
      </c>
      <c r="I13" s="774"/>
      <c r="J13" s="238"/>
      <c r="K13" s="238"/>
      <c r="M13" s="239" t="s">
        <v>84</v>
      </c>
    </row>
    <row r="14" spans="2:14" ht="64.5" customHeight="1" x14ac:dyDescent="0.15">
      <c r="B14" s="222" t="s">
        <v>256</v>
      </c>
      <c r="C14" s="779" t="s">
        <v>342</v>
      </c>
      <c r="D14" s="779"/>
      <c r="E14" s="779"/>
      <c r="F14" s="779"/>
      <c r="G14" s="779"/>
      <c r="H14" s="779"/>
      <c r="I14" s="780"/>
      <c r="J14" s="240"/>
      <c r="K14" s="240"/>
      <c r="M14" s="239" t="s">
        <v>86</v>
      </c>
      <c r="N14" s="236"/>
    </row>
    <row r="15" spans="2:14" ht="30.75" customHeight="1" x14ac:dyDescent="0.15">
      <c r="B15" s="222" t="s">
        <v>257</v>
      </c>
      <c r="C15" s="767" t="s">
        <v>368</v>
      </c>
      <c r="D15" s="767"/>
      <c r="E15" s="767"/>
      <c r="F15" s="767"/>
      <c r="G15" s="767"/>
      <c r="H15" s="767"/>
      <c r="I15" s="768"/>
      <c r="J15" s="241"/>
      <c r="K15" s="241"/>
      <c r="M15" s="239" t="s">
        <v>88</v>
      </c>
      <c r="N15" s="236"/>
    </row>
    <row r="16" spans="2:14" ht="20.25" customHeight="1" x14ac:dyDescent="0.15">
      <c r="B16" s="222" t="s">
        <v>258</v>
      </c>
      <c r="C16" s="764" t="s">
        <v>375</v>
      </c>
      <c r="D16" s="764"/>
      <c r="E16" s="764"/>
      <c r="F16" s="764"/>
      <c r="G16" s="764"/>
      <c r="H16" s="764"/>
      <c r="I16" s="765"/>
      <c r="J16" s="242"/>
      <c r="K16" s="242"/>
      <c r="M16" s="239"/>
      <c r="N16" s="236"/>
    </row>
    <row r="17" spans="2:14" ht="30.75" customHeight="1" x14ac:dyDescent="0.15">
      <c r="B17" s="222" t="s">
        <v>259</v>
      </c>
      <c r="C17" s="766" t="s">
        <v>152</v>
      </c>
      <c r="D17" s="787"/>
      <c r="E17" s="787"/>
      <c r="F17" s="787"/>
      <c r="G17" s="787"/>
      <c r="H17" s="787"/>
      <c r="I17" s="788"/>
      <c r="J17" s="243"/>
      <c r="K17" s="243"/>
      <c r="M17" s="239" t="s">
        <v>91</v>
      </c>
      <c r="N17" s="236"/>
    </row>
    <row r="18" spans="2:14" ht="18" customHeight="1" x14ac:dyDescent="0.15">
      <c r="B18" s="583" t="s">
        <v>265</v>
      </c>
      <c r="C18" s="584" t="s">
        <v>237</v>
      </c>
      <c r="D18" s="584"/>
      <c r="E18" s="584"/>
      <c r="F18" s="585" t="s">
        <v>238</v>
      </c>
      <c r="G18" s="585"/>
      <c r="H18" s="585"/>
      <c r="I18" s="586"/>
      <c r="J18" s="28"/>
      <c r="K18" s="28"/>
      <c r="M18" s="239" t="s">
        <v>79</v>
      </c>
      <c r="N18" s="236"/>
    </row>
    <row r="19" spans="2:14" ht="39.75" customHeight="1" x14ac:dyDescent="0.15">
      <c r="B19" s="583"/>
      <c r="C19" s="764" t="s">
        <v>376</v>
      </c>
      <c r="D19" s="764"/>
      <c r="E19" s="764"/>
      <c r="F19" s="764" t="s">
        <v>377</v>
      </c>
      <c r="G19" s="764"/>
      <c r="H19" s="764"/>
      <c r="I19" s="765"/>
      <c r="J19" s="242"/>
      <c r="K19" s="242"/>
      <c r="M19" s="239" t="s">
        <v>95</v>
      </c>
      <c r="N19" s="236"/>
    </row>
    <row r="20" spans="2:14" ht="39.75" customHeight="1" x14ac:dyDescent="0.15">
      <c r="B20" s="222" t="s">
        <v>266</v>
      </c>
      <c r="C20" s="789" t="s">
        <v>152</v>
      </c>
      <c r="D20" s="790"/>
      <c r="E20" s="791"/>
      <c r="F20" s="776" t="s">
        <v>152</v>
      </c>
      <c r="G20" s="776"/>
      <c r="H20" s="776"/>
      <c r="I20" s="777"/>
      <c r="J20" s="238"/>
      <c r="K20" s="238"/>
      <c r="M20" s="239"/>
      <c r="N20" s="236"/>
    </row>
    <row r="21" spans="2:14" ht="42" customHeight="1" x14ac:dyDescent="0.15">
      <c r="B21" s="222" t="s">
        <v>267</v>
      </c>
      <c r="C21" s="792" t="s">
        <v>343</v>
      </c>
      <c r="D21" s="793"/>
      <c r="E21" s="794"/>
      <c r="F21" s="795" t="s">
        <v>378</v>
      </c>
      <c r="G21" s="782"/>
      <c r="H21" s="782"/>
      <c r="I21" s="796"/>
      <c r="J21" s="241"/>
      <c r="K21" s="241"/>
      <c r="M21" s="244"/>
      <c r="N21" s="236"/>
    </row>
    <row r="22" spans="2:14" ht="23.25" customHeight="1" x14ac:dyDescent="0.15">
      <c r="B22" s="222" t="s">
        <v>268</v>
      </c>
      <c r="C22" s="781">
        <v>44197</v>
      </c>
      <c r="D22" s="797"/>
      <c r="E22" s="798"/>
      <c r="F22" s="178" t="s">
        <v>271</v>
      </c>
      <c r="G22" s="271">
        <v>10</v>
      </c>
      <c r="H22" s="178" t="s">
        <v>275</v>
      </c>
      <c r="I22" s="261">
        <v>10</v>
      </c>
      <c r="J22" s="30"/>
      <c r="K22" s="30"/>
      <c r="M22" s="244"/>
    </row>
    <row r="23" spans="2:14" ht="27" customHeight="1" x14ac:dyDescent="0.15">
      <c r="B23" s="222" t="s">
        <v>269</v>
      </c>
      <c r="C23" s="781">
        <v>44561</v>
      </c>
      <c r="D23" s="782"/>
      <c r="E23" s="783"/>
      <c r="F23" s="178" t="s">
        <v>272</v>
      </c>
      <c r="G23" s="784">
        <v>0.3</v>
      </c>
      <c r="H23" s="785"/>
      <c r="I23" s="786"/>
      <c r="J23" s="31"/>
      <c r="K23" s="31"/>
      <c r="M23" s="244"/>
    </row>
    <row r="24" spans="2:14" ht="30.75" customHeight="1" x14ac:dyDescent="0.15">
      <c r="B24" s="228" t="s">
        <v>270</v>
      </c>
      <c r="C24" s="802" t="s">
        <v>88</v>
      </c>
      <c r="D24" s="803"/>
      <c r="E24" s="804"/>
      <c r="F24" s="225" t="s">
        <v>274</v>
      </c>
      <c r="G24" s="795"/>
      <c r="H24" s="782"/>
      <c r="I24" s="796"/>
      <c r="J24" s="28"/>
      <c r="K24" s="28"/>
      <c r="M24" s="244"/>
    </row>
    <row r="25" spans="2:14" ht="22.5" customHeight="1" x14ac:dyDescent="0.15">
      <c r="B25" s="748" t="s">
        <v>235</v>
      </c>
      <c r="C25" s="749"/>
      <c r="D25" s="749"/>
      <c r="E25" s="749"/>
      <c r="F25" s="749"/>
      <c r="G25" s="749"/>
      <c r="H25" s="749"/>
      <c r="I25" s="750"/>
      <c r="J25" s="235"/>
      <c r="K25" s="235"/>
      <c r="M25" s="244"/>
    </row>
    <row r="26" spans="2:14" ht="43.5" customHeight="1" x14ac:dyDescent="0.15">
      <c r="B26" s="191" t="s">
        <v>105</v>
      </c>
      <c r="C26" s="219" t="s">
        <v>261</v>
      </c>
      <c r="D26" s="219" t="s">
        <v>260</v>
      </c>
      <c r="E26" s="192" t="s">
        <v>264</v>
      </c>
      <c r="F26" s="219" t="s">
        <v>263</v>
      </c>
      <c r="G26" s="219" t="s">
        <v>262</v>
      </c>
      <c r="H26" s="192" t="s">
        <v>340</v>
      </c>
      <c r="I26" s="193" t="s">
        <v>273</v>
      </c>
      <c r="M26" s="244"/>
    </row>
    <row r="27" spans="2:14" ht="19.5" customHeight="1" x14ac:dyDescent="0.15">
      <c r="B27" s="194" t="s">
        <v>113</v>
      </c>
      <c r="C27" s="325">
        <f>30%*G23</f>
        <v>0.09</v>
      </c>
      <c r="D27" s="325">
        <f>30%*$G$23</f>
        <v>0.09</v>
      </c>
      <c r="E27" s="274">
        <f>D27/C27</f>
        <v>1</v>
      </c>
      <c r="F27" s="805">
        <f>SUM(C27:C38)</f>
        <v>0.29994900000000002</v>
      </c>
      <c r="G27" s="805">
        <f>SUM(D27:D38)</f>
        <v>0.11996999999999999</v>
      </c>
      <c r="H27" s="322">
        <f>+(D27*100%)/$G$23</f>
        <v>0.3</v>
      </c>
      <c r="I27" s="808">
        <f>G27+I22</f>
        <v>10.11997</v>
      </c>
      <c r="M27" s="244"/>
    </row>
    <row r="28" spans="2:14" ht="19.5" customHeight="1" x14ac:dyDescent="0.15">
      <c r="B28" s="194" t="s">
        <v>114</v>
      </c>
      <c r="C28" s="325">
        <f>3.333%*G23</f>
        <v>9.9989999999999992E-3</v>
      </c>
      <c r="D28" s="325">
        <f>3.33%*G23</f>
        <v>9.9900000000000006E-3</v>
      </c>
      <c r="E28" s="274">
        <f t="shared" ref="E28:E31" si="0">D28/C28</f>
        <v>0.99909990999099929</v>
      </c>
      <c r="F28" s="806"/>
      <c r="G28" s="806"/>
      <c r="H28" s="322">
        <f>+IF(D28="","",((D28*100%)/$G$23)+H27)</f>
        <v>0.33329999999999999</v>
      </c>
      <c r="I28" s="809"/>
      <c r="M28" s="244"/>
    </row>
    <row r="29" spans="2:14" ht="19.5" customHeight="1" x14ac:dyDescent="0.15">
      <c r="B29" s="194" t="s">
        <v>115</v>
      </c>
      <c r="C29" s="325">
        <f>3.33%*G23</f>
        <v>9.9900000000000006E-3</v>
      </c>
      <c r="D29" s="325">
        <f>3.33%*G23</f>
        <v>9.9900000000000006E-3</v>
      </c>
      <c r="E29" s="274">
        <f t="shared" si="0"/>
        <v>1</v>
      </c>
      <c r="F29" s="806"/>
      <c r="G29" s="806"/>
      <c r="H29" s="322">
        <f t="shared" ref="H29:H38" si="1">+IF(D29="","",((D29*100%)/$G$23)+H28)</f>
        <v>0.36659999999999998</v>
      </c>
      <c r="I29" s="809"/>
      <c r="M29" s="244"/>
    </row>
    <row r="30" spans="2:14" ht="19.5" customHeight="1" x14ac:dyDescent="0.15">
      <c r="B30" s="194" t="s">
        <v>116</v>
      </c>
      <c r="C30" s="325">
        <f>3.33%*G23</f>
        <v>9.9900000000000006E-3</v>
      </c>
      <c r="D30" s="325">
        <f>3.33%*G23</f>
        <v>9.9900000000000006E-3</v>
      </c>
      <c r="E30" s="274">
        <f t="shared" si="0"/>
        <v>1</v>
      </c>
      <c r="F30" s="806"/>
      <c r="G30" s="806"/>
      <c r="H30" s="322">
        <f t="shared" si="1"/>
        <v>0.39989999999999998</v>
      </c>
      <c r="I30" s="809"/>
    </row>
    <row r="31" spans="2:14" ht="19.5" customHeight="1" x14ac:dyDescent="0.15">
      <c r="B31" s="194" t="s">
        <v>117</v>
      </c>
      <c r="C31" s="325">
        <f>20%*G23</f>
        <v>0.06</v>
      </c>
      <c r="D31" s="325"/>
      <c r="E31" s="274">
        <f t="shared" si="0"/>
        <v>0</v>
      </c>
      <c r="F31" s="806"/>
      <c r="G31" s="806"/>
      <c r="H31" s="322" t="str">
        <f t="shared" si="1"/>
        <v/>
      </c>
      <c r="I31" s="809"/>
    </row>
    <row r="32" spans="2:14" ht="19.5" customHeight="1" x14ac:dyDescent="0.15">
      <c r="B32" s="194" t="s">
        <v>118</v>
      </c>
      <c r="C32" s="325">
        <f>4.76%*G23</f>
        <v>1.4279999999999998E-2</v>
      </c>
      <c r="D32" s="325"/>
      <c r="E32" s="274">
        <f>D32/C32</f>
        <v>0</v>
      </c>
      <c r="F32" s="806"/>
      <c r="G32" s="806"/>
      <c r="H32" s="322" t="str">
        <f t="shared" si="1"/>
        <v/>
      </c>
      <c r="I32" s="809"/>
    </row>
    <row r="33" spans="2:11" ht="19.5" customHeight="1" x14ac:dyDescent="0.15">
      <c r="B33" s="194" t="s">
        <v>119</v>
      </c>
      <c r="C33" s="325">
        <f>4.76%*G23</f>
        <v>1.4279999999999998E-2</v>
      </c>
      <c r="D33" s="325"/>
      <c r="E33" s="274">
        <f t="shared" ref="E33:E38" si="2">D33/C33</f>
        <v>0</v>
      </c>
      <c r="F33" s="806"/>
      <c r="G33" s="806"/>
      <c r="H33" s="322" t="str">
        <f t="shared" si="1"/>
        <v/>
      </c>
      <c r="I33" s="809"/>
    </row>
    <row r="34" spans="2:11" ht="19.5" customHeight="1" x14ac:dyDescent="0.15">
      <c r="B34" s="194" t="s">
        <v>120</v>
      </c>
      <c r="C34" s="325">
        <f>4.76%*G23</f>
        <v>1.4279999999999998E-2</v>
      </c>
      <c r="D34" s="325"/>
      <c r="E34" s="274">
        <f t="shared" si="2"/>
        <v>0</v>
      </c>
      <c r="F34" s="806"/>
      <c r="G34" s="806"/>
      <c r="H34" s="322" t="str">
        <f t="shared" si="1"/>
        <v/>
      </c>
      <c r="I34" s="809"/>
    </row>
    <row r="35" spans="2:11" ht="19.5" customHeight="1" x14ac:dyDescent="0.15">
      <c r="B35" s="194" t="s">
        <v>121</v>
      </c>
      <c r="C35" s="325">
        <f>11.43%*G23</f>
        <v>3.4290000000000001E-2</v>
      </c>
      <c r="D35" s="325"/>
      <c r="E35" s="274">
        <f t="shared" si="2"/>
        <v>0</v>
      </c>
      <c r="F35" s="806"/>
      <c r="G35" s="806"/>
      <c r="H35" s="322" t="str">
        <f t="shared" si="1"/>
        <v/>
      </c>
      <c r="I35" s="809"/>
    </row>
    <row r="36" spans="2:11" ht="19.5" customHeight="1" x14ac:dyDescent="0.15">
      <c r="B36" s="194" t="s">
        <v>122</v>
      </c>
      <c r="C36" s="325">
        <f>4.76%*G23</f>
        <v>1.4279999999999998E-2</v>
      </c>
      <c r="D36" s="325"/>
      <c r="E36" s="274">
        <f t="shared" si="2"/>
        <v>0</v>
      </c>
      <c r="F36" s="806"/>
      <c r="G36" s="806"/>
      <c r="H36" s="322" t="str">
        <f t="shared" si="1"/>
        <v/>
      </c>
      <c r="I36" s="809"/>
    </row>
    <row r="37" spans="2:11" ht="19.5" customHeight="1" x14ac:dyDescent="0.15">
      <c r="B37" s="194" t="s">
        <v>123</v>
      </c>
      <c r="C37" s="325">
        <f>4.76%*G23</f>
        <v>1.4279999999999998E-2</v>
      </c>
      <c r="D37" s="325"/>
      <c r="E37" s="274">
        <f t="shared" si="2"/>
        <v>0</v>
      </c>
      <c r="F37" s="806"/>
      <c r="G37" s="806"/>
      <c r="H37" s="322" t="str">
        <f t="shared" si="1"/>
        <v/>
      </c>
      <c r="I37" s="809"/>
    </row>
    <row r="38" spans="2:11" ht="19.5" customHeight="1" x14ac:dyDescent="0.15">
      <c r="B38" s="194" t="s">
        <v>124</v>
      </c>
      <c r="C38" s="325">
        <f>4.76%*G23</f>
        <v>1.4279999999999998E-2</v>
      </c>
      <c r="D38" s="325"/>
      <c r="E38" s="274">
        <f t="shared" si="2"/>
        <v>0</v>
      </c>
      <c r="F38" s="807"/>
      <c r="G38" s="807"/>
      <c r="H38" s="322" t="str">
        <f t="shared" si="1"/>
        <v/>
      </c>
      <c r="I38" s="810"/>
    </row>
    <row r="39" spans="2:11" ht="162.75" customHeight="1" x14ac:dyDescent="0.15">
      <c r="B39" s="226" t="s">
        <v>277</v>
      </c>
      <c r="C39" s="799" t="s">
        <v>446</v>
      </c>
      <c r="D39" s="800"/>
      <c r="E39" s="800"/>
      <c r="F39" s="800"/>
      <c r="G39" s="800"/>
      <c r="H39" s="800"/>
      <c r="I39" s="801"/>
    </row>
    <row r="40" spans="2:11" ht="34.5" customHeight="1" x14ac:dyDescent="0.15">
      <c r="B40" s="608"/>
      <c r="C40" s="609"/>
      <c r="D40" s="609"/>
      <c r="E40" s="609"/>
      <c r="F40" s="609"/>
      <c r="G40" s="609"/>
      <c r="H40" s="609"/>
      <c r="I40" s="610"/>
      <c r="J40" s="235"/>
      <c r="K40" s="235"/>
    </row>
    <row r="41" spans="2:11" ht="34.5" customHeight="1" x14ac:dyDescent="0.15">
      <c r="B41" s="611"/>
      <c r="C41" s="612"/>
      <c r="D41" s="612"/>
      <c r="E41" s="612"/>
      <c r="F41" s="612"/>
      <c r="G41" s="612"/>
      <c r="H41" s="612"/>
      <c r="I41" s="613"/>
      <c r="J41" s="246"/>
      <c r="K41" s="246"/>
    </row>
    <row r="42" spans="2:11" ht="34.5" customHeight="1" x14ac:dyDescent="0.15">
      <c r="B42" s="611"/>
      <c r="C42" s="612"/>
      <c r="D42" s="612"/>
      <c r="E42" s="612"/>
      <c r="F42" s="612"/>
      <c r="G42" s="612"/>
      <c r="H42" s="612"/>
      <c r="I42" s="613"/>
      <c r="J42" s="246"/>
      <c r="K42" s="246"/>
    </row>
    <row r="43" spans="2:11" ht="34.5" customHeight="1" x14ac:dyDescent="0.15">
      <c r="B43" s="611"/>
      <c r="C43" s="612"/>
      <c r="D43" s="612"/>
      <c r="E43" s="612"/>
      <c r="F43" s="612"/>
      <c r="G43" s="612"/>
      <c r="H43" s="612"/>
      <c r="I43" s="613"/>
      <c r="J43" s="246"/>
      <c r="K43" s="246"/>
    </row>
    <row r="44" spans="2:11" ht="34.5" customHeight="1" x14ac:dyDescent="0.15">
      <c r="B44" s="614"/>
      <c r="C44" s="615"/>
      <c r="D44" s="615"/>
      <c r="E44" s="615"/>
      <c r="F44" s="615"/>
      <c r="G44" s="615"/>
      <c r="H44" s="615"/>
      <c r="I44" s="616"/>
      <c r="J44" s="234"/>
      <c r="K44" s="234"/>
    </row>
    <row r="45" spans="2:11" ht="24.5" customHeight="1" x14ac:dyDescent="0.15">
      <c r="B45" s="822" t="s">
        <v>278</v>
      </c>
      <c r="C45" s="825" t="s">
        <v>447</v>
      </c>
      <c r="D45" s="825"/>
      <c r="E45" s="825"/>
      <c r="F45" s="826"/>
      <c r="G45" s="292"/>
      <c r="H45" s="293" t="s">
        <v>105</v>
      </c>
      <c r="I45" s="296" t="s">
        <v>399</v>
      </c>
      <c r="J45" s="234"/>
      <c r="K45" s="234"/>
    </row>
    <row r="46" spans="2:11" ht="41" customHeight="1" x14ac:dyDescent="0.15">
      <c r="B46" s="823"/>
      <c r="C46" s="827"/>
      <c r="D46" s="827"/>
      <c r="E46" s="827"/>
      <c r="F46" s="828"/>
      <c r="G46" s="304" t="s">
        <v>406</v>
      </c>
      <c r="H46" s="311">
        <v>7</v>
      </c>
      <c r="I46" s="311">
        <v>16</v>
      </c>
      <c r="J46" s="247"/>
      <c r="K46" s="247"/>
    </row>
    <row r="47" spans="2:11" ht="41" customHeight="1" x14ac:dyDescent="0.15">
      <c r="B47" s="824"/>
      <c r="C47" s="829"/>
      <c r="D47" s="829"/>
      <c r="E47" s="829"/>
      <c r="F47" s="830"/>
      <c r="G47" s="304" t="s">
        <v>407</v>
      </c>
      <c r="H47" s="311">
        <v>41</v>
      </c>
      <c r="I47" s="311">
        <v>83</v>
      </c>
      <c r="J47" s="247"/>
      <c r="K47" s="247"/>
    </row>
    <row r="48" spans="2:11" ht="32.25" customHeight="1" x14ac:dyDescent="0.15">
      <c r="B48" s="222" t="s">
        <v>279</v>
      </c>
      <c r="C48" s="816" t="s">
        <v>424</v>
      </c>
      <c r="D48" s="817"/>
      <c r="E48" s="817"/>
      <c r="F48" s="817"/>
      <c r="G48" s="817"/>
      <c r="H48" s="817"/>
      <c r="I48" s="818"/>
      <c r="J48" s="247"/>
      <c r="K48" s="247"/>
    </row>
    <row r="49" spans="2:11" ht="69" customHeight="1" x14ac:dyDescent="0.15">
      <c r="B49" s="227" t="s">
        <v>280</v>
      </c>
      <c r="C49" s="819" t="s">
        <v>448</v>
      </c>
      <c r="D49" s="820"/>
      <c r="E49" s="820"/>
      <c r="F49" s="820"/>
      <c r="G49" s="820"/>
      <c r="H49" s="820"/>
      <c r="I49" s="821"/>
      <c r="J49" s="247"/>
      <c r="K49" s="247"/>
    </row>
    <row r="50" spans="2:11" ht="22.5" customHeight="1" x14ac:dyDescent="0.15">
      <c r="B50" s="748" t="s">
        <v>236</v>
      </c>
      <c r="C50" s="749"/>
      <c r="D50" s="749"/>
      <c r="E50" s="749"/>
      <c r="F50" s="749"/>
      <c r="G50" s="749"/>
      <c r="H50" s="749"/>
      <c r="I50" s="750"/>
      <c r="J50" s="247"/>
      <c r="K50" s="247"/>
    </row>
    <row r="51" spans="2:11" ht="22.5" customHeight="1" x14ac:dyDescent="0.15">
      <c r="B51" s="627" t="s">
        <v>281</v>
      </c>
      <c r="C51" s="216" t="s">
        <v>282</v>
      </c>
      <c r="D51" s="629" t="s">
        <v>283</v>
      </c>
      <c r="E51" s="629"/>
      <c r="F51" s="629"/>
      <c r="G51" s="629" t="s">
        <v>284</v>
      </c>
      <c r="H51" s="629"/>
      <c r="I51" s="630"/>
      <c r="J51" s="248"/>
      <c r="K51" s="248"/>
    </row>
    <row r="52" spans="2:11" ht="30.75" customHeight="1" x14ac:dyDescent="0.15">
      <c r="B52" s="628"/>
      <c r="C52" s="199"/>
      <c r="D52" s="753"/>
      <c r="E52" s="753"/>
      <c r="F52" s="753"/>
      <c r="G52" s="753"/>
      <c r="H52" s="753"/>
      <c r="I52" s="754"/>
      <c r="J52" s="248"/>
      <c r="K52" s="248"/>
    </row>
    <row r="53" spans="2:11" ht="32.25" customHeight="1" x14ac:dyDescent="0.15">
      <c r="B53" s="230" t="s">
        <v>285</v>
      </c>
      <c r="C53" s="814" t="s">
        <v>432</v>
      </c>
      <c r="D53" s="814"/>
      <c r="E53" s="814"/>
      <c r="F53" s="814"/>
      <c r="G53" s="814"/>
      <c r="H53" s="814"/>
      <c r="I53" s="815"/>
      <c r="J53" s="249"/>
      <c r="K53" s="249"/>
    </row>
    <row r="54" spans="2:11" ht="28.5" customHeight="1" x14ac:dyDescent="0.15">
      <c r="B54" s="231" t="s">
        <v>286</v>
      </c>
      <c r="C54" s="814" t="s">
        <v>432</v>
      </c>
      <c r="D54" s="814"/>
      <c r="E54" s="814"/>
      <c r="F54" s="814"/>
      <c r="G54" s="814"/>
      <c r="H54" s="814"/>
      <c r="I54" s="815"/>
      <c r="J54" s="249"/>
      <c r="K54" s="249"/>
    </row>
    <row r="55" spans="2:11" ht="30" customHeight="1" x14ac:dyDescent="0.15">
      <c r="B55" s="227" t="s">
        <v>287</v>
      </c>
      <c r="C55" s="811" t="s">
        <v>383</v>
      </c>
      <c r="D55" s="812"/>
      <c r="E55" s="812"/>
      <c r="F55" s="812"/>
      <c r="G55" s="812"/>
      <c r="H55" s="812"/>
      <c r="I55" s="813"/>
      <c r="J55" s="250"/>
      <c r="K55" s="250"/>
    </row>
    <row r="56" spans="2:11" ht="31.5" customHeight="1" thickBot="1" x14ac:dyDescent="0.2">
      <c r="B56" s="210" t="s">
        <v>288</v>
      </c>
      <c r="C56" s="811" t="s">
        <v>383</v>
      </c>
      <c r="D56" s="812"/>
      <c r="E56" s="812"/>
      <c r="F56" s="812"/>
      <c r="G56" s="812"/>
      <c r="H56" s="812"/>
      <c r="I56" s="813"/>
      <c r="J56" s="251"/>
      <c r="K56" s="251"/>
    </row>
    <row r="57" spans="2:11" ht="12.75" customHeight="1" x14ac:dyDescent="0.15">
      <c r="B57" s="252"/>
      <c r="C57" s="253"/>
      <c r="D57" s="253"/>
      <c r="E57" s="254"/>
      <c r="F57" s="254"/>
      <c r="G57" s="255"/>
      <c r="H57" s="256"/>
      <c r="I57" s="253"/>
      <c r="J57" s="251"/>
      <c r="K57" s="251"/>
    </row>
    <row r="58" spans="2:11" ht="13.25" customHeight="1" x14ac:dyDescent="0.15">
      <c r="B58" s="252"/>
      <c r="C58" s="253"/>
      <c r="D58" s="253"/>
      <c r="E58" s="254"/>
      <c r="F58" s="254"/>
      <c r="G58" s="255"/>
      <c r="H58" s="256"/>
      <c r="I58" s="253"/>
      <c r="J58" s="251"/>
      <c r="K58" s="251"/>
    </row>
    <row r="59" spans="2:11" ht="13.25" customHeight="1" x14ac:dyDescent="0.15">
      <c r="B59" s="252"/>
      <c r="C59" s="253"/>
      <c r="D59" s="253"/>
      <c r="E59" s="254"/>
      <c r="F59" s="254"/>
      <c r="G59" s="255"/>
      <c r="H59" s="256"/>
      <c r="I59" s="253"/>
      <c r="J59" s="251"/>
      <c r="K59" s="251"/>
    </row>
    <row r="60" spans="2:11" ht="13.25" customHeight="1" x14ac:dyDescent="0.15">
      <c r="B60" s="252"/>
      <c r="C60" s="253"/>
      <c r="D60" s="253"/>
      <c r="E60" s="254"/>
      <c r="F60" s="254"/>
      <c r="G60" s="255"/>
      <c r="H60" s="256"/>
      <c r="I60" s="253"/>
      <c r="J60" s="251"/>
      <c r="K60" s="251"/>
    </row>
    <row r="61" spans="2:11" ht="13.25" customHeight="1" x14ac:dyDescent="0.15">
      <c r="B61" s="252"/>
      <c r="C61" s="253"/>
      <c r="D61" s="253"/>
      <c r="E61" s="254"/>
      <c r="F61" s="254"/>
      <c r="G61" s="255"/>
      <c r="H61" s="256"/>
      <c r="I61" s="253"/>
      <c r="J61" s="251"/>
      <c r="K61" s="251"/>
    </row>
    <row r="62" spans="2:11" ht="25.5" customHeight="1" x14ac:dyDescent="0.15">
      <c r="B62" s="252"/>
      <c r="C62" s="253"/>
      <c r="D62" s="253"/>
      <c r="E62" s="254"/>
      <c r="F62" s="254"/>
      <c r="G62" s="255"/>
      <c r="H62" s="256"/>
      <c r="I62" s="253"/>
      <c r="J62" s="251"/>
      <c r="K62" s="251"/>
    </row>
    <row r="63" spans="2:11" ht="13.25" customHeight="1" x14ac:dyDescent="0.15"/>
    <row r="64" spans="2:11" ht="13.25" customHeight="1" x14ac:dyDescent="0.15"/>
    <row r="65" ht="13.25" customHeight="1" x14ac:dyDescent="0.15"/>
    <row r="66" ht="13.25" customHeight="1" x14ac:dyDescent="0.15"/>
    <row r="67" ht="13.25" customHeight="1" x14ac:dyDescent="0.15"/>
    <row r="68" ht="13.25" customHeight="1" x14ac:dyDescent="0.15"/>
    <row r="69" ht="13.25" customHeight="1" x14ac:dyDescent="0.15"/>
    <row r="70" ht="13.25" customHeight="1" x14ac:dyDescent="0.15"/>
    <row r="71" ht="13.25" customHeight="1" x14ac:dyDescent="0.15"/>
    <row r="72" ht="13.25" customHeight="1" x14ac:dyDescent="0.15"/>
    <row r="73" ht="13.25" customHeight="1" x14ac:dyDescent="0.15"/>
    <row r="74" ht="13.25" customHeight="1" x14ac:dyDescent="0.15"/>
    <row r="75" ht="13.25" customHeight="1" x14ac:dyDescent="0.15"/>
    <row r="76" ht="13.25" customHeight="1" x14ac:dyDescent="0.15"/>
    <row r="77" ht="13.25" customHeight="1" x14ac:dyDescent="0.15"/>
    <row r="78" ht="13.25" customHeight="1" x14ac:dyDescent="0.15"/>
    <row r="79" ht="13.25" customHeight="1" x14ac:dyDescent="0.15"/>
  </sheetData>
  <mergeCells count="60">
    <mergeCell ref="C48:I48"/>
    <mergeCell ref="C49:I49"/>
    <mergeCell ref="B45:B47"/>
    <mergeCell ref="C45:F47"/>
    <mergeCell ref="C54:I54"/>
    <mergeCell ref="C55:I55"/>
    <mergeCell ref="C56:I56"/>
    <mergeCell ref="C53:I53"/>
    <mergeCell ref="B50:I50"/>
    <mergeCell ref="B51:B52"/>
    <mergeCell ref="D51:F51"/>
    <mergeCell ref="G51:I51"/>
    <mergeCell ref="D52:F52"/>
    <mergeCell ref="G52:I52"/>
    <mergeCell ref="B40:I44"/>
    <mergeCell ref="C39:I39"/>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6"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72"/>
  <sheetViews>
    <sheetView view="pageBreakPreview" topLeftCell="A25" zoomScale="90" zoomScaleNormal="85" zoomScaleSheetLayoutView="90" zoomScalePageLayoutView="85" workbookViewId="0">
      <selection activeCell="C27" sqref="C27:C30"/>
    </sheetView>
  </sheetViews>
  <sheetFormatPr baseColWidth="10" defaultColWidth="10.83203125" defaultRowHeight="13" x14ac:dyDescent="0.15"/>
  <cols>
    <col min="1" max="1" width="1" style="173" customWidth="1"/>
    <col min="2" max="2" width="25.5" style="208" customWidth="1"/>
    <col min="3" max="3" width="14.5" style="173" customWidth="1"/>
    <col min="4" max="4" width="20.1640625" style="173" customWidth="1"/>
    <col min="5" max="5" width="16.5" style="173" customWidth="1"/>
    <col min="6" max="6" width="25" style="173" customWidth="1"/>
    <col min="7" max="7" width="22" style="208" customWidth="1"/>
    <col min="8" max="9" width="12.5" style="173" customWidth="1"/>
    <col min="10" max="11" width="22.5" style="173" customWidth="1"/>
    <col min="12" max="24" width="10.83203125" style="171"/>
    <col min="25" max="16384" width="10.83203125" style="173"/>
  </cols>
  <sheetData>
    <row r="1" spans="2:14" ht="37.5" customHeight="1" x14ac:dyDescent="0.15">
      <c r="B1" s="544"/>
      <c r="C1" s="547" t="s">
        <v>25</v>
      </c>
      <c r="D1" s="547"/>
      <c r="E1" s="547"/>
      <c r="F1" s="547"/>
      <c r="G1" s="547"/>
      <c r="H1" s="547"/>
      <c r="I1" s="548"/>
      <c r="J1" s="170"/>
      <c r="K1" s="170"/>
      <c r="M1" s="172" t="s">
        <v>47</v>
      </c>
    </row>
    <row r="2" spans="2:14" ht="37.5" customHeight="1" x14ac:dyDescent="0.15">
      <c r="B2" s="545"/>
      <c r="C2" s="551" t="s">
        <v>239</v>
      </c>
      <c r="D2" s="551"/>
      <c r="E2" s="551"/>
      <c r="F2" s="551"/>
      <c r="G2" s="551"/>
      <c r="H2" s="551"/>
      <c r="I2" s="549"/>
      <c r="J2" s="170"/>
      <c r="K2" s="170"/>
      <c r="M2" s="172" t="s">
        <v>48</v>
      </c>
    </row>
    <row r="3" spans="2:14" ht="37.5" customHeight="1" thickBot="1" x14ac:dyDescent="0.2">
      <c r="B3" s="546"/>
      <c r="C3" s="552" t="s">
        <v>240</v>
      </c>
      <c r="D3" s="552"/>
      <c r="E3" s="552"/>
      <c r="F3" s="552" t="s">
        <v>241</v>
      </c>
      <c r="G3" s="552"/>
      <c r="H3" s="552"/>
      <c r="I3" s="550"/>
      <c r="J3" s="170"/>
      <c r="K3" s="170"/>
      <c r="M3" s="172" t="s">
        <v>50</v>
      </c>
    </row>
    <row r="4" spans="2:14" ht="23.25" customHeight="1" x14ac:dyDescent="0.15">
      <c r="B4" s="553" t="s">
        <v>351</v>
      </c>
      <c r="C4" s="554"/>
      <c r="D4" s="554"/>
      <c r="E4" s="554"/>
      <c r="F4" s="554"/>
      <c r="G4" s="554"/>
      <c r="H4" s="554"/>
      <c r="I4" s="555"/>
      <c r="J4" s="174"/>
      <c r="K4" s="174"/>
    </row>
    <row r="5" spans="2:14" ht="24" customHeight="1" x14ac:dyDescent="0.15">
      <c r="B5" s="556" t="s">
        <v>234</v>
      </c>
      <c r="C5" s="557"/>
      <c r="D5" s="557"/>
      <c r="E5" s="557"/>
      <c r="F5" s="557"/>
      <c r="G5" s="557"/>
      <c r="H5" s="557"/>
      <c r="I5" s="558"/>
      <c r="J5" s="175"/>
      <c r="K5" s="175"/>
      <c r="N5" s="176" t="s">
        <v>57</v>
      </c>
    </row>
    <row r="6" spans="2:14" ht="30.75" customHeight="1" x14ac:dyDescent="0.15">
      <c r="B6" s="222" t="s">
        <v>242</v>
      </c>
      <c r="C6" s="220">
        <v>5</v>
      </c>
      <c r="D6" s="559" t="s">
        <v>243</v>
      </c>
      <c r="E6" s="559"/>
      <c r="F6" s="560" t="s">
        <v>294</v>
      </c>
      <c r="G6" s="560"/>
      <c r="H6" s="560"/>
      <c r="I6" s="561"/>
      <c r="J6" s="177"/>
      <c r="K6" s="177"/>
      <c r="M6" s="172" t="s">
        <v>60</v>
      </c>
      <c r="N6" s="176" t="s">
        <v>61</v>
      </c>
    </row>
    <row r="7" spans="2:14" ht="30.75" customHeight="1" x14ac:dyDescent="0.15">
      <c r="B7" s="222" t="s">
        <v>244</v>
      </c>
      <c r="C7" s="220" t="s">
        <v>81</v>
      </c>
      <c r="D7" s="559" t="s">
        <v>245</v>
      </c>
      <c r="E7" s="559"/>
      <c r="F7" s="560" t="s">
        <v>370</v>
      </c>
      <c r="G7" s="560"/>
      <c r="H7" s="178" t="s">
        <v>246</v>
      </c>
      <c r="I7" s="221" t="s">
        <v>81</v>
      </c>
      <c r="J7" s="179"/>
      <c r="K7" s="179"/>
      <c r="M7" s="172" t="s">
        <v>65</v>
      </c>
      <c r="N7" s="176" t="s">
        <v>66</v>
      </c>
    </row>
    <row r="8" spans="2:14" ht="30.75" customHeight="1" x14ac:dyDescent="0.15">
      <c r="B8" s="222" t="s">
        <v>247</v>
      </c>
      <c r="C8" s="560" t="s">
        <v>289</v>
      </c>
      <c r="D8" s="560"/>
      <c r="E8" s="560"/>
      <c r="F8" s="560"/>
      <c r="G8" s="178" t="s">
        <v>248</v>
      </c>
      <c r="H8" s="565">
        <v>7550</v>
      </c>
      <c r="I8" s="566"/>
      <c r="J8" s="180"/>
      <c r="K8" s="180"/>
      <c r="M8" s="172" t="s">
        <v>69</v>
      </c>
      <c r="N8" s="176" t="s">
        <v>70</v>
      </c>
    </row>
    <row r="9" spans="2:14" ht="30.75" customHeight="1" x14ac:dyDescent="0.15">
      <c r="B9" s="222" t="s">
        <v>48</v>
      </c>
      <c r="C9" s="567" t="s">
        <v>60</v>
      </c>
      <c r="D9" s="567"/>
      <c r="E9" s="567"/>
      <c r="F9" s="567"/>
      <c r="G9" s="178" t="s">
        <v>249</v>
      </c>
      <c r="H9" s="568" t="s">
        <v>311</v>
      </c>
      <c r="I9" s="569"/>
      <c r="J9" s="181"/>
      <c r="K9" s="181"/>
      <c r="M9" s="182" t="s">
        <v>73</v>
      </c>
    </row>
    <row r="10" spans="2:14" ht="39" customHeight="1" x14ac:dyDescent="0.15">
      <c r="B10" s="222" t="s">
        <v>250</v>
      </c>
      <c r="C10" s="560" t="s">
        <v>347</v>
      </c>
      <c r="D10" s="560"/>
      <c r="E10" s="560"/>
      <c r="F10" s="560"/>
      <c r="G10" s="560"/>
      <c r="H10" s="560"/>
      <c r="I10" s="561"/>
      <c r="J10" s="183"/>
      <c r="K10" s="183"/>
      <c r="M10" s="182"/>
    </row>
    <row r="11" spans="2:14" ht="30.75" customHeight="1" x14ac:dyDescent="0.15">
      <c r="B11" s="222" t="s">
        <v>251</v>
      </c>
      <c r="C11" s="562" t="s">
        <v>355</v>
      </c>
      <c r="D11" s="562"/>
      <c r="E11" s="562"/>
      <c r="F11" s="562"/>
      <c r="G11" s="562"/>
      <c r="H11" s="562"/>
      <c r="I11" s="831"/>
      <c r="J11" s="179"/>
      <c r="K11" s="179"/>
      <c r="M11" s="182"/>
      <c r="N11" s="176" t="s">
        <v>76</v>
      </c>
    </row>
    <row r="12" spans="2:14" ht="30.75" customHeight="1" x14ac:dyDescent="0.15">
      <c r="B12" s="222" t="s">
        <v>254</v>
      </c>
      <c r="C12" s="563" t="s">
        <v>305</v>
      </c>
      <c r="D12" s="563"/>
      <c r="E12" s="563"/>
      <c r="F12" s="563"/>
      <c r="G12" s="178" t="s">
        <v>252</v>
      </c>
      <c r="H12" s="590" t="s">
        <v>91</v>
      </c>
      <c r="I12" s="591"/>
      <c r="J12" s="179"/>
      <c r="K12" s="179"/>
      <c r="M12" s="182" t="s">
        <v>80</v>
      </c>
      <c r="N12" s="176" t="s">
        <v>81</v>
      </c>
    </row>
    <row r="13" spans="2:14" ht="30.75" customHeight="1" x14ac:dyDescent="0.15">
      <c r="B13" s="222" t="s">
        <v>255</v>
      </c>
      <c r="C13" s="574" t="s">
        <v>398</v>
      </c>
      <c r="D13" s="574"/>
      <c r="E13" s="574"/>
      <c r="F13" s="574"/>
      <c r="G13" s="178" t="s">
        <v>253</v>
      </c>
      <c r="H13" s="562" t="s">
        <v>57</v>
      </c>
      <c r="I13" s="831"/>
      <c r="J13" s="179"/>
      <c r="K13" s="179"/>
      <c r="M13" s="182" t="s">
        <v>84</v>
      </c>
    </row>
    <row r="14" spans="2:14" ht="30" customHeight="1" x14ac:dyDescent="0.15">
      <c r="B14" s="222" t="s">
        <v>256</v>
      </c>
      <c r="C14" s="832" t="s">
        <v>371</v>
      </c>
      <c r="D14" s="833"/>
      <c r="E14" s="833"/>
      <c r="F14" s="833"/>
      <c r="G14" s="833"/>
      <c r="H14" s="833"/>
      <c r="I14" s="834"/>
      <c r="J14" s="183"/>
      <c r="K14" s="183"/>
      <c r="M14" s="182" t="s">
        <v>86</v>
      </c>
      <c r="N14" s="176"/>
    </row>
    <row r="15" spans="2:14" ht="30.75" customHeight="1" x14ac:dyDescent="0.15">
      <c r="B15" s="222" t="s">
        <v>257</v>
      </c>
      <c r="C15" s="563" t="s">
        <v>293</v>
      </c>
      <c r="D15" s="563"/>
      <c r="E15" s="563"/>
      <c r="F15" s="563"/>
      <c r="G15" s="563"/>
      <c r="H15" s="563"/>
      <c r="I15" s="564"/>
      <c r="J15" s="184"/>
      <c r="K15" s="184"/>
      <c r="M15" s="182" t="s">
        <v>88</v>
      </c>
      <c r="N15" s="176"/>
    </row>
    <row r="16" spans="2:14" ht="20.25" customHeight="1" x14ac:dyDescent="0.15">
      <c r="B16" s="222" t="s">
        <v>258</v>
      </c>
      <c r="C16" s="560" t="s">
        <v>322</v>
      </c>
      <c r="D16" s="560"/>
      <c r="E16" s="560"/>
      <c r="F16" s="560"/>
      <c r="G16" s="560"/>
      <c r="H16" s="560"/>
      <c r="I16" s="561"/>
      <c r="J16" s="185"/>
      <c r="K16" s="185"/>
      <c r="M16" s="182"/>
      <c r="N16" s="176"/>
    </row>
    <row r="17" spans="2:14" ht="30.75" customHeight="1" x14ac:dyDescent="0.15">
      <c r="B17" s="222" t="s">
        <v>259</v>
      </c>
      <c r="C17" s="562" t="s">
        <v>152</v>
      </c>
      <c r="D17" s="581"/>
      <c r="E17" s="581"/>
      <c r="F17" s="581"/>
      <c r="G17" s="581"/>
      <c r="H17" s="581"/>
      <c r="I17" s="582"/>
      <c r="J17" s="186"/>
      <c r="K17" s="186"/>
      <c r="M17" s="182" t="s">
        <v>91</v>
      </c>
      <c r="N17" s="176"/>
    </row>
    <row r="18" spans="2:14" ht="18" customHeight="1" x14ac:dyDescent="0.15">
      <c r="B18" s="583" t="s">
        <v>265</v>
      </c>
      <c r="C18" s="584" t="s">
        <v>237</v>
      </c>
      <c r="D18" s="584"/>
      <c r="E18" s="584"/>
      <c r="F18" s="585" t="s">
        <v>238</v>
      </c>
      <c r="G18" s="585"/>
      <c r="H18" s="585"/>
      <c r="I18" s="586"/>
      <c r="J18" s="187"/>
      <c r="K18" s="187"/>
      <c r="M18" s="182" t="s">
        <v>79</v>
      </c>
      <c r="N18" s="176"/>
    </row>
    <row r="19" spans="2:14" ht="39.75" customHeight="1" x14ac:dyDescent="0.15">
      <c r="B19" s="583"/>
      <c r="C19" s="560" t="s">
        <v>307</v>
      </c>
      <c r="D19" s="560"/>
      <c r="E19" s="560"/>
      <c r="F19" s="560" t="s">
        <v>308</v>
      </c>
      <c r="G19" s="560"/>
      <c r="H19" s="560"/>
      <c r="I19" s="561"/>
      <c r="J19" s="185"/>
      <c r="K19" s="185"/>
      <c r="M19" s="182" t="s">
        <v>95</v>
      </c>
      <c r="N19" s="176"/>
    </row>
    <row r="20" spans="2:14" ht="39.75" customHeight="1" x14ac:dyDescent="0.15">
      <c r="B20" s="222" t="s">
        <v>266</v>
      </c>
      <c r="C20" s="587" t="s">
        <v>309</v>
      </c>
      <c r="D20" s="588"/>
      <c r="E20" s="589"/>
      <c r="F20" s="590" t="s">
        <v>309</v>
      </c>
      <c r="G20" s="590"/>
      <c r="H20" s="590"/>
      <c r="I20" s="591"/>
      <c r="J20" s="179"/>
      <c r="K20" s="179"/>
      <c r="M20" s="182"/>
      <c r="N20" s="176"/>
    </row>
    <row r="21" spans="2:14" ht="361.25" customHeight="1" x14ac:dyDescent="0.15">
      <c r="B21" s="222" t="s">
        <v>267</v>
      </c>
      <c r="C21" s="592" t="s">
        <v>372</v>
      </c>
      <c r="D21" s="593"/>
      <c r="E21" s="594"/>
      <c r="F21" s="835" t="s">
        <v>373</v>
      </c>
      <c r="G21" s="836"/>
      <c r="H21" s="836"/>
      <c r="I21" s="837"/>
      <c r="J21" s="184"/>
      <c r="K21" s="184"/>
      <c r="M21" s="188"/>
      <c r="N21" s="176"/>
    </row>
    <row r="22" spans="2:14" ht="23.25" customHeight="1" x14ac:dyDescent="0.15">
      <c r="B22" s="222" t="s">
        <v>268</v>
      </c>
      <c r="C22" s="575">
        <v>44562</v>
      </c>
      <c r="D22" s="598"/>
      <c r="E22" s="599"/>
      <c r="F22" s="178" t="s">
        <v>271</v>
      </c>
      <c r="G22" s="223">
        <v>0.1</v>
      </c>
      <c r="H22" s="178" t="s">
        <v>275</v>
      </c>
      <c r="I22" s="224">
        <v>0.1</v>
      </c>
      <c r="J22" s="189"/>
      <c r="K22" s="189"/>
      <c r="M22" s="188"/>
    </row>
    <row r="23" spans="2:14" ht="27" customHeight="1" x14ac:dyDescent="0.15">
      <c r="B23" s="222" t="s">
        <v>269</v>
      </c>
      <c r="C23" s="575">
        <v>44926</v>
      </c>
      <c r="D23" s="576"/>
      <c r="E23" s="577"/>
      <c r="F23" s="178" t="s">
        <v>272</v>
      </c>
      <c r="G23" s="578">
        <v>0.3</v>
      </c>
      <c r="H23" s="579"/>
      <c r="I23" s="580"/>
      <c r="J23" s="190"/>
      <c r="K23" s="190"/>
      <c r="M23" s="188"/>
    </row>
    <row r="24" spans="2:14" ht="30.75" customHeight="1" x14ac:dyDescent="0.15">
      <c r="B24" s="228" t="s">
        <v>270</v>
      </c>
      <c r="C24" s="600" t="s">
        <v>321</v>
      </c>
      <c r="D24" s="601"/>
      <c r="E24" s="602"/>
      <c r="F24" s="225" t="s">
        <v>274</v>
      </c>
      <c r="G24" s="603" t="s">
        <v>223</v>
      </c>
      <c r="H24" s="576"/>
      <c r="I24" s="604"/>
      <c r="J24" s="187"/>
      <c r="K24" s="187"/>
      <c r="M24" s="188"/>
    </row>
    <row r="25" spans="2:14" ht="22.5" customHeight="1" x14ac:dyDescent="0.15">
      <c r="B25" s="556" t="s">
        <v>235</v>
      </c>
      <c r="C25" s="557"/>
      <c r="D25" s="557"/>
      <c r="E25" s="557"/>
      <c r="F25" s="557"/>
      <c r="G25" s="557"/>
      <c r="H25" s="557"/>
      <c r="I25" s="558"/>
      <c r="J25" s="175"/>
      <c r="K25" s="175"/>
      <c r="M25" s="188"/>
    </row>
    <row r="26" spans="2:14" ht="43.5" customHeight="1" x14ac:dyDescent="0.15">
      <c r="B26" s="191" t="s">
        <v>105</v>
      </c>
      <c r="C26" s="219" t="s">
        <v>261</v>
      </c>
      <c r="D26" s="219" t="s">
        <v>260</v>
      </c>
      <c r="E26" s="192" t="s">
        <v>264</v>
      </c>
      <c r="F26" s="219" t="s">
        <v>263</v>
      </c>
      <c r="G26" s="219" t="s">
        <v>262</v>
      </c>
      <c r="H26" s="192" t="s">
        <v>276</v>
      </c>
      <c r="I26" s="193" t="s">
        <v>273</v>
      </c>
      <c r="J26" s="185"/>
      <c r="K26" s="185"/>
      <c r="M26" s="188"/>
    </row>
    <row r="27" spans="2:14" ht="15.5" customHeight="1" x14ac:dyDescent="0.15">
      <c r="B27" s="191" t="s">
        <v>323</v>
      </c>
      <c r="C27" s="1021">
        <f>8.33%*$G$23</f>
        <v>2.4989999999999998E-2</v>
      </c>
      <c r="D27" s="1021">
        <f>8.33%*$G$23</f>
        <v>2.4989999999999998E-2</v>
      </c>
      <c r="E27" s="274">
        <f>D27/C27</f>
        <v>1</v>
      </c>
      <c r="F27" s="620">
        <f>SUM(C27:C38)</f>
        <v>0.29988000000000004</v>
      </c>
      <c r="G27" s="620">
        <f>SUM(D27:D38)</f>
        <v>9.9959999999999993E-2</v>
      </c>
      <c r="H27" s="329">
        <f>+(D27*100%)/$G$23</f>
        <v>8.3299999999999999E-2</v>
      </c>
      <c r="I27" s="617">
        <f>G27+I22</f>
        <v>0.19996</v>
      </c>
      <c r="J27" s="185"/>
      <c r="K27" s="185"/>
      <c r="M27" s="188"/>
    </row>
    <row r="28" spans="2:14" ht="15.5" customHeight="1" x14ac:dyDescent="0.15">
      <c r="B28" s="191" t="s">
        <v>114</v>
      </c>
      <c r="C28" s="1021">
        <f>8.33%*$G$23</f>
        <v>2.4989999999999998E-2</v>
      </c>
      <c r="D28" s="1021">
        <f>8.33%*$G$23</f>
        <v>2.4989999999999998E-2</v>
      </c>
      <c r="E28" s="274">
        <f>D28/C28</f>
        <v>1</v>
      </c>
      <c r="F28" s="621"/>
      <c r="G28" s="621"/>
      <c r="H28" s="329">
        <f>+IF(D28="","",((D28*100%)/$G$23)+H27)</f>
        <v>0.1666</v>
      </c>
      <c r="I28" s="618"/>
      <c r="J28" s="185"/>
      <c r="K28" s="185"/>
      <c r="M28" s="188"/>
    </row>
    <row r="29" spans="2:14" ht="15.5" customHeight="1" x14ac:dyDescent="0.15">
      <c r="B29" s="191" t="s">
        <v>115</v>
      </c>
      <c r="C29" s="1021">
        <f t="shared" ref="C29:D38" si="0">8.33%*$G$23</f>
        <v>2.4989999999999998E-2</v>
      </c>
      <c r="D29" s="1021">
        <f t="shared" si="0"/>
        <v>2.4989999999999998E-2</v>
      </c>
      <c r="E29" s="274">
        <f>D29/C29</f>
        <v>1</v>
      </c>
      <c r="F29" s="621"/>
      <c r="G29" s="621"/>
      <c r="H29" s="329">
        <f>+IF(D29="","",((D29*100%)/$G$23)+H28)</f>
        <v>0.24990000000000001</v>
      </c>
      <c r="I29" s="618"/>
      <c r="J29" s="185"/>
      <c r="K29" s="185"/>
      <c r="M29" s="188"/>
    </row>
    <row r="30" spans="2:14" ht="15.5" customHeight="1" x14ac:dyDescent="0.15">
      <c r="B30" s="191" t="s">
        <v>116</v>
      </c>
      <c r="C30" s="1021">
        <f t="shared" si="0"/>
        <v>2.4989999999999998E-2</v>
      </c>
      <c r="D30" s="1021">
        <f t="shared" si="0"/>
        <v>2.4989999999999998E-2</v>
      </c>
      <c r="E30" s="274">
        <f t="shared" ref="E30:E31" si="1">D30/C30</f>
        <v>1</v>
      </c>
      <c r="F30" s="621"/>
      <c r="G30" s="621"/>
      <c r="H30" s="329">
        <f t="shared" ref="H30:H38" si="2">+IF(D30="","",((D30*100%)/$G$23)+H29)</f>
        <v>0.3332</v>
      </c>
      <c r="I30" s="618"/>
      <c r="J30" s="185"/>
      <c r="K30" s="185"/>
      <c r="M30" s="188"/>
    </row>
    <row r="31" spans="2:14" ht="15.5" customHeight="1" x14ac:dyDescent="0.15">
      <c r="B31" s="191" t="s">
        <v>117</v>
      </c>
      <c r="C31" s="1021">
        <f t="shared" si="0"/>
        <v>2.4989999999999998E-2</v>
      </c>
      <c r="D31" s="1021"/>
      <c r="E31" s="274">
        <f t="shared" si="1"/>
        <v>0</v>
      </c>
      <c r="F31" s="621"/>
      <c r="G31" s="621"/>
      <c r="H31" s="329" t="str">
        <f t="shared" si="2"/>
        <v/>
      </c>
      <c r="I31" s="618"/>
      <c r="J31" s="185"/>
      <c r="K31" s="185"/>
      <c r="M31" s="188"/>
    </row>
    <row r="32" spans="2:14" ht="15.5" customHeight="1" x14ac:dyDescent="0.15">
      <c r="B32" s="191" t="s">
        <v>118</v>
      </c>
      <c r="C32" s="1021">
        <f t="shared" si="0"/>
        <v>2.4989999999999998E-2</v>
      </c>
      <c r="D32" s="1021"/>
      <c r="E32" s="274">
        <f>D32/C32</f>
        <v>0</v>
      </c>
      <c r="F32" s="621"/>
      <c r="G32" s="621"/>
      <c r="H32" s="329" t="str">
        <f t="shared" si="2"/>
        <v/>
      </c>
      <c r="I32" s="618"/>
      <c r="J32" s="185"/>
      <c r="K32" s="185"/>
      <c r="M32" s="188"/>
    </row>
    <row r="33" spans="2:11" ht="19.5" customHeight="1" x14ac:dyDescent="0.15">
      <c r="B33" s="191" t="s">
        <v>119</v>
      </c>
      <c r="C33" s="1021">
        <f t="shared" si="0"/>
        <v>2.4989999999999998E-2</v>
      </c>
      <c r="D33" s="1021"/>
      <c r="E33" s="274">
        <f t="shared" ref="E33:E38" si="3">D33/C33</f>
        <v>0</v>
      </c>
      <c r="F33" s="621"/>
      <c r="G33" s="621"/>
      <c r="H33" s="329" t="str">
        <f t="shared" si="2"/>
        <v/>
      </c>
      <c r="I33" s="618"/>
      <c r="J33" s="195"/>
      <c r="K33" s="195"/>
    </row>
    <row r="34" spans="2:11" ht="19.5" customHeight="1" x14ac:dyDescent="0.15">
      <c r="B34" s="191" t="s">
        <v>120</v>
      </c>
      <c r="C34" s="1021">
        <f t="shared" si="0"/>
        <v>2.4989999999999998E-2</v>
      </c>
      <c r="D34" s="1021"/>
      <c r="E34" s="274">
        <f t="shared" si="3"/>
        <v>0</v>
      </c>
      <c r="F34" s="621"/>
      <c r="G34" s="621"/>
      <c r="H34" s="329" t="str">
        <f t="shared" si="2"/>
        <v/>
      </c>
      <c r="I34" s="618"/>
      <c r="J34" s="195"/>
      <c r="K34" s="195"/>
    </row>
    <row r="35" spans="2:11" ht="19.5" customHeight="1" x14ac:dyDescent="0.15">
      <c r="B35" s="191" t="s">
        <v>121</v>
      </c>
      <c r="C35" s="1021">
        <f t="shared" si="0"/>
        <v>2.4989999999999998E-2</v>
      </c>
      <c r="D35" s="1021"/>
      <c r="E35" s="274">
        <f t="shared" si="3"/>
        <v>0</v>
      </c>
      <c r="F35" s="621"/>
      <c r="G35" s="621"/>
      <c r="H35" s="329" t="str">
        <f t="shared" si="2"/>
        <v/>
      </c>
      <c r="I35" s="618"/>
      <c r="J35" s="195"/>
      <c r="K35" s="195"/>
    </row>
    <row r="36" spans="2:11" ht="19.5" customHeight="1" x14ac:dyDescent="0.15">
      <c r="B36" s="191" t="s">
        <v>122</v>
      </c>
      <c r="C36" s="1021">
        <f t="shared" si="0"/>
        <v>2.4989999999999998E-2</v>
      </c>
      <c r="D36" s="1021"/>
      <c r="E36" s="274">
        <f t="shared" si="3"/>
        <v>0</v>
      </c>
      <c r="F36" s="621"/>
      <c r="G36" s="621"/>
      <c r="H36" s="329" t="str">
        <f t="shared" si="2"/>
        <v/>
      </c>
      <c r="I36" s="618"/>
      <c r="J36" s="195"/>
      <c r="K36" s="195"/>
    </row>
    <row r="37" spans="2:11" ht="19.5" customHeight="1" x14ac:dyDescent="0.15">
      <c r="B37" s="191" t="s">
        <v>123</v>
      </c>
      <c r="C37" s="1021">
        <f t="shared" si="0"/>
        <v>2.4989999999999998E-2</v>
      </c>
      <c r="D37" s="1021"/>
      <c r="E37" s="274">
        <f t="shared" si="3"/>
        <v>0</v>
      </c>
      <c r="F37" s="621"/>
      <c r="G37" s="621"/>
      <c r="H37" s="329" t="str">
        <f t="shared" si="2"/>
        <v/>
      </c>
      <c r="I37" s="618"/>
      <c r="J37" s="195"/>
      <c r="K37" s="195"/>
    </row>
    <row r="38" spans="2:11" ht="19.5" customHeight="1" x14ac:dyDescent="0.15">
      <c r="B38" s="191" t="s">
        <v>124</v>
      </c>
      <c r="C38" s="1021">
        <f t="shared" si="0"/>
        <v>2.4989999999999998E-2</v>
      </c>
      <c r="D38" s="1021"/>
      <c r="E38" s="274">
        <f t="shared" si="3"/>
        <v>0</v>
      </c>
      <c r="F38" s="622"/>
      <c r="G38" s="622"/>
      <c r="H38" s="329" t="str">
        <f t="shared" si="2"/>
        <v/>
      </c>
      <c r="I38" s="619"/>
      <c r="J38" s="195"/>
      <c r="K38" s="195"/>
    </row>
    <row r="39" spans="2:11" ht="78.75" customHeight="1" x14ac:dyDescent="0.15">
      <c r="B39" s="226" t="s">
        <v>277</v>
      </c>
      <c r="C39" s="838" t="s">
        <v>446</v>
      </c>
      <c r="D39" s="839"/>
      <c r="E39" s="839"/>
      <c r="F39" s="839"/>
      <c r="G39" s="839"/>
      <c r="H39" s="839"/>
      <c r="I39" s="840"/>
      <c r="J39" s="196"/>
      <c r="K39" s="196"/>
    </row>
    <row r="40" spans="2:11" ht="47.5" customHeight="1" x14ac:dyDescent="0.15">
      <c r="B40" s="608"/>
      <c r="C40" s="609"/>
      <c r="D40" s="609"/>
      <c r="E40" s="609"/>
      <c r="F40" s="609"/>
      <c r="G40" s="609"/>
      <c r="H40" s="609"/>
      <c r="I40" s="610"/>
      <c r="J40" s="175"/>
      <c r="K40" s="175"/>
    </row>
    <row r="41" spans="2:11" ht="47.5" customHeight="1" x14ac:dyDescent="0.15">
      <c r="B41" s="611"/>
      <c r="C41" s="612"/>
      <c r="D41" s="612"/>
      <c r="E41" s="612"/>
      <c r="F41" s="612"/>
      <c r="G41" s="612"/>
      <c r="H41" s="612"/>
      <c r="I41" s="613"/>
      <c r="J41" s="196"/>
      <c r="K41" s="196"/>
    </row>
    <row r="42" spans="2:11" ht="47.5" customHeight="1" x14ac:dyDescent="0.15">
      <c r="B42" s="611"/>
      <c r="C42" s="612"/>
      <c r="D42" s="612"/>
      <c r="E42" s="612"/>
      <c r="F42" s="612"/>
      <c r="G42" s="612"/>
      <c r="H42" s="612"/>
      <c r="I42" s="613"/>
      <c r="J42" s="196"/>
      <c r="K42" s="196"/>
    </row>
    <row r="43" spans="2:11" ht="47.5" customHeight="1" x14ac:dyDescent="0.15">
      <c r="B43" s="611"/>
      <c r="C43" s="612"/>
      <c r="D43" s="612"/>
      <c r="E43" s="612"/>
      <c r="F43" s="612"/>
      <c r="G43" s="612"/>
      <c r="H43" s="612"/>
      <c r="I43" s="613"/>
      <c r="J43" s="196"/>
      <c r="K43" s="196"/>
    </row>
    <row r="44" spans="2:11" ht="47.5" customHeight="1" x14ac:dyDescent="0.15">
      <c r="B44" s="614"/>
      <c r="C44" s="615"/>
      <c r="D44" s="615"/>
      <c r="E44" s="615"/>
      <c r="F44" s="615"/>
      <c r="G44" s="615"/>
      <c r="H44" s="615"/>
      <c r="I44" s="616"/>
      <c r="J44" s="174"/>
      <c r="K44" s="174"/>
    </row>
    <row r="45" spans="2:11" ht="47.5" customHeight="1" x14ac:dyDescent="0.15">
      <c r="B45" s="302"/>
      <c r="C45" s="334" t="s">
        <v>447</v>
      </c>
      <c r="D45" s="303"/>
      <c r="E45" s="303"/>
      <c r="F45" s="303"/>
      <c r="G45" s="303"/>
      <c r="H45" s="303"/>
      <c r="I45" s="303"/>
      <c r="J45" s="174"/>
      <c r="K45" s="174"/>
    </row>
    <row r="46" spans="2:11" ht="43.25" customHeight="1" x14ac:dyDescent="0.15">
      <c r="B46" s="845" t="s">
        <v>278</v>
      </c>
      <c r="C46" s="847" t="s">
        <v>454</v>
      </c>
      <c r="D46" s="848"/>
      <c r="E46" s="848"/>
      <c r="F46" s="849"/>
      <c r="G46" s="305"/>
      <c r="H46" s="293" t="s">
        <v>105</v>
      </c>
      <c r="I46" s="296" t="s">
        <v>399</v>
      </c>
      <c r="J46" s="197"/>
      <c r="K46" s="197"/>
    </row>
    <row r="47" spans="2:11" ht="43.25" customHeight="1" x14ac:dyDescent="0.15">
      <c r="B47" s="846"/>
      <c r="C47" s="850"/>
      <c r="D47" s="851"/>
      <c r="E47" s="851"/>
      <c r="F47" s="852"/>
      <c r="G47" s="298" t="s">
        <v>455</v>
      </c>
      <c r="H47" s="306">
        <v>173</v>
      </c>
      <c r="I47" s="306">
        <v>802</v>
      </c>
      <c r="J47" s="197"/>
      <c r="K47" s="197"/>
    </row>
    <row r="48" spans="2:11" ht="43.25" customHeight="1" x14ac:dyDescent="0.15">
      <c r="B48" s="846"/>
      <c r="C48" s="850"/>
      <c r="D48" s="851"/>
      <c r="E48" s="851"/>
      <c r="F48" s="852"/>
      <c r="G48" s="299" t="s">
        <v>409</v>
      </c>
      <c r="H48" s="315" t="s">
        <v>456</v>
      </c>
      <c r="I48" s="315" t="s">
        <v>457</v>
      </c>
      <c r="J48" s="197"/>
      <c r="K48" s="197"/>
    </row>
    <row r="49" spans="2:11" ht="43.25" customHeight="1" x14ac:dyDescent="0.15">
      <c r="B49" s="846"/>
      <c r="C49" s="850"/>
      <c r="D49" s="851"/>
      <c r="E49" s="851"/>
      <c r="F49" s="852"/>
      <c r="G49" s="299" t="s">
        <v>433</v>
      </c>
      <c r="H49" s="315" t="s">
        <v>458</v>
      </c>
      <c r="I49" s="315" t="s">
        <v>459</v>
      </c>
      <c r="J49" s="197"/>
      <c r="K49" s="197"/>
    </row>
    <row r="50" spans="2:11" ht="43.25" customHeight="1" x14ac:dyDescent="0.15">
      <c r="B50" s="846"/>
      <c r="C50" s="853"/>
      <c r="D50" s="854"/>
      <c r="E50" s="854"/>
      <c r="F50" s="855"/>
      <c r="G50" s="299" t="s">
        <v>410</v>
      </c>
      <c r="H50" s="316" t="s">
        <v>460</v>
      </c>
      <c r="I50" s="316" t="s">
        <v>461</v>
      </c>
      <c r="J50" s="197"/>
      <c r="K50" s="197"/>
    </row>
    <row r="51" spans="2:11" ht="51" customHeight="1" x14ac:dyDescent="0.15">
      <c r="B51" s="846"/>
      <c r="C51" s="858" t="s">
        <v>462</v>
      </c>
      <c r="D51" s="859"/>
      <c r="E51" s="859"/>
      <c r="F51" s="860"/>
      <c r="G51" s="298" t="s">
        <v>411</v>
      </c>
      <c r="H51" s="306">
        <v>2</v>
      </c>
      <c r="I51" s="306">
        <v>367</v>
      </c>
      <c r="J51" s="197"/>
      <c r="K51" s="197"/>
    </row>
    <row r="52" spans="2:11" ht="51" customHeight="1" x14ac:dyDescent="0.15">
      <c r="B52" s="846"/>
      <c r="C52" s="861"/>
      <c r="D52" s="862"/>
      <c r="E52" s="862"/>
      <c r="F52" s="863"/>
      <c r="G52" s="299" t="s">
        <v>412</v>
      </c>
      <c r="H52" s="306">
        <v>29</v>
      </c>
      <c r="I52" s="306">
        <v>77</v>
      </c>
      <c r="J52" s="197"/>
      <c r="K52" s="197"/>
    </row>
    <row r="53" spans="2:11" ht="51" customHeight="1" x14ac:dyDescent="0.15">
      <c r="B53" s="846"/>
      <c r="C53" s="861"/>
      <c r="D53" s="862"/>
      <c r="E53" s="862"/>
      <c r="F53" s="863"/>
      <c r="G53" s="299" t="s">
        <v>435</v>
      </c>
      <c r="H53" s="306">
        <v>10</v>
      </c>
      <c r="I53" s="306">
        <v>39</v>
      </c>
      <c r="J53" s="197"/>
      <c r="K53" s="197"/>
    </row>
    <row r="54" spans="2:11" ht="51" customHeight="1" x14ac:dyDescent="0.15">
      <c r="B54" s="846"/>
      <c r="C54" s="864"/>
      <c r="D54" s="865"/>
      <c r="E54" s="865"/>
      <c r="F54" s="866"/>
      <c r="G54" s="299" t="s">
        <v>436</v>
      </c>
      <c r="H54" s="306">
        <v>49</v>
      </c>
      <c r="I54" s="306">
        <v>249</v>
      </c>
      <c r="J54" s="197"/>
      <c r="K54" s="197"/>
    </row>
    <row r="55" spans="2:11" ht="81" customHeight="1" x14ac:dyDescent="0.15">
      <c r="B55" s="846"/>
      <c r="C55" s="847" t="s">
        <v>463</v>
      </c>
      <c r="D55" s="848"/>
      <c r="E55" s="848"/>
      <c r="F55" s="849"/>
      <c r="G55" s="298" t="s">
        <v>413</v>
      </c>
      <c r="H55" s="306">
        <v>4</v>
      </c>
      <c r="I55" s="306">
        <v>25</v>
      </c>
      <c r="J55" s="197"/>
      <c r="K55" s="197"/>
    </row>
    <row r="56" spans="2:11" ht="81" customHeight="1" x14ac:dyDescent="0.15">
      <c r="B56" s="846"/>
      <c r="C56" s="850"/>
      <c r="D56" s="851"/>
      <c r="E56" s="851"/>
      <c r="F56" s="852"/>
      <c r="G56" s="299" t="s">
        <v>408</v>
      </c>
      <c r="H56" s="306">
        <v>4</v>
      </c>
      <c r="I56" s="306">
        <v>40</v>
      </c>
      <c r="J56" s="197"/>
      <c r="K56" s="197"/>
    </row>
    <row r="57" spans="2:11" ht="85.5" customHeight="1" x14ac:dyDescent="0.15">
      <c r="B57" s="846"/>
      <c r="C57" s="853"/>
      <c r="D57" s="854"/>
      <c r="E57" s="854"/>
      <c r="F57" s="855"/>
      <c r="G57" s="299" t="s">
        <v>414</v>
      </c>
      <c r="H57" s="306">
        <v>4</v>
      </c>
      <c r="I57" s="306">
        <v>20</v>
      </c>
      <c r="J57" s="197"/>
      <c r="K57" s="197"/>
    </row>
    <row r="58" spans="2:11" ht="139.25" customHeight="1" x14ac:dyDescent="0.15">
      <c r="B58" s="300" t="s">
        <v>279</v>
      </c>
      <c r="C58" s="841" t="s">
        <v>438</v>
      </c>
      <c r="D58" s="841"/>
      <c r="E58" s="841"/>
      <c r="F58" s="841"/>
      <c r="G58" s="841"/>
      <c r="H58" s="841"/>
      <c r="I58" s="841"/>
      <c r="J58" s="197"/>
      <c r="K58" s="197"/>
    </row>
    <row r="59" spans="2:11" ht="54" customHeight="1" x14ac:dyDescent="0.15">
      <c r="B59" s="227" t="s">
        <v>280</v>
      </c>
      <c r="C59" s="842" t="s">
        <v>434</v>
      </c>
      <c r="D59" s="843"/>
      <c r="E59" s="843"/>
      <c r="F59" s="843"/>
      <c r="G59" s="843"/>
      <c r="H59" s="843"/>
      <c r="I59" s="844"/>
      <c r="J59" s="197"/>
      <c r="K59" s="197"/>
    </row>
    <row r="60" spans="2:11" ht="22.5" customHeight="1" x14ac:dyDescent="0.15">
      <c r="B60" s="556" t="s">
        <v>236</v>
      </c>
      <c r="C60" s="557"/>
      <c r="D60" s="557"/>
      <c r="E60" s="557"/>
      <c r="F60" s="557"/>
      <c r="G60" s="557"/>
      <c r="H60" s="557"/>
      <c r="I60" s="558"/>
      <c r="J60" s="197"/>
      <c r="K60" s="197"/>
    </row>
    <row r="61" spans="2:11" ht="22.5" customHeight="1" x14ac:dyDescent="0.15">
      <c r="B61" s="627" t="s">
        <v>281</v>
      </c>
      <c r="C61" s="216" t="s">
        <v>282</v>
      </c>
      <c r="D61" s="629" t="s">
        <v>283</v>
      </c>
      <c r="E61" s="629"/>
      <c r="F61" s="629"/>
      <c r="G61" s="629" t="s">
        <v>284</v>
      </c>
      <c r="H61" s="629"/>
      <c r="I61" s="630"/>
      <c r="J61" s="198"/>
      <c r="K61" s="198"/>
    </row>
    <row r="62" spans="2:11" ht="30.75" customHeight="1" x14ac:dyDescent="0.15">
      <c r="B62" s="628"/>
      <c r="C62" s="229"/>
      <c r="D62" s="753"/>
      <c r="E62" s="753"/>
      <c r="F62" s="753"/>
      <c r="G62" s="753"/>
      <c r="H62" s="753"/>
      <c r="I62" s="754"/>
      <c r="J62" s="198"/>
      <c r="K62" s="198"/>
    </row>
    <row r="63" spans="2:11" ht="32.25" customHeight="1" x14ac:dyDescent="0.15">
      <c r="B63" s="230" t="s">
        <v>285</v>
      </c>
      <c r="C63" s="856"/>
      <c r="D63" s="856"/>
      <c r="E63" s="856"/>
      <c r="F63" s="856"/>
      <c r="G63" s="856"/>
      <c r="H63" s="856"/>
      <c r="I63" s="857"/>
      <c r="J63" s="200"/>
      <c r="K63" s="200"/>
    </row>
    <row r="64" spans="2:11" ht="28.5" customHeight="1" x14ac:dyDescent="0.15">
      <c r="B64" s="231" t="s">
        <v>286</v>
      </c>
      <c r="C64" s="856"/>
      <c r="D64" s="856"/>
      <c r="E64" s="856"/>
      <c r="F64" s="856"/>
      <c r="G64" s="856"/>
      <c r="H64" s="856"/>
      <c r="I64" s="857"/>
      <c r="J64" s="200"/>
      <c r="K64" s="200"/>
    </row>
    <row r="65" spans="2:11" ht="30" customHeight="1" x14ac:dyDescent="0.15">
      <c r="B65" s="227" t="s">
        <v>287</v>
      </c>
      <c r="C65" s="856"/>
      <c r="D65" s="856"/>
      <c r="E65" s="856"/>
      <c r="F65" s="856"/>
      <c r="G65" s="856"/>
      <c r="H65" s="856"/>
      <c r="I65" s="857"/>
      <c r="J65" s="201"/>
      <c r="K65" s="201"/>
    </row>
    <row r="66" spans="2:11" ht="31.5" customHeight="1" thickBot="1" x14ac:dyDescent="0.2">
      <c r="B66" s="210" t="s">
        <v>288</v>
      </c>
      <c r="C66" s="856"/>
      <c r="D66" s="856"/>
      <c r="E66" s="856"/>
      <c r="F66" s="856"/>
      <c r="G66" s="856"/>
      <c r="H66" s="856"/>
      <c r="I66" s="857"/>
      <c r="J66" s="202"/>
      <c r="K66" s="202"/>
    </row>
    <row r="67" spans="2:11" x14ac:dyDescent="0.15">
      <c r="B67" s="203"/>
      <c r="C67" s="204"/>
      <c r="D67" s="204"/>
      <c r="E67" s="205"/>
      <c r="F67" s="205"/>
      <c r="G67" s="211"/>
      <c r="H67" s="207"/>
      <c r="I67" s="204"/>
      <c r="J67" s="202"/>
      <c r="K67" s="202"/>
    </row>
    <row r="68" spans="2:11" x14ac:dyDescent="0.15">
      <c r="B68" s="203"/>
      <c r="C68" s="204"/>
      <c r="D68" s="204"/>
      <c r="E68" s="205"/>
      <c r="F68" s="205"/>
      <c r="G68" s="211"/>
      <c r="H68" s="207"/>
      <c r="I68" s="204"/>
      <c r="J68" s="202"/>
      <c r="K68" s="202"/>
    </row>
    <row r="69" spans="2:11" x14ac:dyDescent="0.15">
      <c r="B69" s="203"/>
      <c r="C69" s="204"/>
      <c r="D69" s="204"/>
      <c r="E69" s="205"/>
      <c r="F69" s="205"/>
      <c r="G69" s="211"/>
      <c r="H69" s="207"/>
      <c r="I69" s="204"/>
      <c r="J69" s="202"/>
      <c r="K69" s="202"/>
    </row>
    <row r="70" spans="2:11" x14ac:dyDescent="0.15">
      <c r="B70" s="203"/>
      <c r="C70" s="204"/>
      <c r="D70" s="204"/>
      <c r="E70" s="205"/>
      <c r="F70" s="205"/>
      <c r="G70" s="211"/>
      <c r="H70" s="207"/>
      <c r="I70" s="204"/>
      <c r="J70" s="202"/>
      <c r="K70" s="202"/>
    </row>
    <row r="71" spans="2:11" x14ac:dyDescent="0.15">
      <c r="B71" s="203"/>
      <c r="C71" s="204"/>
      <c r="D71" s="204"/>
      <c r="E71" s="205"/>
      <c r="F71" s="205"/>
      <c r="G71" s="211"/>
      <c r="H71" s="207"/>
      <c r="I71" s="204"/>
      <c r="J71" s="202"/>
      <c r="K71" s="202"/>
    </row>
    <row r="72" spans="2:11" ht="25.5" customHeight="1" x14ac:dyDescent="0.15">
      <c r="B72" s="203"/>
      <c r="C72" s="204"/>
      <c r="D72" s="204"/>
      <c r="E72" s="205"/>
      <c r="F72" s="205"/>
      <c r="G72" s="211"/>
      <c r="H72" s="207"/>
      <c r="I72" s="204"/>
      <c r="J72" s="202"/>
      <c r="K72" s="202"/>
    </row>
  </sheetData>
  <mergeCells count="62">
    <mergeCell ref="B60:I60"/>
    <mergeCell ref="C55:F57"/>
    <mergeCell ref="C46:F50"/>
    <mergeCell ref="C66:I66"/>
    <mergeCell ref="B61:B62"/>
    <mergeCell ref="D61:F61"/>
    <mergeCell ref="G61:I61"/>
    <mergeCell ref="D62:F62"/>
    <mergeCell ref="G62:I62"/>
    <mergeCell ref="C63:I63"/>
    <mergeCell ref="C64:I64"/>
    <mergeCell ref="C65:I65"/>
    <mergeCell ref="C51:F54"/>
    <mergeCell ref="C24:E24"/>
    <mergeCell ref="G24:I24"/>
    <mergeCell ref="B25:I25"/>
    <mergeCell ref="F27:F38"/>
    <mergeCell ref="G27:G38"/>
    <mergeCell ref="I27:I38"/>
    <mergeCell ref="C39:I39"/>
    <mergeCell ref="B40:I44"/>
    <mergeCell ref="C58:I58"/>
    <mergeCell ref="C59:I59"/>
    <mergeCell ref="B46:B5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7"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113"/>
  <sheetViews>
    <sheetView view="pageBreakPreview" topLeftCell="A17" zoomScale="85" zoomScaleNormal="85" zoomScaleSheetLayoutView="85" zoomScalePageLayoutView="85" workbookViewId="0">
      <selection activeCell="D27" sqref="D27:D30"/>
    </sheetView>
  </sheetViews>
  <sheetFormatPr baseColWidth="10" defaultColWidth="10.83203125" defaultRowHeight="13" x14ac:dyDescent="0.15"/>
  <cols>
    <col min="1" max="1" width="1" style="173" customWidth="1"/>
    <col min="2" max="2" width="25.5" style="208" customWidth="1"/>
    <col min="3" max="3" width="14.5" style="173" customWidth="1"/>
    <col min="4" max="4" width="20.1640625" style="173" customWidth="1"/>
    <col min="5" max="5" width="16.5" style="173" customWidth="1"/>
    <col min="6" max="6" width="25" style="173" customWidth="1"/>
    <col min="7" max="7" width="24.33203125" style="208" customWidth="1"/>
    <col min="8" max="8" width="24.5" style="173" customWidth="1"/>
    <col min="9" max="9" width="26" style="173" customWidth="1"/>
    <col min="10" max="11" width="22.5" style="173" customWidth="1"/>
    <col min="12" max="12" width="12.33203125" style="171" bestFit="1" customWidth="1"/>
    <col min="13" max="24" width="10.83203125" style="171"/>
    <col min="25" max="16384" width="10.83203125" style="173"/>
  </cols>
  <sheetData>
    <row r="1" spans="2:14" ht="37.5" customHeight="1" x14ac:dyDescent="0.15">
      <c r="B1" s="544"/>
      <c r="C1" s="547" t="s">
        <v>25</v>
      </c>
      <c r="D1" s="547"/>
      <c r="E1" s="547"/>
      <c r="F1" s="547"/>
      <c r="G1" s="547"/>
      <c r="H1" s="547"/>
      <c r="I1" s="548"/>
      <c r="J1" s="170"/>
      <c r="K1" s="170"/>
      <c r="M1" s="172"/>
    </row>
    <row r="2" spans="2:14" ht="37.5" customHeight="1" x14ac:dyDescent="0.15">
      <c r="B2" s="545"/>
      <c r="C2" s="642" t="s">
        <v>239</v>
      </c>
      <c r="D2" s="642"/>
      <c r="E2" s="642"/>
      <c r="F2" s="642"/>
      <c r="G2" s="642"/>
      <c r="H2" s="642"/>
      <c r="I2" s="641"/>
      <c r="J2" s="170"/>
      <c r="K2" s="170"/>
      <c r="M2" s="172"/>
    </row>
    <row r="3" spans="2:14" ht="37.5" customHeight="1" thickBot="1" x14ac:dyDescent="0.2">
      <c r="B3" s="546"/>
      <c r="C3" s="552" t="s">
        <v>240</v>
      </c>
      <c r="D3" s="552"/>
      <c r="E3" s="552"/>
      <c r="F3" s="552" t="s">
        <v>241</v>
      </c>
      <c r="G3" s="552"/>
      <c r="H3" s="552"/>
      <c r="I3" s="550"/>
      <c r="J3" s="170"/>
      <c r="K3" s="170"/>
      <c r="M3" s="172"/>
    </row>
    <row r="4" spans="2:14" ht="23.25" customHeight="1" x14ac:dyDescent="0.15">
      <c r="B4" s="553" t="s">
        <v>351</v>
      </c>
      <c r="C4" s="554"/>
      <c r="D4" s="554"/>
      <c r="E4" s="554"/>
      <c r="F4" s="554"/>
      <c r="G4" s="554"/>
      <c r="H4" s="554"/>
      <c r="I4" s="555"/>
      <c r="J4" s="174"/>
      <c r="K4" s="174"/>
    </row>
    <row r="5" spans="2:14" ht="24" customHeight="1" x14ac:dyDescent="0.15">
      <c r="B5" s="556" t="s">
        <v>234</v>
      </c>
      <c r="C5" s="643"/>
      <c r="D5" s="643"/>
      <c r="E5" s="643"/>
      <c r="F5" s="643"/>
      <c r="G5" s="643"/>
      <c r="H5" s="643"/>
      <c r="I5" s="644"/>
      <c r="J5" s="175"/>
      <c r="K5" s="175"/>
      <c r="N5" s="176"/>
    </row>
    <row r="6" spans="2:14" ht="30.75" customHeight="1" x14ac:dyDescent="0.15">
      <c r="B6" s="277" t="s">
        <v>242</v>
      </c>
      <c r="C6" s="280">
        <v>6</v>
      </c>
      <c r="D6" s="645" t="s">
        <v>243</v>
      </c>
      <c r="E6" s="645"/>
      <c r="F6" s="646" t="s">
        <v>356</v>
      </c>
      <c r="G6" s="646"/>
      <c r="H6" s="646"/>
      <c r="I6" s="647"/>
      <c r="J6" s="177"/>
      <c r="K6" s="177"/>
      <c r="M6" s="172"/>
      <c r="N6" s="176"/>
    </row>
    <row r="7" spans="2:14" ht="30.75" customHeight="1" x14ac:dyDescent="0.15">
      <c r="B7" s="277" t="s">
        <v>244</v>
      </c>
      <c r="C7" s="280" t="s">
        <v>81</v>
      </c>
      <c r="D7" s="645" t="s">
        <v>245</v>
      </c>
      <c r="E7" s="645"/>
      <c r="F7" s="646" t="s">
        <v>325</v>
      </c>
      <c r="G7" s="646"/>
      <c r="H7" s="281" t="s">
        <v>246</v>
      </c>
      <c r="I7" s="282" t="s">
        <v>81</v>
      </c>
      <c r="J7" s="179"/>
      <c r="K7" s="179"/>
      <c r="M7" s="172"/>
      <c r="N7" s="176"/>
    </row>
    <row r="8" spans="2:14" ht="30.75" customHeight="1" x14ac:dyDescent="0.15">
      <c r="B8" s="277" t="s">
        <v>247</v>
      </c>
      <c r="C8" s="646" t="s">
        <v>289</v>
      </c>
      <c r="D8" s="646"/>
      <c r="E8" s="646"/>
      <c r="F8" s="646"/>
      <c r="G8" s="281" t="s">
        <v>248</v>
      </c>
      <c r="H8" s="651">
        <v>7550</v>
      </c>
      <c r="I8" s="652"/>
      <c r="J8" s="180"/>
      <c r="K8" s="180"/>
      <c r="M8" s="172"/>
      <c r="N8" s="176"/>
    </row>
    <row r="9" spans="2:14" ht="30.75" customHeight="1" x14ac:dyDescent="0.15">
      <c r="B9" s="277" t="s">
        <v>48</v>
      </c>
      <c r="C9" s="653" t="s">
        <v>60</v>
      </c>
      <c r="D9" s="653"/>
      <c r="E9" s="653"/>
      <c r="F9" s="653"/>
      <c r="G9" s="281" t="s">
        <v>249</v>
      </c>
      <c r="H9" s="654" t="s">
        <v>295</v>
      </c>
      <c r="I9" s="655"/>
      <c r="J9" s="181"/>
      <c r="K9" s="181"/>
      <c r="M9" s="182"/>
    </row>
    <row r="10" spans="2:14" ht="75.75" customHeight="1" x14ac:dyDescent="0.15">
      <c r="B10" s="277" t="s">
        <v>250</v>
      </c>
      <c r="C10" s="646" t="s">
        <v>345</v>
      </c>
      <c r="D10" s="646"/>
      <c r="E10" s="646"/>
      <c r="F10" s="646"/>
      <c r="G10" s="646"/>
      <c r="H10" s="646"/>
      <c r="I10" s="647"/>
      <c r="J10" s="183"/>
      <c r="K10" s="183"/>
      <c r="M10" s="182"/>
    </row>
    <row r="11" spans="2:14" ht="30.75" customHeight="1" x14ac:dyDescent="0.15">
      <c r="B11" s="277" t="s">
        <v>251</v>
      </c>
      <c r="C11" s="648" t="s">
        <v>355</v>
      </c>
      <c r="D11" s="648"/>
      <c r="E11" s="648"/>
      <c r="F11" s="648"/>
      <c r="G11" s="648"/>
      <c r="H11" s="648"/>
      <c r="I11" s="922"/>
      <c r="J11" s="179"/>
      <c r="K11" s="179"/>
      <c r="M11" s="182"/>
      <c r="N11" s="176"/>
    </row>
    <row r="12" spans="2:14" ht="30.75" customHeight="1" x14ac:dyDescent="0.15">
      <c r="B12" s="277" t="s">
        <v>254</v>
      </c>
      <c r="C12" s="656" t="s">
        <v>326</v>
      </c>
      <c r="D12" s="656"/>
      <c r="E12" s="656"/>
      <c r="F12" s="656"/>
      <c r="G12" s="281" t="s">
        <v>252</v>
      </c>
      <c r="H12" s="675" t="s">
        <v>91</v>
      </c>
      <c r="I12" s="676"/>
      <c r="J12" s="179"/>
      <c r="K12" s="179"/>
      <c r="M12" s="182"/>
      <c r="N12" s="176"/>
    </row>
    <row r="13" spans="2:14" ht="30.75" customHeight="1" x14ac:dyDescent="0.15">
      <c r="B13" s="277" t="s">
        <v>255</v>
      </c>
      <c r="C13" s="660" t="s">
        <v>398</v>
      </c>
      <c r="D13" s="660"/>
      <c r="E13" s="660"/>
      <c r="F13" s="660"/>
      <c r="G13" s="281" t="s">
        <v>253</v>
      </c>
      <c r="H13" s="648" t="s">
        <v>57</v>
      </c>
      <c r="I13" s="922"/>
      <c r="J13" s="179"/>
      <c r="K13" s="179"/>
      <c r="M13" s="182"/>
    </row>
    <row r="14" spans="2:14" ht="30" customHeight="1" x14ac:dyDescent="0.15">
      <c r="B14" s="277" t="s">
        <v>256</v>
      </c>
      <c r="C14" s="923" t="s">
        <v>367</v>
      </c>
      <c r="D14" s="923"/>
      <c r="E14" s="923"/>
      <c r="F14" s="923"/>
      <c r="G14" s="923"/>
      <c r="H14" s="923"/>
      <c r="I14" s="924"/>
      <c r="J14" s="183"/>
      <c r="K14" s="183"/>
      <c r="M14" s="182"/>
      <c r="N14" s="176"/>
    </row>
    <row r="15" spans="2:14" ht="30.75" customHeight="1" x14ac:dyDescent="0.15">
      <c r="B15" s="277" t="s">
        <v>257</v>
      </c>
      <c r="C15" s="649" t="s">
        <v>368</v>
      </c>
      <c r="D15" s="649"/>
      <c r="E15" s="649"/>
      <c r="F15" s="649"/>
      <c r="G15" s="649"/>
      <c r="H15" s="649"/>
      <c r="I15" s="650"/>
      <c r="J15" s="184"/>
      <c r="K15" s="184"/>
      <c r="M15" s="182"/>
      <c r="N15" s="176"/>
    </row>
    <row r="16" spans="2:14" ht="20.25" customHeight="1" x14ac:dyDescent="0.15">
      <c r="B16" s="277" t="s">
        <v>258</v>
      </c>
      <c r="C16" s="646" t="s">
        <v>306</v>
      </c>
      <c r="D16" s="646"/>
      <c r="E16" s="646"/>
      <c r="F16" s="646"/>
      <c r="G16" s="646"/>
      <c r="H16" s="646"/>
      <c r="I16" s="647"/>
      <c r="J16" s="185"/>
      <c r="K16" s="185"/>
      <c r="M16" s="182"/>
      <c r="N16" s="176"/>
    </row>
    <row r="17" spans="2:14" ht="30.75" customHeight="1" x14ac:dyDescent="0.15">
      <c r="B17" s="277" t="s">
        <v>259</v>
      </c>
      <c r="C17" s="648" t="s">
        <v>151</v>
      </c>
      <c r="D17" s="667"/>
      <c r="E17" s="667"/>
      <c r="F17" s="667"/>
      <c r="G17" s="667"/>
      <c r="H17" s="667"/>
      <c r="I17" s="668"/>
      <c r="J17" s="186"/>
      <c r="K17" s="186"/>
      <c r="M17" s="182"/>
      <c r="N17" s="176"/>
    </row>
    <row r="18" spans="2:14" ht="18" customHeight="1" x14ac:dyDescent="0.15">
      <c r="B18" s="583" t="s">
        <v>265</v>
      </c>
      <c r="C18" s="669" t="s">
        <v>237</v>
      </c>
      <c r="D18" s="669"/>
      <c r="E18" s="669"/>
      <c r="F18" s="670" t="s">
        <v>238</v>
      </c>
      <c r="G18" s="670"/>
      <c r="H18" s="670"/>
      <c r="I18" s="671"/>
      <c r="J18" s="187"/>
      <c r="K18" s="187"/>
      <c r="M18" s="182"/>
      <c r="N18" s="176"/>
    </row>
    <row r="19" spans="2:14" ht="39.75" customHeight="1" x14ac:dyDescent="0.15">
      <c r="B19" s="583"/>
      <c r="C19" s="930" t="s">
        <v>369</v>
      </c>
      <c r="D19" s="931"/>
      <c r="E19" s="932"/>
      <c r="F19" s="646" t="str">
        <f>C19</f>
        <v>Actividades que se ejecutaron para la implementación de los procesos transversales</v>
      </c>
      <c r="G19" s="646"/>
      <c r="H19" s="646"/>
      <c r="I19" s="647"/>
      <c r="J19" s="185"/>
      <c r="K19" s="185"/>
      <c r="M19" s="182"/>
      <c r="N19" s="176"/>
    </row>
    <row r="20" spans="2:14" ht="39.75" customHeight="1" x14ac:dyDescent="0.15">
      <c r="B20" s="277" t="s">
        <v>266</v>
      </c>
      <c r="C20" s="930" t="s">
        <v>297</v>
      </c>
      <c r="D20" s="931"/>
      <c r="E20" s="932"/>
      <c r="F20" s="646" t="str">
        <f>C20</f>
        <v>Cantidad de actividades que se ejecutaron para la implementacion de los procesos transversales</v>
      </c>
      <c r="G20" s="646"/>
      <c r="H20" s="646"/>
      <c r="I20" s="647"/>
      <c r="J20" s="179"/>
      <c r="K20" s="179"/>
      <c r="M20" s="182"/>
      <c r="N20" s="176"/>
    </row>
    <row r="21" spans="2:14" ht="30" customHeight="1" x14ac:dyDescent="0.15">
      <c r="B21" s="277" t="s">
        <v>267</v>
      </c>
      <c r="C21" s="933"/>
      <c r="D21" s="934"/>
      <c r="E21" s="935"/>
      <c r="F21" s="687"/>
      <c r="G21" s="688"/>
      <c r="H21" s="688"/>
      <c r="I21" s="689"/>
      <c r="J21" s="184"/>
      <c r="K21" s="184"/>
      <c r="M21" s="188"/>
      <c r="N21" s="176"/>
    </row>
    <row r="22" spans="2:14" ht="23.25" customHeight="1" x14ac:dyDescent="0.15">
      <c r="B22" s="277" t="s">
        <v>268</v>
      </c>
      <c r="C22" s="925">
        <v>44562</v>
      </c>
      <c r="D22" s="936"/>
      <c r="E22" s="937"/>
      <c r="F22" s="281" t="s">
        <v>271</v>
      </c>
      <c r="G22" s="283">
        <v>8.7999999999999995E-2</v>
      </c>
      <c r="H22" s="281" t="s">
        <v>275</v>
      </c>
      <c r="I22" s="284">
        <v>8.7999999999999995E-2</v>
      </c>
      <c r="J22" s="189"/>
      <c r="K22" s="189"/>
      <c r="M22" s="188"/>
    </row>
    <row r="23" spans="2:14" ht="27" customHeight="1" x14ac:dyDescent="0.15">
      <c r="B23" s="277" t="s">
        <v>269</v>
      </c>
      <c r="C23" s="925">
        <v>44926</v>
      </c>
      <c r="D23" s="688"/>
      <c r="E23" s="926"/>
      <c r="F23" s="281" t="s">
        <v>272</v>
      </c>
      <c r="G23" s="927">
        <v>0.3</v>
      </c>
      <c r="H23" s="928"/>
      <c r="I23" s="929"/>
      <c r="J23" s="190"/>
      <c r="K23" s="190"/>
      <c r="M23" s="188"/>
    </row>
    <row r="24" spans="2:14" ht="30.75" customHeight="1" x14ac:dyDescent="0.15">
      <c r="B24" s="285" t="s">
        <v>270</v>
      </c>
      <c r="C24" s="940" t="s">
        <v>321</v>
      </c>
      <c r="D24" s="941"/>
      <c r="E24" s="942"/>
      <c r="F24" s="286" t="s">
        <v>274</v>
      </c>
      <c r="G24" s="687" t="s">
        <v>223</v>
      </c>
      <c r="H24" s="688"/>
      <c r="I24" s="689"/>
      <c r="J24" s="187"/>
      <c r="K24" s="187"/>
      <c r="M24" s="188"/>
    </row>
    <row r="25" spans="2:14" ht="22.5" customHeight="1" x14ac:dyDescent="0.15">
      <c r="B25" s="556" t="s">
        <v>235</v>
      </c>
      <c r="C25" s="643"/>
      <c r="D25" s="643"/>
      <c r="E25" s="643"/>
      <c r="F25" s="643"/>
      <c r="G25" s="643"/>
      <c r="H25" s="643"/>
      <c r="I25" s="644"/>
      <c r="J25" s="175"/>
      <c r="K25" s="175"/>
      <c r="M25" s="188"/>
    </row>
    <row r="26" spans="2:14" ht="43.5" customHeight="1" x14ac:dyDescent="0.15">
      <c r="B26" s="191" t="s">
        <v>105</v>
      </c>
      <c r="C26" s="287" t="s">
        <v>261</v>
      </c>
      <c r="D26" s="287" t="s">
        <v>260</v>
      </c>
      <c r="E26" s="288" t="s">
        <v>264</v>
      </c>
      <c r="F26" s="287" t="s">
        <v>263</v>
      </c>
      <c r="G26" s="287" t="s">
        <v>262</v>
      </c>
      <c r="H26" s="288" t="s">
        <v>276</v>
      </c>
      <c r="I26" s="289" t="s">
        <v>273</v>
      </c>
      <c r="J26" s="242"/>
      <c r="K26" s="242"/>
      <c r="L26" s="12"/>
      <c r="M26" s="188"/>
    </row>
    <row r="27" spans="2:14" ht="15.5" customHeight="1" x14ac:dyDescent="0.15">
      <c r="B27" s="191" t="s">
        <v>323</v>
      </c>
      <c r="C27" s="1023">
        <f>0.91*$G$23</f>
        <v>0.27300000000000002</v>
      </c>
      <c r="D27" s="1023">
        <f>0.732*$G$23</f>
        <v>0.21959999999999999</v>
      </c>
      <c r="E27" s="274">
        <f>D27/C27</f>
        <v>0.80439560439560431</v>
      </c>
      <c r="F27" s="943">
        <f>SUM(C27:C38)</f>
        <v>3.0038999999999998</v>
      </c>
      <c r="G27" s="946">
        <f>SUM(D27:D38)</f>
        <v>0.89729999999999999</v>
      </c>
      <c r="H27" s="321">
        <f>+(D27*100%)/$G$23</f>
        <v>0.73199999999999998</v>
      </c>
      <c r="I27" s="949">
        <f>G27+I22</f>
        <v>0.98529999999999995</v>
      </c>
      <c r="J27" s="270"/>
      <c r="K27" s="270"/>
      <c r="L27" s="12"/>
      <c r="M27" s="188"/>
    </row>
    <row r="28" spans="2:14" ht="15.5" customHeight="1" x14ac:dyDescent="0.15">
      <c r="B28" s="191" t="s">
        <v>114</v>
      </c>
      <c r="C28" s="1023">
        <f>0.84*$G$23</f>
        <v>0.252</v>
      </c>
      <c r="D28" s="1023">
        <f>0.793*$G$23</f>
        <v>0.2379</v>
      </c>
      <c r="E28" s="274">
        <f t="shared" ref="E28:E31" si="0">D28/C28</f>
        <v>0.94404761904761902</v>
      </c>
      <c r="F28" s="944"/>
      <c r="G28" s="947"/>
      <c r="H28" s="321">
        <f>+IF(D28="","",((D28*100%)/$G$23)+H27)</f>
        <v>1.5249999999999999</v>
      </c>
      <c r="I28" s="950"/>
      <c r="J28" s="245"/>
      <c r="K28" s="270"/>
      <c r="L28" s="12"/>
      <c r="M28" s="188"/>
    </row>
    <row r="29" spans="2:14" ht="15.5" customHeight="1" x14ac:dyDescent="0.15">
      <c r="B29" s="191" t="s">
        <v>115</v>
      </c>
      <c r="C29" s="1023">
        <f>0.877*$G$23</f>
        <v>0.2631</v>
      </c>
      <c r="D29" s="1023">
        <f>0.754*$G$23</f>
        <v>0.22619999999999998</v>
      </c>
      <c r="E29" s="274">
        <f t="shared" si="0"/>
        <v>0.8597491448118586</v>
      </c>
      <c r="F29" s="944"/>
      <c r="G29" s="947"/>
      <c r="H29" s="321">
        <f t="shared" ref="H29:H38" si="1">+IF(D29="","",((D29*100%)/$G$23)+H28)</f>
        <v>2.2789999999999999</v>
      </c>
      <c r="I29" s="950"/>
      <c r="J29" s="245"/>
      <c r="K29" s="270"/>
      <c r="L29" s="12"/>
      <c r="M29" s="188"/>
    </row>
    <row r="30" spans="2:14" ht="15.5" customHeight="1" x14ac:dyDescent="0.15">
      <c r="B30" s="191" t="s">
        <v>116</v>
      </c>
      <c r="C30" s="1023">
        <f>0.77*$G$23</f>
        <v>0.23099999999999998</v>
      </c>
      <c r="D30" s="1023">
        <f>0.712*$G$23</f>
        <v>0.21359999999999998</v>
      </c>
      <c r="E30" s="274">
        <f t="shared" si="0"/>
        <v>0.92467532467532465</v>
      </c>
      <c r="F30" s="944"/>
      <c r="G30" s="947"/>
      <c r="H30" s="321">
        <f t="shared" si="1"/>
        <v>2.9909999999999997</v>
      </c>
      <c r="I30" s="950"/>
      <c r="J30" s="245"/>
      <c r="K30" s="270"/>
      <c r="L30" s="12"/>
      <c r="M30" s="188"/>
    </row>
    <row r="31" spans="2:14" ht="15.5" customHeight="1" x14ac:dyDescent="0.15">
      <c r="B31" s="191" t="s">
        <v>117</v>
      </c>
      <c r="C31" s="1023">
        <f>0.768*$G$23</f>
        <v>0.23039999999999999</v>
      </c>
      <c r="D31" s="1023"/>
      <c r="E31" s="274">
        <f t="shared" si="0"/>
        <v>0</v>
      </c>
      <c r="F31" s="944"/>
      <c r="G31" s="947"/>
      <c r="H31" s="321" t="str">
        <f t="shared" si="1"/>
        <v/>
      </c>
      <c r="I31" s="950"/>
      <c r="J31" s="245"/>
      <c r="K31" s="270"/>
      <c r="L31" s="12"/>
      <c r="M31" s="188"/>
    </row>
    <row r="32" spans="2:14" ht="15.5" customHeight="1" x14ac:dyDescent="0.15">
      <c r="B32" s="191" t="s">
        <v>118</v>
      </c>
      <c r="C32" s="1023">
        <f>0.948*$G$23</f>
        <v>0.28439999999999999</v>
      </c>
      <c r="D32" s="1023"/>
      <c r="E32" s="274">
        <f>D32/C32</f>
        <v>0</v>
      </c>
      <c r="F32" s="944"/>
      <c r="G32" s="947"/>
      <c r="H32" s="321" t="str">
        <f t="shared" si="1"/>
        <v/>
      </c>
      <c r="I32" s="950"/>
      <c r="J32" s="245"/>
      <c r="K32" s="270"/>
      <c r="L32" s="12"/>
      <c r="M32" s="188"/>
    </row>
    <row r="33" spans="2:12" ht="19.5" customHeight="1" x14ac:dyDescent="0.15">
      <c r="B33" s="191" t="s">
        <v>119</v>
      </c>
      <c r="C33" s="1023">
        <f>0.77*$G$23</f>
        <v>0.23099999999999998</v>
      </c>
      <c r="D33" s="1023"/>
      <c r="E33" s="274">
        <f t="shared" ref="E33:E38" si="2">D33/C33</f>
        <v>0</v>
      </c>
      <c r="F33" s="944"/>
      <c r="G33" s="947"/>
      <c r="H33" s="321" t="str">
        <f t="shared" si="1"/>
        <v/>
      </c>
      <c r="I33" s="950"/>
      <c r="J33" s="273"/>
      <c r="K33" s="270"/>
      <c r="L33" s="12"/>
    </row>
    <row r="34" spans="2:12" ht="19.5" customHeight="1" x14ac:dyDescent="0.15">
      <c r="B34" s="191" t="s">
        <v>120</v>
      </c>
      <c r="C34" s="1023">
        <f>0.787*$G$23</f>
        <v>0.2361</v>
      </c>
      <c r="D34" s="1023"/>
      <c r="E34" s="274">
        <f t="shared" si="2"/>
        <v>0</v>
      </c>
      <c r="F34" s="944"/>
      <c r="G34" s="947"/>
      <c r="H34" s="321" t="str">
        <f t="shared" si="1"/>
        <v/>
      </c>
      <c r="I34" s="950"/>
      <c r="J34" s="245"/>
      <c r="K34" s="270"/>
      <c r="L34" s="12"/>
    </row>
    <row r="35" spans="2:12" ht="19.5" customHeight="1" x14ac:dyDescent="0.15">
      <c r="B35" s="191" t="s">
        <v>121</v>
      </c>
      <c r="C35" s="1023">
        <f>0.804*$G$23</f>
        <v>0.2412</v>
      </c>
      <c r="D35" s="1023"/>
      <c r="E35" s="274">
        <f t="shared" si="2"/>
        <v>0</v>
      </c>
      <c r="F35" s="944"/>
      <c r="G35" s="947"/>
      <c r="H35" s="321" t="str">
        <f t="shared" si="1"/>
        <v/>
      </c>
      <c r="I35" s="950"/>
      <c r="J35" s="245"/>
      <c r="K35" s="270"/>
      <c r="L35" s="12"/>
    </row>
    <row r="36" spans="2:12" ht="19.5" customHeight="1" x14ac:dyDescent="0.15">
      <c r="B36" s="191" t="s">
        <v>122</v>
      </c>
      <c r="C36" s="1023">
        <f>0.77*$G$23</f>
        <v>0.23099999999999998</v>
      </c>
      <c r="D36" s="1023"/>
      <c r="E36" s="274">
        <f t="shared" si="2"/>
        <v>0</v>
      </c>
      <c r="F36" s="944"/>
      <c r="G36" s="947"/>
      <c r="H36" s="321" t="str">
        <f t="shared" si="1"/>
        <v/>
      </c>
      <c r="I36" s="950"/>
      <c r="J36" s="245"/>
      <c r="K36" s="270"/>
      <c r="L36" s="12"/>
    </row>
    <row r="37" spans="2:12" ht="19.5" customHeight="1" x14ac:dyDescent="0.15">
      <c r="B37" s="191" t="s">
        <v>123</v>
      </c>
      <c r="C37" s="1023">
        <f>0.912*$G$23</f>
        <v>0.27360000000000001</v>
      </c>
      <c r="D37" s="1023"/>
      <c r="E37" s="274">
        <f t="shared" si="2"/>
        <v>0</v>
      </c>
      <c r="F37" s="944"/>
      <c r="G37" s="947"/>
      <c r="H37" s="321" t="str">
        <f t="shared" si="1"/>
        <v/>
      </c>
      <c r="I37" s="950"/>
      <c r="J37" s="245"/>
      <c r="K37" s="270"/>
      <c r="L37" s="12"/>
    </row>
    <row r="38" spans="2:12" ht="19.5" customHeight="1" x14ac:dyDescent="0.15">
      <c r="B38" s="191" t="s">
        <v>124</v>
      </c>
      <c r="C38" s="1023">
        <f>0.857*$G$23</f>
        <v>0.2571</v>
      </c>
      <c r="D38" s="1023"/>
      <c r="E38" s="274">
        <f t="shared" si="2"/>
        <v>0</v>
      </c>
      <c r="F38" s="945"/>
      <c r="G38" s="948"/>
      <c r="H38" s="321" t="str">
        <f t="shared" si="1"/>
        <v/>
      </c>
      <c r="I38" s="951"/>
      <c r="J38" s="245"/>
      <c r="K38" s="38"/>
      <c r="L38" s="12"/>
    </row>
    <row r="39" spans="2:12" ht="150.75" customHeight="1" x14ac:dyDescent="0.15">
      <c r="B39" s="226" t="s">
        <v>277</v>
      </c>
      <c r="C39" s="938" t="s">
        <v>446</v>
      </c>
      <c r="D39" s="938"/>
      <c r="E39" s="938"/>
      <c r="F39" s="938"/>
      <c r="G39" s="938"/>
      <c r="H39" s="938"/>
      <c r="I39" s="939"/>
      <c r="J39" s="246"/>
      <c r="K39" s="246"/>
      <c r="L39" s="12"/>
    </row>
    <row r="40" spans="2:12" ht="34.5" customHeight="1" x14ac:dyDescent="0.15">
      <c r="B40" s="699"/>
      <c r="C40" s="700"/>
      <c r="D40" s="700"/>
      <c r="E40" s="700"/>
      <c r="F40" s="700"/>
      <c r="G40" s="700"/>
      <c r="H40" s="700"/>
      <c r="I40" s="701"/>
      <c r="J40" s="175"/>
      <c r="K40" s="175"/>
    </row>
    <row r="41" spans="2:12" ht="34.5" customHeight="1" x14ac:dyDescent="0.15">
      <c r="B41" s="611"/>
      <c r="C41" s="612"/>
      <c r="D41" s="612"/>
      <c r="E41" s="612"/>
      <c r="F41" s="612"/>
      <c r="G41" s="612"/>
      <c r="H41" s="612"/>
      <c r="I41" s="613"/>
      <c r="J41" s="196"/>
      <c r="K41" s="196"/>
    </row>
    <row r="42" spans="2:12" ht="34.5" customHeight="1" x14ac:dyDescent="0.15">
      <c r="B42" s="611"/>
      <c r="C42" s="612"/>
      <c r="D42" s="612"/>
      <c r="E42" s="612"/>
      <c r="F42" s="612"/>
      <c r="G42" s="612"/>
      <c r="H42" s="612"/>
      <c r="I42" s="613"/>
      <c r="J42" s="196"/>
      <c r="K42" s="196"/>
    </row>
    <row r="43" spans="2:12" ht="34.5" customHeight="1" x14ac:dyDescent="0.15">
      <c r="B43" s="611"/>
      <c r="C43" s="612"/>
      <c r="D43" s="612"/>
      <c r="E43" s="612"/>
      <c r="F43" s="612"/>
      <c r="G43" s="612"/>
      <c r="H43" s="612"/>
      <c r="I43" s="613"/>
      <c r="J43" s="196"/>
      <c r="K43" s="196"/>
    </row>
    <row r="44" spans="2:12" ht="34.5" customHeight="1" x14ac:dyDescent="0.15">
      <c r="B44" s="614"/>
      <c r="C44" s="615"/>
      <c r="D44" s="615"/>
      <c r="E44" s="615"/>
      <c r="F44" s="615"/>
      <c r="G44" s="615"/>
      <c r="H44" s="615"/>
      <c r="I44" s="616"/>
      <c r="J44" s="174"/>
      <c r="K44" s="174"/>
    </row>
    <row r="45" spans="2:12" ht="23.25" customHeight="1" x14ac:dyDescent="0.15">
      <c r="B45" s="890" t="s">
        <v>278</v>
      </c>
      <c r="C45" s="885"/>
      <c r="D45" s="886"/>
      <c r="E45" s="886"/>
      <c r="F45" s="886"/>
      <c r="G45" s="886"/>
      <c r="H45" s="307" t="s">
        <v>105</v>
      </c>
      <c r="I45" s="308" t="s">
        <v>399</v>
      </c>
      <c r="J45" s="174"/>
      <c r="K45" s="174"/>
    </row>
    <row r="46" spans="2:12" ht="70.25" customHeight="1" x14ac:dyDescent="0.15">
      <c r="B46" s="823"/>
      <c r="C46" s="891" t="s">
        <v>464</v>
      </c>
      <c r="D46" s="892"/>
      <c r="E46" s="892"/>
      <c r="F46" s="892"/>
      <c r="G46" s="279" t="s">
        <v>385</v>
      </c>
      <c r="H46" s="311">
        <v>7</v>
      </c>
      <c r="I46" s="311">
        <v>16</v>
      </c>
      <c r="J46" s="197"/>
      <c r="K46" s="197"/>
    </row>
    <row r="47" spans="2:12" ht="70.25" customHeight="1" x14ac:dyDescent="0.15">
      <c r="B47" s="823"/>
      <c r="C47" s="893"/>
      <c r="D47" s="894"/>
      <c r="E47" s="894"/>
      <c r="F47" s="894"/>
      <c r="G47" s="279" t="s">
        <v>386</v>
      </c>
      <c r="H47" s="311">
        <v>41</v>
      </c>
      <c r="I47" s="311">
        <v>83</v>
      </c>
      <c r="J47" s="197"/>
      <c r="K47" s="197"/>
    </row>
    <row r="48" spans="2:12" ht="70.25" customHeight="1" x14ac:dyDescent="0.15">
      <c r="B48" s="823"/>
      <c r="C48" s="893"/>
      <c r="D48" s="894"/>
      <c r="E48" s="894"/>
      <c r="F48" s="894"/>
      <c r="G48" s="279" t="s">
        <v>387</v>
      </c>
      <c r="H48" s="309">
        <v>3608</v>
      </c>
      <c r="I48" s="309">
        <f>3303+3952+3608</f>
        <v>10863</v>
      </c>
      <c r="J48" s="197"/>
      <c r="K48" s="197"/>
    </row>
    <row r="49" spans="2:24" ht="43.25" customHeight="1" x14ac:dyDescent="0.15">
      <c r="B49" s="823"/>
      <c r="C49" s="895" t="s">
        <v>465</v>
      </c>
      <c r="D49" s="896"/>
      <c r="E49" s="896"/>
      <c r="F49" s="897"/>
      <c r="G49" s="279" t="s">
        <v>388</v>
      </c>
      <c r="H49" s="311">
        <v>6</v>
      </c>
      <c r="I49" s="311">
        <f>12+6</f>
        <v>18</v>
      </c>
      <c r="J49" s="197"/>
      <c r="K49" s="197"/>
    </row>
    <row r="50" spans="2:24" ht="43.25" customHeight="1" x14ac:dyDescent="0.15">
      <c r="B50" s="823"/>
      <c r="C50" s="898"/>
      <c r="D50" s="899"/>
      <c r="E50" s="899"/>
      <c r="F50" s="900"/>
      <c r="G50" s="279" t="s">
        <v>389</v>
      </c>
      <c r="H50" s="311">
        <v>10</v>
      </c>
      <c r="I50" s="311">
        <f>10+4</f>
        <v>14</v>
      </c>
      <c r="J50" s="197"/>
      <c r="K50" s="197"/>
    </row>
    <row r="51" spans="2:24" ht="43.25" customHeight="1" x14ac:dyDescent="0.15">
      <c r="B51" s="823"/>
      <c r="C51" s="898"/>
      <c r="D51" s="899"/>
      <c r="E51" s="899"/>
      <c r="F51" s="900"/>
      <c r="G51" s="279" t="s">
        <v>390</v>
      </c>
      <c r="H51" s="311">
        <v>8</v>
      </c>
      <c r="I51" s="311">
        <f>16+8</f>
        <v>24</v>
      </c>
      <c r="J51" s="197"/>
      <c r="K51" s="197"/>
    </row>
    <row r="52" spans="2:24" ht="43.25" customHeight="1" x14ac:dyDescent="0.15">
      <c r="B52" s="823"/>
      <c r="C52" s="901"/>
      <c r="D52" s="902"/>
      <c r="E52" s="902"/>
      <c r="F52" s="903"/>
      <c r="G52" s="279" t="s">
        <v>391</v>
      </c>
      <c r="H52" s="306">
        <v>1</v>
      </c>
      <c r="I52" s="306">
        <v>2</v>
      </c>
      <c r="J52" s="197"/>
      <c r="K52" s="197"/>
    </row>
    <row r="53" spans="2:24" ht="49.25" customHeight="1" x14ac:dyDescent="0.15">
      <c r="B53" s="823"/>
      <c r="C53" s="867" t="s">
        <v>466</v>
      </c>
      <c r="D53" s="868"/>
      <c r="E53" s="868"/>
      <c r="F53" s="869"/>
      <c r="G53" s="279" t="s">
        <v>392</v>
      </c>
      <c r="H53" s="311" t="s">
        <v>467</v>
      </c>
      <c r="I53" s="311" t="s">
        <v>468</v>
      </c>
      <c r="J53" s="197"/>
      <c r="K53" s="197"/>
    </row>
    <row r="54" spans="2:24" ht="49.25" customHeight="1" x14ac:dyDescent="0.15">
      <c r="B54" s="823"/>
      <c r="C54" s="870"/>
      <c r="D54" s="871"/>
      <c r="E54" s="871"/>
      <c r="F54" s="872"/>
      <c r="G54" s="279" t="s">
        <v>393</v>
      </c>
      <c r="H54" s="311">
        <v>176</v>
      </c>
      <c r="I54" s="312">
        <f>113+158+174+176</f>
        <v>621</v>
      </c>
      <c r="J54" s="197"/>
      <c r="K54" s="197"/>
    </row>
    <row r="55" spans="2:24" ht="49.25" customHeight="1" x14ac:dyDescent="0.15">
      <c r="B55" s="823"/>
      <c r="C55" s="870"/>
      <c r="D55" s="871"/>
      <c r="E55" s="871"/>
      <c r="F55" s="872"/>
      <c r="G55" s="279" t="s">
        <v>394</v>
      </c>
      <c r="H55" s="311">
        <v>5</v>
      </c>
      <c r="I55" s="312">
        <f>4+5+7+5</f>
        <v>21</v>
      </c>
      <c r="J55" s="197"/>
      <c r="K55" s="197"/>
    </row>
    <row r="56" spans="2:24" ht="49.25" customHeight="1" x14ac:dyDescent="0.15">
      <c r="B56" s="823"/>
      <c r="C56" s="873"/>
      <c r="D56" s="874"/>
      <c r="E56" s="874"/>
      <c r="F56" s="875"/>
      <c r="G56" s="279" t="s">
        <v>422</v>
      </c>
      <c r="H56" s="311">
        <v>31</v>
      </c>
      <c r="I56" s="312">
        <f>3+12+5+31</f>
        <v>51</v>
      </c>
      <c r="J56" s="197"/>
      <c r="K56" s="197"/>
    </row>
    <row r="57" spans="2:24" ht="37.5" customHeight="1" x14ac:dyDescent="0.15">
      <c r="B57" s="823"/>
      <c r="C57" s="891" t="s">
        <v>440</v>
      </c>
      <c r="D57" s="904"/>
      <c r="E57" s="904"/>
      <c r="F57" s="904"/>
      <c r="G57" s="279" t="s">
        <v>395</v>
      </c>
      <c r="H57" s="311">
        <v>1</v>
      </c>
      <c r="I57" s="311">
        <f>6+4+1</f>
        <v>11</v>
      </c>
      <c r="J57" s="197"/>
      <c r="K57" s="197"/>
    </row>
    <row r="58" spans="2:24" ht="37.5" customHeight="1" x14ac:dyDescent="0.15">
      <c r="B58" s="823"/>
      <c r="C58" s="905"/>
      <c r="D58" s="906"/>
      <c r="E58" s="906"/>
      <c r="F58" s="906"/>
      <c r="G58" s="279" t="s">
        <v>420</v>
      </c>
      <c r="H58" s="311">
        <v>1</v>
      </c>
      <c r="I58" s="311">
        <f>6+3+1</f>
        <v>10</v>
      </c>
      <c r="J58" s="197"/>
      <c r="K58" s="197"/>
    </row>
    <row r="59" spans="2:24" ht="49.5" customHeight="1" x14ac:dyDescent="0.15">
      <c r="B59" s="823"/>
      <c r="C59" s="907" t="s">
        <v>437</v>
      </c>
      <c r="D59" s="908"/>
      <c r="E59" s="908"/>
      <c r="F59" s="908"/>
      <c r="G59" s="279" t="s">
        <v>396</v>
      </c>
      <c r="H59" s="310" t="s">
        <v>471</v>
      </c>
      <c r="I59" s="311" t="s">
        <v>472</v>
      </c>
      <c r="J59" s="197">
        <f>725+38</f>
        <v>763</v>
      </c>
      <c r="K59" s="197">
        <f>688+37</f>
        <v>725</v>
      </c>
      <c r="L59" s="276"/>
    </row>
    <row r="60" spans="2:24" s="197" customFormat="1" ht="49.5" customHeight="1" x14ac:dyDescent="0.2">
      <c r="B60" s="823"/>
      <c r="C60" s="909"/>
      <c r="D60" s="910"/>
      <c r="E60" s="910"/>
      <c r="F60" s="910"/>
      <c r="G60" s="279" t="s">
        <v>423</v>
      </c>
      <c r="H60" s="310">
        <v>2</v>
      </c>
      <c r="I60" s="312">
        <v>11</v>
      </c>
      <c r="J60" s="197">
        <f>36+38</f>
        <v>74</v>
      </c>
      <c r="L60" s="313"/>
      <c r="M60" s="314"/>
      <c r="N60" s="314"/>
      <c r="O60" s="314"/>
      <c r="P60" s="314"/>
      <c r="Q60" s="314"/>
      <c r="R60" s="314"/>
      <c r="S60" s="314"/>
      <c r="T60" s="314"/>
      <c r="U60" s="314"/>
      <c r="V60" s="314"/>
      <c r="W60" s="314"/>
      <c r="X60" s="314"/>
    </row>
    <row r="61" spans="2:24" ht="49.5" customHeight="1" x14ac:dyDescent="0.15">
      <c r="B61" s="823"/>
      <c r="C61" s="909"/>
      <c r="D61" s="910"/>
      <c r="E61" s="910"/>
      <c r="F61" s="910"/>
      <c r="G61" s="279" t="s">
        <v>443</v>
      </c>
      <c r="H61" s="310">
        <v>114</v>
      </c>
      <c r="I61" s="311">
        <f>207+87+79+114</f>
        <v>487</v>
      </c>
      <c r="J61" s="197"/>
      <c r="K61" s="197"/>
      <c r="L61" s="276"/>
    </row>
    <row r="62" spans="2:24" ht="49.5" customHeight="1" x14ac:dyDescent="0.15">
      <c r="B62" s="823"/>
      <c r="C62" s="911"/>
      <c r="D62" s="912"/>
      <c r="E62" s="912"/>
      <c r="F62" s="912"/>
      <c r="G62" s="279" t="s">
        <v>397</v>
      </c>
      <c r="H62" s="310">
        <v>661</v>
      </c>
      <c r="I62" s="312">
        <f>399+208+671+661</f>
        <v>1939</v>
      </c>
      <c r="J62" s="197"/>
      <c r="K62" s="197"/>
      <c r="L62" s="276"/>
    </row>
    <row r="63" spans="2:24" ht="39" customHeight="1" x14ac:dyDescent="0.15">
      <c r="B63" s="823"/>
      <c r="C63" s="876" t="s">
        <v>439</v>
      </c>
      <c r="D63" s="877"/>
      <c r="E63" s="877"/>
      <c r="F63" s="878"/>
      <c r="G63" s="279" t="s">
        <v>415</v>
      </c>
      <c r="H63" s="326">
        <v>0</v>
      </c>
      <c r="I63" s="327">
        <v>0</v>
      </c>
      <c r="J63" s="197"/>
      <c r="K63" s="197"/>
      <c r="L63" s="276"/>
    </row>
    <row r="64" spans="2:24" ht="39" customHeight="1" x14ac:dyDescent="0.15">
      <c r="B64" s="823"/>
      <c r="C64" s="879"/>
      <c r="D64" s="880"/>
      <c r="E64" s="880"/>
      <c r="F64" s="881"/>
      <c r="G64" s="279" t="s">
        <v>416</v>
      </c>
      <c r="H64" s="326">
        <v>75</v>
      </c>
      <c r="I64" s="327">
        <v>140</v>
      </c>
      <c r="J64" s="197"/>
      <c r="K64" s="197"/>
      <c r="L64" s="276"/>
    </row>
    <row r="65" spans="2:12" ht="39" customHeight="1" x14ac:dyDescent="0.15">
      <c r="B65" s="824"/>
      <c r="C65" s="882"/>
      <c r="D65" s="883"/>
      <c r="E65" s="883"/>
      <c r="F65" s="884"/>
      <c r="G65" s="279" t="s">
        <v>417</v>
      </c>
      <c r="H65" s="326">
        <v>146</v>
      </c>
      <c r="I65" s="326">
        <v>987</v>
      </c>
      <c r="J65" s="197"/>
      <c r="K65" s="197"/>
      <c r="L65" s="276"/>
    </row>
    <row r="66" spans="2:12" ht="60.75" customHeight="1" x14ac:dyDescent="0.15">
      <c r="B66" s="278" t="s">
        <v>279</v>
      </c>
      <c r="C66" s="887" t="s">
        <v>223</v>
      </c>
      <c r="D66" s="888"/>
      <c r="E66" s="888"/>
      <c r="F66" s="888"/>
      <c r="G66" s="888"/>
      <c r="H66" s="888"/>
      <c r="I66" s="889"/>
      <c r="J66" s="197"/>
      <c r="K66" s="197"/>
    </row>
    <row r="67" spans="2:12" ht="79.5" customHeight="1" x14ac:dyDescent="0.15">
      <c r="B67" s="227" t="s">
        <v>280</v>
      </c>
      <c r="C67" s="887" t="s">
        <v>442</v>
      </c>
      <c r="D67" s="888"/>
      <c r="E67" s="888"/>
      <c r="F67" s="888"/>
      <c r="G67" s="888"/>
      <c r="H67" s="888"/>
      <c r="I67" s="889"/>
      <c r="J67" s="197"/>
      <c r="K67" s="197"/>
    </row>
    <row r="68" spans="2:12" ht="22.5" customHeight="1" x14ac:dyDescent="0.15">
      <c r="B68" s="556" t="s">
        <v>236</v>
      </c>
      <c r="C68" s="643"/>
      <c r="D68" s="643"/>
      <c r="E68" s="643"/>
      <c r="F68" s="643"/>
      <c r="G68" s="643"/>
      <c r="H68" s="643"/>
      <c r="I68" s="644"/>
      <c r="J68" s="197"/>
      <c r="K68" s="197"/>
    </row>
    <row r="69" spans="2:12" ht="22.5" customHeight="1" x14ac:dyDescent="0.15">
      <c r="B69" s="722" t="s">
        <v>281</v>
      </c>
      <c r="C69" s="290" t="s">
        <v>282</v>
      </c>
      <c r="D69" s="723" t="s">
        <v>283</v>
      </c>
      <c r="E69" s="723"/>
      <c r="F69" s="723"/>
      <c r="G69" s="723" t="s">
        <v>284</v>
      </c>
      <c r="H69" s="723"/>
      <c r="I69" s="724"/>
      <c r="J69" s="198"/>
      <c r="K69" s="198"/>
    </row>
    <row r="70" spans="2:12" ht="30.75" customHeight="1" x14ac:dyDescent="0.15">
      <c r="B70" s="628"/>
      <c r="C70" s="291"/>
      <c r="D70" s="717"/>
      <c r="E70" s="717"/>
      <c r="F70" s="717"/>
      <c r="G70" s="717"/>
      <c r="H70" s="717"/>
      <c r="I70" s="718"/>
      <c r="J70" s="198"/>
      <c r="K70" s="198"/>
    </row>
    <row r="71" spans="2:12" ht="32.25" customHeight="1" x14ac:dyDescent="0.15">
      <c r="B71" s="230" t="s">
        <v>285</v>
      </c>
      <c r="C71" s="913" t="s">
        <v>441</v>
      </c>
      <c r="D71" s="913"/>
      <c r="E71" s="913"/>
      <c r="F71" s="913"/>
      <c r="G71" s="913"/>
      <c r="H71" s="913"/>
      <c r="I71" s="914"/>
      <c r="J71" s="200"/>
      <c r="K71" s="200"/>
    </row>
    <row r="72" spans="2:12" ht="28.5" customHeight="1" x14ac:dyDescent="0.15">
      <c r="B72" s="231" t="s">
        <v>286</v>
      </c>
      <c r="C72" s="913"/>
      <c r="D72" s="913"/>
      <c r="E72" s="913"/>
      <c r="F72" s="913"/>
      <c r="G72" s="913"/>
      <c r="H72" s="913"/>
      <c r="I72" s="914"/>
      <c r="J72" s="200"/>
      <c r="K72" s="200"/>
    </row>
    <row r="73" spans="2:12" ht="30" customHeight="1" x14ac:dyDescent="0.15">
      <c r="B73" s="227" t="s">
        <v>287</v>
      </c>
      <c r="C73" s="717" t="s">
        <v>350</v>
      </c>
      <c r="D73" s="717"/>
      <c r="E73" s="717"/>
      <c r="F73" s="717"/>
      <c r="G73" s="717"/>
      <c r="H73" s="717"/>
      <c r="I73" s="718"/>
      <c r="J73" s="201"/>
      <c r="K73" s="201"/>
    </row>
    <row r="74" spans="2:12" ht="31.5" customHeight="1" thickBot="1" x14ac:dyDescent="0.2">
      <c r="B74" s="210" t="s">
        <v>288</v>
      </c>
      <c r="C74" s="719" t="s">
        <v>366</v>
      </c>
      <c r="D74" s="720"/>
      <c r="E74" s="720"/>
      <c r="F74" s="720"/>
      <c r="G74" s="720"/>
      <c r="H74" s="720"/>
      <c r="I74" s="721"/>
      <c r="J74" s="202"/>
      <c r="K74" s="202"/>
    </row>
    <row r="75" spans="2:12" ht="13.25" customHeight="1" x14ac:dyDescent="0.15">
      <c r="B75" s="203"/>
      <c r="C75" s="204"/>
      <c r="D75" s="204"/>
      <c r="E75" s="205"/>
      <c r="F75" s="205"/>
      <c r="G75" s="211"/>
      <c r="H75" s="207"/>
      <c r="I75" s="204"/>
      <c r="J75" s="202"/>
      <c r="K75" s="202"/>
    </row>
    <row r="76" spans="2:12" ht="13.25" customHeight="1" x14ac:dyDescent="0.15">
      <c r="B76" s="919"/>
      <c r="C76" s="919"/>
      <c r="D76" s="919"/>
      <c r="E76" s="919"/>
      <c r="F76" s="919"/>
      <c r="G76" s="919"/>
      <c r="H76" s="919"/>
      <c r="I76" s="919"/>
      <c r="J76" s="202"/>
      <c r="K76" s="202"/>
    </row>
    <row r="77" spans="2:12" ht="13.25" customHeight="1" x14ac:dyDescent="0.15">
      <c r="B77" s="919"/>
      <c r="C77" s="919"/>
      <c r="D77" s="919"/>
      <c r="E77" s="919"/>
      <c r="F77" s="919"/>
      <c r="G77" s="919"/>
      <c r="H77" s="919"/>
      <c r="I77" s="919"/>
      <c r="J77" s="202"/>
      <c r="K77" s="202"/>
    </row>
    <row r="78" spans="2:12" ht="13.25" customHeight="1" x14ac:dyDescent="0.15">
      <c r="B78" s="919"/>
      <c r="C78" s="919"/>
      <c r="D78" s="919"/>
      <c r="E78" s="919"/>
      <c r="F78" s="919"/>
      <c r="G78" s="919"/>
      <c r="H78" s="919"/>
      <c r="I78" s="919"/>
      <c r="J78" s="202"/>
      <c r="K78" s="202"/>
    </row>
    <row r="79" spans="2:12" ht="13.25" customHeight="1" x14ac:dyDescent="0.15">
      <c r="B79" s="203"/>
      <c r="C79" s="204"/>
      <c r="D79" s="204"/>
      <c r="E79" s="205"/>
      <c r="F79" s="205"/>
      <c r="G79" s="211"/>
      <c r="H79" s="207"/>
      <c r="I79" s="204"/>
      <c r="J79" s="202"/>
      <c r="K79" s="202"/>
    </row>
    <row r="80" spans="2:12" ht="25.5" customHeight="1" x14ac:dyDescent="0.15">
      <c r="B80" s="203"/>
      <c r="C80" s="204"/>
      <c r="D80" s="204"/>
      <c r="E80" s="205"/>
      <c r="F80" s="205"/>
      <c r="G80" s="211"/>
      <c r="H80" s="207"/>
      <c r="I80" s="204"/>
      <c r="J80" s="202"/>
      <c r="K80" s="202"/>
    </row>
    <row r="81" ht="13.25" customHeight="1" x14ac:dyDescent="0.15"/>
    <row r="82" ht="13.25" customHeight="1" x14ac:dyDescent="0.15"/>
    <row r="83" ht="13.25" customHeight="1" x14ac:dyDescent="0.15"/>
    <row r="84" ht="13.25" customHeight="1" x14ac:dyDescent="0.15"/>
    <row r="85" ht="13.25" customHeight="1" x14ac:dyDescent="0.15"/>
    <row r="86" ht="13.25" customHeight="1" x14ac:dyDescent="0.15"/>
    <row r="87" ht="13.25" customHeight="1" x14ac:dyDescent="0.15"/>
    <row r="88" ht="13.25" customHeight="1" x14ac:dyDescent="0.15"/>
    <row r="89" ht="13.25" customHeight="1" x14ac:dyDescent="0.15"/>
    <row r="90" ht="13.25" customHeight="1" x14ac:dyDescent="0.15"/>
    <row r="91" ht="13.25" customHeight="1" x14ac:dyDescent="0.15"/>
    <row r="109" spans="6:12" ht="12.75" customHeight="1" x14ac:dyDescent="0.15">
      <c r="F109" s="920"/>
      <c r="G109" s="921"/>
      <c r="H109" s="921"/>
      <c r="I109" s="921"/>
      <c r="J109" s="921"/>
      <c r="K109" s="921"/>
      <c r="L109" s="921"/>
    </row>
    <row r="110" spans="6:12" ht="12.75" customHeight="1" x14ac:dyDescent="0.15">
      <c r="F110" s="915"/>
      <c r="G110" s="916"/>
      <c r="H110" s="916"/>
      <c r="I110" s="916"/>
      <c r="J110" s="916"/>
      <c r="K110" s="916"/>
      <c r="L110" s="916"/>
    </row>
    <row r="111" spans="6:12" ht="12.75" customHeight="1" x14ac:dyDescent="0.15">
      <c r="F111" s="915"/>
      <c r="G111" s="916"/>
      <c r="H111" s="916"/>
      <c r="I111" s="916"/>
      <c r="J111" s="916"/>
      <c r="K111" s="916"/>
      <c r="L111" s="916"/>
    </row>
    <row r="112" spans="6:12" ht="12.75" customHeight="1" x14ac:dyDescent="0.15">
      <c r="F112" s="915"/>
      <c r="G112" s="916"/>
      <c r="H112" s="916"/>
      <c r="I112" s="916"/>
      <c r="J112" s="916"/>
      <c r="K112" s="916"/>
      <c r="L112" s="916"/>
    </row>
    <row r="113" spans="6:12" ht="12.75" customHeight="1" x14ac:dyDescent="0.15">
      <c r="F113" s="917"/>
      <c r="G113" s="918"/>
      <c r="H113" s="918"/>
      <c r="I113" s="918"/>
      <c r="J113" s="918"/>
      <c r="K113" s="918"/>
      <c r="L113" s="918"/>
    </row>
  </sheetData>
  <mergeCells count="72">
    <mergeCell ref="C39:I39"/>
    <mergeCell ref="B40:I44"/>
    <mergeCell ref="C24:E24"/>
    <mergeCell ref="G24:I24"/>
    <mergeCell ref="B25:I25"/>
    <mergeCell ref="F27:F38"/>
    <mergeCell ref="G27:G38"/>
    <mergeCell ref="I27:I38"/>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110:L110"/>
    <mergeCell ref="F111:L111"/>
    <mergeCell ref="F112:L112"/>
    <mergeCell ref="F113:L113"/>
    <mergeCell ref="B76:I78"/>
    <mergeCell ref="F109:L109"/>
    <mergeCell ref="C74:I74"/>
    <mergeCell ref="B69:B70"/>
    <mergeCell ref="D69:F69"/>
    <mergeCell ref="G69:I69"/>
    <mergeCell ref="D70:F70"/>
    <mergeCell ref="G70:I70"/>
    <mergeCell ref="C71:I71"/>
    <mergeCell ref="C72:I72"/>
    <mergeCell ref="C53:F56"/>
    <mergeCell ref="C63:F65"/>
    <mergeCell ref="C45:G45"/>
    <mergeCell ref="B68:I68"/>
    <mergeCell ref="C73:I73"/>
    <mergeCell ref="C67:I67"/>
    <mergeCell ref="C66:I66"/>
    <mergeCell ref="B45:B65"/>
    <mergeCell ref="C46:F48"/>
    <mergeCell ref="C49:F52"/>
    <mergeCell ref="C57:F58"/>
    <mergeCell ref="C59:F62"/>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25"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5"/>
  <sheetViews>
    <sheetView tabSelected="1" topLeftCell="A21" zoomScaleNormal="100" zoomScaleSheetLayoutView="50" zoomScalePageLayoutView="85" workbookViewId="0">
      <selection activeCell="H33" sqref="H33"/>
    </sheetView>
  </sheetViews>
  <sheetFormatPr baseColWidth="10" defaultColWidth="10.83203125" defaultRowHeight="13" x14ac:dyDescent="0.15"/>
  <cols>
    <col min="1" max="1" width="1" style="173" customWidth="1"/>
    <col min="2" max="2" width="25.5" style="208" customWidth="1"/>
    <col min="3" max="3" width="14.5" style="173" customWidth="1"/>
    <col min="4" max="4" width="14.6640625" style="173" customWidth="1"/>
    <col min="5" max="5" width="16.5" style="173" customWidth="1"/>
    <col min="6" max="6" width="25" style="173" customWidth="1"/>
    <col min="7" max="7" width="22" style="208" customWidth="1"/>
    <col min="8" max="9" width="17.6640625" style="173" customWidth="1"/>
    <col min="10" max="11" width="22.5" style="173" customWidth="1"/>
    <col min="12" max="24" width="10.83203125" style="171"/>
    <col min="25" max="16384" width="10.83203125" style="173"/>
  </cols>
  <sheetData>
    <row r="1" spans="2:14" ht="37.5" customHeight="1" x14ac:dyDescent="0.15">
      <c r="B1" s="544"/>
      <c r="C1" s="547" t="s">
        <v>25</v>
      </c>
      <c r="D1" s="547"/>
      <c r="E1" s="547"/>
      <c r="F1" s="547"/>
      <c r="G1" s="547"/>
      <c r="H1" s="547"/>
      <c r="I1" s="548"/>
      <c r="J1" s="170"/>
      <c r="K1" s="170"/>
      <c r="M1" s="172" t="s">
        <v>47</v>
      </c>
    </row>
    <row r="2" spans="2:14" ht="37.5" customHeight="1" x14ac:dyDescent="0.15">
      <c r="B2" s="545"/>
      <c r="C2" s="551" t="s">
        <v>239</v>
      </c>
      <c r="D2" s="551"/>
      <c r="E2" s="551"/>
      <c r="F2" s="551"/>
      <c r="G2" s="551"/>
      <c r="H2" s="551"/>
      <c r="I2" s="549"/>
      <c r="J2" s="170"/>
      <c r="K2" s="170"/>
      <c r="M2" s="172" t="s">
        <v>48</v>
      </c>
    </row>
    <row r="3" spans="2:14" ht="37.5" customHeight="1" thickBot="1" x14ac:dyDescent="0.2">
      <c r="B3" s="546"/>
      <c r="C3" s="552" t="s">
        <v>240</v>
      </c>
      <c r="D3" s="552"/>
      <c r="E3" s="552"/>
      <c r="F3" s="552" t="s">
        <v>241</v>
      </c>
      <c r="G3" s="552"/>
      <c r="H3" s="552"/>
      <c r="I3" s="550"/>
      <c r="J3" s="170"/>
      <c r="K3" s="170"/>
      <c r="M3" s="172" t="s">
        <v>50</v>
      </c>
    </row>
    <row r="4" spans="2:14" ht="23.25" customHeight="1" x14ac:dyDescent="0.15">
      <c r="B4" s="553" t="s">
        <v>351</v>
      </c>
      <c r="C4" s="554"/>
      <c r="D4" s="554"/>
      <c r="E4" s="554"/>
      <c r="F4" s="554"/>
      <c r="G4" s="554"/>
      <c r="H4" s="554"/>
      <c r="I4" s="555"/>
      <c r="J4" s="174"/>
      <c r="K4" s="174"/>
    </row>
    <row r="5" spans="2:14" ht="24" customHeight="1" x14ac:dyDescent="0.15">
      <c r="B5" s="556" t="s">
        <v>234</v>
      </c>
      <c r="C5" s="557"/>
      <c r="D5" s="557"/>
      <c r="E5" s="557"/>
      <c r="F5" s="557"/>
      <c r="G5" s="557"/>
      <c r="H5" s="557"/>
      <c r="I5" s="558"/>
      <c r="J5" s="175"/>
      <c r="K5" s="175"/>
      <c r="N5" s="176" t="s">
        <v>57</v>
      </c>
    </row>
    <row r="6" spans="2:14" ht="46.25" customHeight="1" x14ac:dyDescent="0.15">
      <c r="B6" s="222" t="s">
        <v>242</v>
      </c>
      <c r="C6" s="220">
        <v>7</v>
      </c>
      <c r="D6" s="559" t="s">
        <v>243</v>
      </c>
      <c r="E6" s="559"/>
      <c r="F6" s="560" t="s">
        <v>300</v>
      </c>
      <c r="G6" s="560"/>
      <c r="H6" s="560"/>
      <c r="I6" s="561"/>
      <c r="J6" s="177"/>
      <c r="K6" s="177"/>
      <c r="M6" s="172" t="s">
        <v>60</v>
      </c>
      <c r="N6" s="176" t="s">
        <v>61</v>
      </c>
    </row>
    <row r="7" spans="2:14" ht="30.75" customHeight="1" x14ac:dyDescent="0.15">
      <c r="B7" s="222" t="s">
        <v>244</v>
      </c>
      <c r="C7" s="220" t="s">
        <v>81</v>
      </c>
      <c r="D7" s="559" t="s">
        <v>245</v>
      </c>
      <c r="E7" s="559"/>
      <c r="F7" s="560" t="s">
        <v>301</v>
      </c>
      <c r="G7" s="560"/>
      <c r="H7" s="178" t="s">
        <v>246</v>
      </c>
      <c r="I7" s="221" t="s">
        <v>81</v>
      </c>
      <c r="J7" s="179"/>
      <c r="K7" s="179"/>
      <c r="M7" s="172" t="s">
        <v>65</v>
      </c>
      <c r="N7" s="176" t="s">
        <v>66</v>
      </c>
    </row>
    <row r="8" spans="2:14" ht="30.75" customHeight="1" x14ac:dyDescent="0.15">
      <c r="B8" s="222" t="s">
        <v>247</v>
      </c>
      <c r="C8" s="560" t="s">
        <v>289</v>
      </c>
      <c r="D8" s="560"/>
      <c r="E8" s="560"/>
      <c r="F8" s="560"/>
      <c r="G8" s="178" t="s">
        <v>248</v>
      </c>
      <c r="H8" s="565">
        <v>7550</v>
      </c>
      <c r="I8" s="566"/>
      <c r="J8" s="180"/>
      <c r="K8" s="180"/>
      <c r="M8" s="172" t="s">
        <v>69</v>
      </c>
      <c r="N8" s="176" t="s">
        <v>70</v>
      </c>
    </row>
    <row r="9" spans="2:14" ht="30.75" customHeight="1" x14ac:dyDescent="0.15">
      <c r="B9" s="222" t="s">
        <v>48</v>
      </c>
      <c r="C9" s="567" t="s">
        <v>60</v>
      </c>
      <c r="D9" s="567"/>
      <c r="E9" s="567"/>
      <c r="F9" s="567"/>
      <c r="G9" s="178" t="s">
        <v>249</v>
      </c>
      <c r="H9" s="568" t="s">
        <v>298</v>
      </c>
      <c r="I9" s="569"/>
      <c r="J9" s="181"/>
      <c r="K9" s="181"/>
      <c r="M9" s="182" t="s">
        <v>73</v>
      </c>
    </row>
    <row r="10" spans="2:14" ht="59" customHeight="1" x14ac:dyDescent="0.15">
      <c r="B10" s="222" t="s">
        <v>250</v>
      </c>
      <c r="C10" s="560" t="s">
        <v>346</v>
      </c>
      <c r="D10" s="560"/>
      <c r="E10" s="560"/>
      <c r="F10" s="560"/>
      <c r="G10" s="560"/>
      <c r="H10" s="560"/>
      <c r="I10" s="561"/>
      <c r="J10" s="183"/>
      <c r="K10" s="183"/>
      <c r="M10" s="182"/>
    </row>
    <row r="11" spans="2:14" ht="30.75" customHeight="1" x14ac:dyDescent="0.15">
      <c r="B11" s="222" t="s">
        <v>251</v>
      </c>
      <c r="C11" s="562" t="s">
        <v>355</v>
      </c>
      <c r="D11" s="562"/>
      <c r="E11" s="562"/>
      <c r="F11" s="562"/>
      <c r="G11" s="562"/>
      <c r="H11" s="562"/>
      <c r="I11" s="831"/>
      <c r="J11" s="179"/>
      <c r="K11" s="179"/>
      <c r="M11" s="182"/>
      <c r="N11" s="176" t="s">
        <v>76</v>
      </c>
    </row>
    <row r="12" spans="2:14" ht="30.75" customHeight="1" x14ac:dyDescent="0.15">
      <c r="B12" s="222" t="s">
        <v>254</v>
      </c>
      <c r="C12" s="563" t="s">
        <v>299</v>
      </c>
      <c r="D12" s="563"/>
      <c r="E12" s="563"/>
      <c r="F12" s="563"/>
      <c r="G12" s="178" t="s">
        <v>252</v>
      </c>
      <c r="H12" s="590" t="s">
        <v>91</v>
      </c>
      <c r="I12" s="591"/>
      <c r="J12" s="179"/>
      <c r="K12" s="179"/>
      <c r="M12" s="182" t="s">
        <v>80</v>
      </c>
      <c r="N12" s="176" t="s">
        <v>81</v>
      </c>
    </row>
    <row r="13" spans="2:14" ht="30.75" customHeight="1" x14ac:dyDescent="0.15">
      <c r="B13" s="222" t="s">
        <v>255</v>
      </c>
      <c r="C13" s="574" t="s">
        <v>398</v>
      </c>
      <c r="D13" s="574"/>
      <c r="E13" s="574"/>
      <c r="F13" s="574"/>
      <c r="G13" s="178" t="s">
        <v>253</v>
      </c>
      <c r="H13" s="562" t="s">
        <v>57</v>
      </c>
      <c r="I13" s="831"/>
      <c r="J13" s="179"/>
      <c r="K13" s="179"/>
      <c r="M13" s="182" t="s">
        <v>84</v>
      </c>
    </row>
    <row r="14" spans="2:14" ht="30" customHeight="1" x14ac:dyDescent="0.15">
      <c r="B14" s="222" t="s">
        <v>256</v>
      </c>
      <c r="C14" s="563" t="s">
        <v>312</v>
      </c>
      <c r="D14" s="563"/>
      <c r="E14" s="563"/>
      <c r="F14" s="563"/>
      <c r="G14" s="563"/>
      <c r="H14" s="563"/>
      <c r="I14" s="564"/>
      <c r="J14" s="183"/>
      <c r="K14" s="183"/>
      <c r="M14" s="182" t="s">
        <v>86</v>
      </c>
      <c r="N14" s="176"/>
    </row>
    <row r="15" spans="2:14" ht="30.75" customHeight="1" x14ac:dyDescent="0.15">
      <c r="B15" s="222" t="s">
        <v>257</v>
      </c>
      <c r="C15" s="563" t="s">
        <v>310</v>
      </c>
      <c r="D15" s="563"/>
      <c r="E15" s="563"/>
      <c r="F15" s="563"/>
      <c r="G15" s="563"/>
      <c r="H15" s="563"/>
      <c r="I15" s="564"/>
      <c r="J15" s="184"/>
      <c r="K15" s="184"/>
      <c r="M15" s="182" t="s">
        <v>88</v>
      </c>
      <c r="N15" s="176"/>
    </row>
    <row r="16" spans="2:14" ht="42.5" customHeight="1" x14ac:dyDescent="0.15">
      <c r="B16" s="222" t="s">
        <v>258</v>
      </c>
      <c r="C16" s="560" t="s">
        <v>313</v>
      </c>
      <c r="D16" s="560"/>
      <c r="E16" s="560"/>
      <c r="F16" s="560"/>
      <c r="G16" s="560"/>
      <c r="H16" s="560"/>
      <c r="I16" s="561"/>
      <c r="J16" s="185"/>
      <c r="K16" s="185"/>
      <c r="M16" s="182"/>
      <c r="N16" s="176"/>
    </row>
    <row r="17" spans="2:14" ht="30.75" customHeight="1" x14ac:dyDescent="0.15">
      <c r="B17" s="222" t="s">
        <v>259</v>
      </c>
      <c r="C17" s="562" t="s">
        <v>152</v>
      </c>
      <c r="D17" s="581"/>
      <c r="E17" s="581"/>
      <c r="F17" s="581"/>
      <c r="G17" s="581"/>
      <c r="H17" s="581"/>
      <c r="I17" s="582"/>
      <c r="J17" s="186"/>
      <c r="K17" s="186"/>
      <c r="M17" s="182" t="s">
        <v>91</v>
      </c>
      <c r="N17" s="176"/>
    </row>
    <row r="18" spans="2:14" ht="18" customHeight="1" x14ac:dyDescent="0.15">
      <c r="B18" s="583" t="s">
        <v>265</v>
      </c>
      <c r="C18" s="584" t="s">
        <v>237</v>
      </c>
      <c r="D18" s="584"/>
      <c r="E18" s="584"/>
      <c r="F18" s="585" t="s">
        <v>238</v>
      </c>
      <c r="G18" s="585"/>
      <c r="H18" s="585"/>
      <c r="I18" s="586"/>
      <c r="J18" s="187"/>
      <c r="K18" s="187"/>
      <c r="M18" s="182" t="s">
        <v>79</v>
      </c>
      <c r="N18" s="176"/>
    </row>
    <row r="19" spans="2:14" ht="39.75" customHeight="1" x14ac:dyDescent="0.15">
      <c r="B19" s="583"/>
      <c r="C19" s="595" t="s">
        <v>296</v>
      </c>
      <c r="D19" s="596"/>
      <c r="E19" s="731"/>
      <c r="F19" s="560" t="str">
        <f>C19</f>
        <v>Actividades que se ejecutaron para la implementacion de los procesos transversales</v>
      </c>
      <c r="G19" s="560"/>
      <c r="H19" s="560"/>
      <c r="I19" s="561"/>
      <c r="J19" s="185"/>
      <c r="K19" s="185"/>
      <c r="M19" s="182" t="s">
        <v>95</v>
      </c>
      <c r="N19" s="176"/>
    </row>
    <row r="20" spans="2:14" ht="39.75" customHeight="1" x14ac:dyDescent="0.15">
      <c r="B20" s="222" t="s">
        <v>266</v>
      </c>
      <c r="C20" s="595" t="s">
        <v>297</v>
      </c>
      <c r="D20" s="596"/>
      <c r="E20" s="731"/>
      <c r="F20" s="560" t="str">
        <f>C20</f>
        <v>Cantidad de actividades que se ejecutaron para la implementacion de los procesos transversales</v>
      </c>
      <c r="G20" s="560"/>
      <c r="H20" s="560"/>
      <c r="I20" s="561"/>
      <c r="J20" s="179"/>
      <c r="K20" s="179"/>
      <c r="M20" s="182"/>
      <c r="N20" s="176"/>
    </row>
    <row r="21" spans="2:14" ht="27" customHeight="1" x14ac:dyDescent="0.15">
      <c r="B21" s="222" t="s">
        <v>267</v>
      </c>
      <c r="C21" s="595" t="s">
        <v>152</v>
      </c>
      <c r="D21" s="596"/>
      <c r="E21" s="731"/>
      <c r="F21" s="595" t="s">
        <v>152</v>
      </c>
      <c r="G21" s="596"/>
      <c r="H21" s="596"/>
      <c r="I21" s="597"/>
      <c r="J21" s="184"/>
      <c r="K21" s="184"/>
      <c r="M21" s="188"/>
      <c r="N21" s="176"/>
    </row>
    <row r="22" spans="2:14" ht="23.25" customHeight="1" x14ac:dyDescent="0.15">
      <c r="B22" s="222" t="s">
        <v>268</v>
      </c>
      <c r="C22" s="952">
        <v>44562</v>
      </c>
      <c r="D22" s="955"/>
      <c r="E22" s="956"/>
      <c r="F22" s="178" t="s">
        <v>271</v>
      </c>
      <c r="G22" s="223">
        <v>0.1</v>
      </c>
      <c r="H22" s="178" t="s">
        <v>275</v>
      </c>
      <c r="I22" s="257">
        <v>0.1</v>
      </c>
      <c r="K22" s="189"/>
      <c r="M22" s="188"/>
    </row>
    <row r="23" spans="2:14" ht="27" customHeight="1" x14ac:dyDescent="0.15">
      <c r="B23" s="222" t="s">
        <v>269</v>
      </c>
      <c r="C23" s="952">
        <v>44926</v>
      </c>
      <c r="D23" s="953"/>
      <c r="E23" s="954"/>
      <c r="F23" s="178" t="s">
        <v>272</v>
      </c>
      <c r="G23" s="578">
        <v>0.3</v>
      </c>
      <c r="H23" s="579"/>
      <c r="I23" s="580"/>
      <c r="J23" s="190"/>
      <c r="K23" s="190"/>
      <c r="M23" s="188"/>
    </row>
    <row r="24" spans="2:14" ht="30.75" customHeight="1" x14ac:dyDescent="0.15">
      <c r="B24" s="228" t="s">
        <v>270</v>
      </c>
      <c r="C24" s="957" t="s">
        <v>321</v>
      </c>
      <c r="D24" s="958"/>
      <c r="E24" s="959"/>
      <c r="F24" s="225" t="s">
        <v>274</v>
      </c>
      <c r="G24" s="603" t="s">
        <v>223</v>
      </c>
      <c r="H24" s="576"/>
      <c r="I24" s="604"/>
      <c r="K24" s="187"/>
      <c r="M24" s="188"/>
    </row>
    <row r="25" spans="2:14" ht="22.5" customHeight="1" x14ac:dyDescent="0.15">
      <c r="B25" s="556" t="s">
        <v>235</v>
      </c>
      <c r="C25" s="557"/>
      <c r="D25" s="557"/>
      <c r="E25" s="557"/>
      <c r="F25" s="557"/>
      <c r="G25" s="557"/>
      <c r="H25" s="557"/>
      <c r="I25" s="558"/>
      <c r="J25" s="175"/>
      <c r="K25" s="175"/>
      <c r="M25" s="188"/>
    </row>
    <row r="26" spans="2:14" ht="43.5" customHeight="1" x14ac:dyDescent="0.15">
      <c r="B26" s="191" t="s">
        <v>105</v>
      </c>
      <c r="C26" s="219" t="s">
        <v>261</v>
      </c>
      <c r="D26" s="219" t="s">
        <v>260</v>
      </c>
      <c r="E26" s="192" t="s">
        <v>264</v>
      </c>
      <c r="F26" s="219" t="s">
        <v>263</v>
      </c>
      <c r="G26" s="219" t="s">
        <v>262</v>
      </c>
      <c r="H26" s="192" t="s">
        <v>276</v>
      </c>
      <c r="I26" s="193" t="s">
        <v>273</v>
      </c>
      <c r="J26" s="185"/>
      <c r="K26" s="185"/>
      <c r="M26" s="188"/>
    </row>
    <row r="27" spans="2:14" ht="15.5" customHeight="1" x14ac:dyDescent="0.15">
      <c r="B27" s="191" t="s">
        <v>323</v>
      </c>
      <c r="C27" s="1021">
        <f>4.69%*$G$23</f>
        <v>1.4070000000000001E-2</v>
      </c>
      <c r="D27" s="1021">
        <f>4.69%*$G$23</f>
        <v>1.4070000000000001E-2</v>
      </c>
      <c r="E27" s="274">
        <v>1</v>
      </c>
      <c r="F27" s="751">
        <f>SUM(C27:C38)</f>
        <v>0.29993999999999998</v>
      </c>
      <c r="G27" s="751">
        <f>SUM(D27:D38)</f>
        <v>8.5769999999999999E-2</v>
      </c>
      <c r="H27" s="320">
        <f>+(D27*100%)/$G$23</f>
        <v>4.6900000000000004E-2</v>
      </c>
      <c r="I27" s="960">
        <f>G27+I22</f>
        <v>0.18576999999999999</v>
      </c>
      <c r="J27" s="185"/>
      <c r="K27" s="185"/>
      <c r="M27" s="188"/>
    </row>
    <row r="28" spans="2:14" ht="15.5" customHeight="1" x14ac:dyDescent="0.15">
      <c r="B28" s="191" t="s">
        <v>114</v>
      </c>
      <c r="C28" s="1021">
        <f>5.82%*$G$23</f>
        <v>1.746E-2</v>
      </c>
      <c r="D28" s="1021">
        <f>0.1*$G$23</f>
        <v>0.03</v>
      </c>
      <c r="E28" s="274">
        <v>1.64</v>
      </c>
      <c r="F28" s="691"/>
      <c r="G28" s="691"/>
      <c r="H28" s="320">
        <f>+IF(D28="","",((D28*100%)/$G$23)+H27)</f>
        <v>0.1469</v>
      </c>
      <c r="I28" s="961"/>
      <c r="J28" s="185"/>
      <c r="K28" s="185"/>
      <c r="M28" s="188"/>
    </row>
    <row r="29" spans="2:14" ht="15.5" customHeight="1" x14ac:dyDescent="0.15">
      <c r="B29" s="191" t="s">
        <v>115</v>
      </c>
      <c r="C29" s="1021">
        <f>11.82%*$G$23</f>
        <v>3.5459999999999998E-2</v>
      </c>
      <c r="D29" s="1021">
        <f>8.64%*$G$23</f>
        <v>2.5920000000000002E-2</v>
      </c>
      <c r="E29" s="274">
        <v>0.77796764030544097</v>
      </c>
      <c r="F29" s="691"/>
      <c r="G29" s="691"/>
      <c r="H29" s="320">
        <f>+IF(D29="","",((D29*100%)/$G$23)+H28)</f>
        <v>0.23330000000000001</v>
      </c>
      <c r="I29" s="961"/>
      <c r="J29" s="185"/>
      <c r="K29" s="185"/>
      <c r="M29" s="188"/>
    </row>
    <row r="30" spans="2:14" ht="15.5" customHeight="1" x14ac:dyDescent="0.15">
      <c r="B30" s="191" t="s">
        <v>116</v>
      </c>
      <c r="C30" s="1021">
        <f>8.1%*$G$23</f>
        <v>2.4299999999999999E-2</v>
      </c>
      <c r="D30" s="1021">
        <f>5.26%*$G$23</f>
        <v>1.5779999999999999E-2</v>
      </c>
      <c r="E30" s="274">
        <v>0</v>
      </c>
      <c r="F30" s="691"/>
      <c r="G30" s="691"/>
      <c r="H30" s="320">
        <f t="shared" ref="H30:H38" si="0">+IF(D30="","",((D30*100%)/$G$23)+H29)</f>
        <v>0.28589999999999999</v>
      </c>
      <c r="I30" s="961"/>
      <c r="J30" s="185"/>
      <c r="K30" s="185"/>
      <c r="M30" s="188"/>
    </row>
    <row r="31" spans="2:14" ht="15.5" customHeight="1" x14ac:dyDescent="0.15">
      <c r="B31" s="191" t="s">
        <v>117</v>
      </c>
      <c r="C31" s="1021">
        <f>6.73%*$G$23</f>
        <v>2.019E-2</v>
      </c>
      <c r="D31" s="1021"/>
      <c r="E31" s="274">
        <v>0</v>
      </c>
      <c r="F31" s="691"/>
      <c r="G31" s="691"/>
      <c r="H31" s="320" t="str">
        <f t="shared" si="0"/>
        <v/>
      </c>
      <c r="I31" s="961"/>
      <c r="J31" s="185"/>
      <c r="K31" s="185"/>
      <c r="M31" s="188"/>
    </row>
    <row r="32" spans="2:14" ht="15.5" customHeight="1" x14ac:dyDescent="0.15">
      <c r="B32" s="191" t="s">
        <v>118</v>
      </c>
      <c r="C32" s="1021">
        <f>10.1%*$G$23</f>
        <v>3.0299999999999997E-2</v>
      </c>
      <c r="D32" s="1021"/>
      <c r="E32" s="274">
        <v>0</v>
      </c>
      <c r="F32" s="691"/>
      <c r="G32" s="691"/>
      <c r="H32" s="320" t="str">
        <f t="shared" si="0"/>
        <v/>
      </c>
      <c r="I32" s="961"/>
      <c r="J32" s="275"/>
      <c r="K32" s="185"/>
      <c r="M32" s="188"/>
    </row>
    <row r="33" spans="2:11" ht="19.5" customHeight="1" x14ac:dyDescent="0.15">
      <c r="B33" s="191" t="s">
        <v>119</v>
      </c>
      <c r="C33" s="1021">
        <f>7.08%*$G$23</f>
        <v>2.1239999999999998E-2</v>
      </c>
      <c r="D33" s="1021"/>
      <c r="E33" s="274">
        <v>0</v>
      </c>
      <c r="F33" s="691"/>
      <c r="G33" s="691"/>
      <c r="H33" s="320" t="str">
        <f t="shared" si="0"/>
        <v/>
      </c>
      <c r="I33" s="961"/>
      <c r="J33" s="195"/>
      <c r="K33" s="195"/>
    </row>
    <row r="34" spans="2:11" ht="19.5" customHeight="1" x14ac:dyDescent="0.15">
      <c r="B34" s="191" t="s">
        <v>120</v>
      </c>
      <c r="C34" s="1021">
        <f>7.08%*$G$23</f>
        <v>2.1239999999999998E-2</v>
      </c>
      <c r="D34" s="1021"/>
      <c r="E34" s="274">
        <v>0</v>
      </c>
      <c r="F34" s="691"/>
      <c r="G34" s="691"/>
      <c r="H34" s="320" t="str">
        <f t="shared" si="0"/>
        <v/>
      </c>
      <c r="I34" s="961"/>
      <c r="J34" s="195"/>
      <c r="K34" s="195"/>
    </row>
    <row r="35" spans="2:11" ht="19.5" customHeight="1" x14ac:dyDescent="0.15">
      <c r="B35" s="191" t="s">
        <v>121</v>
      </c>
      <c r="C35" s="1021">
        <f>11.83%*$G$23</f>
        <v>3.5490000000000001E-2</v>
      </c>
      <c r="D35" s="1021"/>
      <c r="E35" s="274">
        <v>0</v>
      </c>
      <c r="F35" s="691"/>
      <c r="G35" s="691"/>
      <c r="H35" s="320" t="str">
        <f t="shared" si="0"/>
        <v/>
      </c>
      <c r="I35" s="961"/>
      <c r="J35" s="195"/>
      <c r="K35" s="195"/>
    </row>
    <row r="36" spans="2:11" ht="19.5" customHeight="1" x14ac:dyDescent="0.15">
      <c r="B36" s="191" t="s">
        <v>122</v>
      </c>
      <c r="C36" s="1021">
        <f>8.33%*$G$23</f>
        <v>2.4989999999999998E-2</v>
      </c>
      <c r="D36" s="1021"/>
      <c r="E36" s="274">
        <v>0</v>
      </c>
      <c r="F36" s="691"/>
      <c r="G36" s="691"/>
      <c r="H36" s="320" t="str">
        <f t="shared" si="0"/>
        <v/>
      </c>
      <c r="I36" s="961"/>
      <c r="J36" s="195"/>
      <c r="K36" s="195"/>
    </row>
    <row r="37" spans="2:11" ht="19.5" customHeight="1" x14ac:dyDescent="0.15">
      <c r="B37" s="191" t="s">
        <v>123</v>
      </c>
      <c r="C37" s="1021">
        <f>7.03%*$G$23</f>
        <v>2.1090000000000001E-2</v>
      </c>
      <c r="D37" s="1021"/>
      <c r="E37" s="274">
        <v>0</v>
      </c>
      <c r="F37" s="691"/>
      <c r="G37" s="691"/>
      <c r="H37" s="320" t="str">
        <f t="shared" si="0"/>
        <v/>
      </c>
      <c r="I37" s="961"/>
      <c r="J37" s="195"/>
      <c r="K37" s="195"/>
    </row>
    <row r="38" spans="2:11" ht="19.5" customHeight="1" x14ac:dyDescent="0.15">
      <c r="B38" s="191" t="s">
        <v>124</v>
      </c>
      <c r="C38" s="1021">
        <f>11.37%*$G$23</f>
        <v>3.4109999999999994E-2</v>
      </c>
      <c r="D38" s="1021"/>
      <c r="E38" s="274">
        <v>0</v>
      </c>
      <c r="F38" s="692"/>
      <c r="G38" s="692"/>
      <c r="H38" s="320" t="str">
        <f t="shared" si="0"/>
        <v/>
      </c>
      <c r="I38" s="962"/>
      <c r="J38" s="195"/>
      <c r="K38" s="195"/>
    </row>
    <row r="39" spans="2:11" ht="52.5" customHeight="1" x14ac:dyDescent="0.15">
      <c r="B39" s="226" t="s">
        <v>277</v>
      </c>
      <c r="C39" s="963" t="s">
        <v>446</v>
      </c>
      <c r="D39" s="964"/>
      <c r="E39" s="964"/>
      <c r="F39" s="964"/>
      <c r="G39" s="964"/>
      <c r="H39" s="964"/>
      <c r="I39" s="965"/>
      <c r="J39" s="196"/>
      <c r="K39" s="196"/>
    </row>
    <row r="40" spans="2:11" ht="34.5" customHeight="1" x14ac:dyDescent="0.15">
      <c r="B40" s="608"/>
      <c r="C40" s="609"/>
      <c r="D40" s="609"/>
      <c r="E40" s="609"/>
      <c r="F40" s="609"/>
      <c r="G40" s="609"/>
      <c r="H40" s="609"/>
      <c r="I40" s="610"/>
      <c r="J40" s="175"/>
      <c r="K40" s="175"/>
    </row>
    <row r="41" spans="2:11" ht="34.5" customHeight="1" x14ac:dyDescent="0.15">
      <c r="B41" s="611"/>
      <c r="C41" s="612"/>
      <c r="D41" s="612"/>
      <c r="E41" s="612"/>
      <c r="F41" s="612"/>
      <c r="G41" s="612"/>
      <c r="H41" s="612"/>
      <c r="I41" s="613"/>
      <c r="J41" s="196"/>
      <c r="K41" s="196"/>
    </row>
    <row r="42" spans="2:11" ht="34.5" customHeight="1" x14ac:dyDescent="0.15">
      <c r="B42" s="611"/>
      <c r="C42" s="612"/>
      <c r="D42" s="612"/>
      <c r="E42" s="612"/>
      <c r="F42" s="612"/>
      <c r="G42" s="612"/>
      <c r="H42" s="612"/>
      <c r="I42" s="613"/>
      <c r="J42" s="196"/>
      <c r="K42" s="196"/>
    </row>
    <row r="43" spans="2:11" ht="34.5" customHeight="1" x14ac:dyDescent="0.15">
      <c r="B43" s="611"/>
      <c r="C43" s="612"/>
      <c r="D43" s="612"/>
      <c r="E43" s="612"/>
      <c r="F43" s="612"/>
      <c r="G43" s="612"/>
      <c r="H43" s="612"/>
      <c r="I43" s="613"/>
      <c r="J43" s="196"/>
      <c r="K43" s="196"/>
    </row>
    <row r="44" spans="2:11" ht="34.5" customHeight="1" x14ac:dyDescent="0.15">
      <c r="B44" s="614"/>
      <c r="C44" s="615"/>
      <c r="D44" s="615"/>
      <c r="E44" s="615"/>
      <c r="F44" s="615"/>
      <c r="G44" s="615"/>
      <c r="H44" s="615"/>
      <c r="I44" s="616"/>
      <c r="J44" s="174"/>
      <c r="K44" s="174"/>
    </row>
    <row r="45" spans="2:11" ht="34.5" customHeight="1" x14ac:dyDescent="0.15">
      <c r="B45" s="317"/>
      <c r="C45" s="333" t="s">
        <v>447</v>
      </c>
      <c r="D45" s="318"/>
      <c r="E45" s="318"/>
      <c r="F45" s="318"/>
      <c r="G45" s="319"/>
      <c r="H45" s="319"/>
      <c r="I45" s="319"/>
      <c r="J45" s="174"/>
      <c r="K45" s="174"/>
    </row>
    <row r="46" spans="2:11" ht="44.25" customHeight="1" x14ac:dyDescent="0.15">
      <c r="B46" s="969" t="s">
        <v>278</v>
      </c>
      <c r="C46" s="970" t="s">
        <v>451</v>
      </c>
      <c r="D46" s="971"/>
      <c r="E46" s="971"/>
      <c r="F46" s="972"/>
      <c r="G46" s="301"/>
      <c r="H46" s="336" t="s">
        <v>469</v>
      </c>
      <c r="I46" s="336" t="s">
        <v>470</v>
      </c>
      <c r="J46" s="197"/>
      <c r="K46" s="197"/>
    </row>
    <row r="47" spans="2:11" ht="44.25" customHeight="1" x14ac:dyDescent="0.15">
      <c r="B47" s="706"/>
      <c r="C47" s="973"/>
      <c r="D47" s="974"/>
      <c r="E47" s="974"/>
      <c r="F47" s="975"/>
      <c r="G47" s="328" t="s">
        <v>418</v>
      </c>
      <c r="H47" s="335">
        <v>127</v>
      </c>
      <c r="I47" s="335">
        <v>663</v>
      </c>
      <c r="J47" s="197"/>
      <c r="K47" s="197"/>
    </row>
    <row r="48" spans="2:11" ht="44.25" customHeight="1" x14ac:dyDescent="0.15">
      <c r="B48" s="706"/>
      <c r="C48" s="973"/>
      <c r="D48" s="974"/>
      <c r="E48" s="974"/>
      <c r="F48" s="975"/>
      <c r="G48" s="328" t="s">
        <v>416</v>
      </c>
      <c r="H48" s="335">
        <v>2</v>
      </c>
      <c r="I48" s="335">
        <v>4</v>
      </c>
      <c r="J48" s="197"/>
      <c r="K48" s="197"/>
    </row>
    <row r="49" spans="2:11" ht="44.25" customHeight="1" x14ac:dyDescent="0.15">
      <c r="B49" s="706"/>
      <c r="C49" s="976"/>
      <c r="D49" s="977"/>
      <c r="E49" s="977"/>
      <c r="F49" s="978"/>
      <c r="G49" s="328" t="s">
        <v>419</v>
      </c>
      <c r="H49" s="335">
        <v>37</v>
      </c>
      <c r="I49" s="335">
        <v>161</v>
      </c>
      <c r="J49" s="197"/>
      <c r="K49" s="197"/>
    </row>
    <row r="50" spans="2:11" ht="132.75" customHeight="1" x14ac:dyDescent="0.15">
      <c r="B50" s="222" t="s">
        <v>279</v>
      </c>
      <c r="C50" s="966" t="s">
        <v>452</v>
      </c>
      <c r="D50" s="967"/>
      <c r="E50" s="967"/>
      <c r="F50" s="967"/>
      <c r="G50" s="967"/>
      <c r="H50" s="967"/>
      <c r="I50" s="968"/>
      <c r="J50" s="197"/>
      <c r="K50" s="197"/>
    </row>
    <row r="51" spans="2:11" ht="90" customHeight="1" x14ac:dyDescent="0.15">
      <c r="B51" s="227" t="s">
        <v>280</v>
      </c>
      <c r="C51" s="966" t="s">
        <v>453</v>
      </c>
      <c r="D51" s="967"/>
      <c r="E51" s="967"/>
      <c r="F51" s="967"/>
      <c r="G51" s="967"/>
      <c r="H51" s="967"/>
      <c r="I51" s="968"/>
      <c r="J51" s="197"/>
      <c r="K51" s="197"/>
    </row>
    <row r="52" spans="2:11" ht="22.5" customHeight="1" x14ac:dyDescent="0.15">
      <c r="B52" s="556" t="s">
        <v>236</v>
      </c>
      <c r="C52" s="557"/>
      <c r="D52" s="557"/>
      <c r="E52" s="557"/>
      <c r="F52" s="557"/>
      <c r="G52" s="557"/>
      <c r="H52" s="557"/>
      <c r="I52" s="558"/>
      <c r="J52" s="197"/>
      <c r="K52" s="197"/>
    </row>
    <row r="53" spans="2:11" ht="22.5" customHeight="1" x14ac:dyDescent="0.15">
      <c r="B53" s="627" t="s">
        <v>281</v>
      </c>
      <c r="C53" s="216" t="s">
        <v>282</v>
      </c>
      <c r="D53" s="629" t="s">
        <v>283</v>
      </c>
      <c r="E53" s="629"/>
      <c r="F53" s="629"/>
      <c r="G53" s="629" t="s">
        <v>284</v>
      </c>
      <c r="H53" s="629"/>
      <c r="I53" s="630"/>
      <c r="J53" s="198"/>
      <c r="K53" s="198"/>
    </row>
    <row r="54" spans="2:11" ht="30.75" customHeight="1" x14ac:dyDescent="0.15">
      <c r="B54" s="628"/>
      <c r="C54" s="258"/>
      <c r="D54" s="856"/>
      <c r="E54" s="856"/>
      <c r="F54" s="856"/>
      <c r="G54" s="856"/>
      <c r="H54" s="856"/>
      <c r="I54" s="857"/>
      <c r="J54" s="198"/>
      <c r="K54" s="198"/>
    </row>
    <row r="55" spans="2:11" ht="32.25" customHeight="1" x14ac:dyDescent="0.15">
      <c r="B55" s="230" t="s">
        <v>285</v>
      </c>
      <c r="C55" s="856"/>
      <c r="D55" s="856"/>
      <c r="E55" s="856"/>
      <c r="F55" s="856"/>
      <c r="G55" s="856"/>
      <c r="H55" s="856"/>
      <c r="I55" s="857"/>
      <c r="J55" s="200"/>
      <c r="K55" s="200"/>
    </row>
    <row r="56" spans="2:11" ht="28.5" customHeight="1" x14ac:dyDescent="0.15">
      <c r="B56" s="231" t="s">
        <v>286</v>
      </c>
      <c r="C56" s="856"/>
      <c r="D56" s="856"/>
      <c r="E56" s="856"/>
      <c r="F56" s="856"/>
      <c r="G56" s="856"/>
      <c r="H56" s="856"/>
      <c r="I56" s="857"/>
      <c r="J56" s="200"/>
      <c r="K56" s="200"/>
    </row>
    <row r="57" spans="2:11" ht="30" customHeight="1" x14ac:dyDescent="0.15">
      <c r="B57" s="227" t="s">
        <v>287</v>
      </c>
      <c r="C57" s="979" t="s">
        <v>350</v>
      </c>
      <c r="D57" s="980"/>
      <c r="E57" s="980"/>
      <c r="F57" s="980"/>
      <c r="G57" s="980"/>
      <c r="H57" s="980"/>
      <c r="I57" s="981"/>
      <c r="J57" s="201"/>
      <c r="K57" s="201"/>
    </row>
    <row r="58" spans="2:11" ht="31.5" customHeight="1" thickBot="1" x14ac:dyDescent="0.2">
      <c r="B58" s="210" t="s">
        <v>288</v>
      </c>
      <c r="C58" s="982" t="s">
        <v>324</v>
      </c>
      <c r="D58" s="983"/>
      <c r="E58" s="983"/>
      <c r="F58" s="983"/>
      <c r="G58" s="983"/>
      <c r="H58" s="983"/>
      <c r="I58" s="984"/>
      <c r="J58" s="202"/>
      <c r="K58" s="202"/>
    </row>
    <row r="59" spans="2:11" ht="13.25" customHeight="1" x14ac:dyDescent="0.15">
      <c r="B59" s="203"/>
      <c r="C59" s="204"/>
      <c r="D59" s="204"/>
      <c r="E59" s="205"/>
      <c r="F59" s="205"/>
      <c r="G59" s="211"/>
      <c r="H59" s="207"/>
      <c r="I59" s="204"/>
      <c r="J59" s="202"/>
      <c r="K59" s="202"/>
    </row>
    <row r="60" spans="2:11" ht="13.25" customHeight="1" x14ac:dyDescent="0.15">
      <c r="B60" s="203"/>
      <c r="C60" s="204"/>
      <c r="D60" s="204"/>
      <c r="E60" s="205"/>
      <c r="F60" s="205"/>
      <c r="G60" s="211"/>
      <c r="H60" s="207"/>
      <c r="I60" s="204"/>
      <c r="J60" s="202"/>
      <c r="K60" s="202"/>
    </row>
    <row r="61" spans="2:11" ht="13.25" customHeight="1" x14ac:dyDescent="0.15">
      <c r="B61" s="203"/>
      <c r="C61" s="204"/>
      <c r="D61" s="204"/>
      <c r="E61" s="205"/>
      <c r="F61" s="205"/>
      <c r="G61" s="211"/>
      <c r="H61" s="207"/>
      <c r="I61" s="204"/>
      <c r="J61" s="202"/>
      <c r="K61" s="202"/>
    </row>
    <row r="62" spans="2:11" ht="13.25" customHeight="1" x14ac:dyDescent="0.15">
      <c r="B62" s="203"/>
      <c r="C62" s="204"/>
      <c r="D62" s="204"/>
      <c r="E62" s="205"/>
      <c r="F62" s="205"/>
      <c r="G62" s="211"/>
      <c r="H62" s="207"/>
      <c r="I62" s="204"/>
      <c r="J62" s="202"/>
      <c r="K62" s="202"/>
    </row>
    <row r="63" spans="2:11" ht="13.25" customHeight="1" x14ac:dyDescent="0.15">
      <c r="B63" s="203"/>
      <c r="C63" s="204"/>
      <c r="D63" s="204"/>
      <c r="E63" s="205"/>
      <c r="F63" s="205"/>
      <c r="G63" s="211"/>
      <c r="H63" s="207"/>
      <c r="I63" s="204"/>
      <c r="J63" s="202"/>
      <c r="K63" s="202"/>
    </row>
    <row r="64" spans="2:11" ht="25.5" customHeight="1" x14ac:dyDescent="0.15">
      <c r="B64" s="203"/>
      <c r="C64" s="204"/>
      <c r="D64" s="204"/>
      <c r="E64" s="205"/>
      <c r="F64" s="205"/>
      <c r="G64" s="211"/>
      <c r="H64" s="207"/>
      <c r="I64" s="204"/>
      <c r="J64" s="202"/>
      <c r="K64" s="202"/>
    </row>
    <row r="65" ht="14" customHeight="1" x14ac:dyDescent="0.15"/>
  </sheetData>
  <mergeCells count="60">
    <mergeCell ref="C56:I56"/>
    <mergeCell ref="C57:I57"/>
    <mergeCell ref="C58:I58"/>
    <mergeCell ref="B53:B54"/>
    <mergeCell ref="D53:F53"/>
    <mergeCell ref="G53:I53"/>
    <mergeCell ref="D54:F54"/>
    <mergeCell ref="G54:I54"/>
    <mergeCell ref="C55:I55"/>
    <mergeCell ref="B52:I52"/>
    <mergeCell ref="C24:E24"/>
    <mergeCell ref="G24:I24"/>
    <mergeCell ref="B25:I25"/>
    <mergeCell ref="F27:F38"/>
    <mergeCell ref="G27:G38"/>
    <mergeCell ref="I27:I38"/>
    <mergeCell ref="C39:I39"/>
    <mergeCell ref="B40:I44"/>
    <mergeCell ref="C51:I51"/>
    <mergeCell ref="C50:I50"/>
    <mergeCell ref="B46:B49"/>
    <mergeCell ref="C46:F4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409"/>
      <c r="C2" s="407" t="s">
        <v>24</v>
      </c>
      <c r="D2" s="407"/>
      <c r="E2" s="407"/>
      <c r="F2" s="407"/>
      <c r="G2" s="407"/>
      <c r="H2" s="407"/>
      <c r="I2" s="411"/>
      <c r="J2" s="13"/>
      <c r="K2" s="13"/>
      <c r="M2" s="14" t="s">
        <v>47</v>
      </c>
    </row>
    <row r="3" spans="2:14" ht="25.5" customHeight="1" x14ac:dyDescent="0.15">
      <c r="B3" s="410"/>
      <c r="C3" s="408" t="s">
        <v>25</v>
      </c>
      <c r="D3" s="408"/>
      <c r="E3" s="408"/>
      <c r="F3" s="408"/>
      <c r="G3" s="408"/>
      <c r="H3" s="408"/>
      <c r="I3" s="412"/>
      <c r="J3" s="13"/>
      <c r="K3" s="13"/>
      <c r="M3" s="14" t="s">
        <v>48</v>
      </c>
    </row>
    <row r="4" spans="2:14" ht="25.5" customHeight="1" x14ac:dyDescent="0.15">
      <c r="B4" s="410"/>
      <c r="C4" s="408" t="s">
        <v>49</v>
      </c>
      <c r="D4" s="408"/>
      <c r="E4" s="408"/>
      <c r="F4" s="408"/>
      <c r="G4" s="408"/>
      <c r="H4" s="408"/>
      <c r="I4" s="412"/>
      <c r="J4" s="13"/>
      <c r="K4" s="13"/>
      <c r="M4" s="14" t="s">
        <v>50</v>
      </c>
    </row>
    <row r="5" spans="2:14" ht="25.5" customHeight="1" x14ac:dyDescent="0.15">
      <c r="B5" s="410"/>
      <c r="C5" s="408" t="s">
        <v>51</v>
      </c>
      <c r="D5" s="408"/>
      <c r="E5" s="408"/>
      <c r="F5" s="408"/>
      <c r="G5" s="413" t="s">
        <v>52</v>
      </c>
      <c r="H5" s="413"/>
      <c r="I5" s="412"/>
      <c r="J5" s="13"/>
      <c r="K5" s="13"/>
      <c r="M5" s="14" t="s">
        <v>53</v>
      </c>
    </row>
    <row r="6" spans="2:14" ht="23.25" customHeight="1" x14ac:dyDescent="0.15">
      <c r="B6" s="414" t="s">
        <v>54</v>
      </c>
      <c r="C6" s="415"/>
      <c r="D6" s="415"/>
      <c r="E6" s="415"/>
      <c r="F6" s="415"/>
      <c r="G6" s="415"/>
      <c r="H6" s="415"/>
      <c r="I6" s="416"/>
      <c r="J6" s="15"/>
      <c r="K6" s="15"/>
    </row>
    <row r="7" spans="2:14" ht="24" customHeight="1" x14ac:dyDescent="0.15">
      <c r="B7" s="417" t="s">
        <v>55</v>
      </c>
      <c r="C7" s="418"/>
      <c r="D7" s="418"/>
      <c r="E7" s="418"/>
      <c r="F7" s="418"/>
      <c r="G7" s="418"/>
      <c r="H7" s="418"/>
      <c r="I7" s="419"/>
      <c r="J7" s="16"/>
      <c r="K7" s="16"/>
    </row>
    <row r="8" spans="2:14" ht="24" customHeight="1" x14ac:dyDescent="0.15">
      <c r="B8" s="420" t="s">
        <v>56</v>
      </c>
      <c r="C8" s="421"/>
      <c r="D8" s="421"/>
      <c r="E8" s="421"/>
      <c r="F8" s="421"/>
      <c r="G8" s="421"/>
      <c r="H8" s="421"/>
      <c r="I8" s="422"/>
      <c r="J8" s="58"/>
      <c r="K8" s="58"/>
      <c r="N8" s="6" t="s">
        <v>57</v>
      </c>
    </row>
    <row r="9" spans="2:14" ht="30.75" customHeight="1" x14ac:dyDescent="0.15">
      <c r="B9" s="98" t="s">
        <v>58</v>
      </c>
      <c r="C9" s="59">
        <v>14</v>
      </c>
      <c r="D9" s="428" t="s">
        <v>59</v>
      </c>
      <c r="E9" s="428"/>
      <c r="F9" s="429" t="s">
        <v>207</v>
      </c>
      <c r="G9" s="430"/>
      <c r="H9" s="430"/>
      <c r="I9" s="431"/>
      <c r="J9" s="17"/>
      <c r="K9" s="17"/>
      <c r="M9" s="14" t="s">
        <v>60</v>
      </c>
      <c r="N9" s="6" t="s">
        <v>61</v>
      </c>
    </row>
    <row r="10" spans="2:14" ht="30.75" customHeight="1" x14ac:dyDescent="0.15">
      <c r="B10" s="20" t="s">
        <v>62</v>
      </c>
      <c r="C10" s="60" t="s">
        <v>81</v>
      </c>
      <c r="D10" s="432" t="s">
        <v>63</v>
      </c>
      <c r="E10" s="433"/>
      <c r="F10" s="423" t="s">
        <v>155</v>
      </c>
      <c r="G10" s="424"/>
      <c r="H10" s="18" t="s">
        <v>64</v>
      </c>
      <c r="I10" s="76" t="s">
        <v>81</v>
      </c>
      <c r="J10" s="19"/>
      <c r="K10" s="19"/>
      <c r="M10" s="14" t="s">
        <v>65</v>
      </c>
      <c r="N10" s="6" t="s">
        <v>66</v>
      </c>
    </row>
    <row r="11" spans="2:14" ht="30.75" customHeight="1" x14ac:dyDescent="0.15">
      <c r="B11" s="20" t="s">
        <v>67</v>
      </c>
      <c r="C11" s="425" t="s">
        <v>156</v>
      </c>
      <c r="D11" s="425"/>
      <c r="E11" s="425"/>
      <c r="F11" s="425"/>
      <c r="G11" s="18" t="s">
        <v>68</v>
      </c>
      <c r="H11" s="426">
        <v>1032</v>
      </c>
      <c r="I11" s="427"/>
      <c r="J11" s="21"/>
      <c r="K11" s="21"/>
      <c r="M11" s="14" t="s">
        <v>69</v>
      </c>
      <c r="N11" s="6" t="s">
        <v>70</v>
      </c>
    </row>
    <row r="12" spans="2:14" ht="30.75" customHeight="1" x14ac:dyDescent="0.15">
      <c r="B12" s="20" t="s">
        <v>71</v>
      </c>
      <c r="C12" s="434" t="s">
        <v>65</v>
      </c>
      <c r="D12" s="434"/>
      <c r="E12" s="434"/>
      <c r="F12" s="434"/>
      <c r="G12" s="18" t="s">
        <v>72</v>
      </c>
      <c r="H12" s="1011" t="s">
        <v>165</v>
      </c>
      <c r="I12" s="1012"/>
      <c r="J12" s="22"/>
      <c r="K12" s="22"/>
      <c r="M12" s="23" t="s">
        <v>73</v>
      </c>
    </row>
    <row r="13" spans="2:14" ht="30.75" customHeight="1" x14ac:dyDescent="0.15">
      <c r="B13" s="20" t="s">
        <v>74</v>
      </c>
      <c r="C13" s="437" t="s">
        <v>45</v>
      </c>
      <c r="D13" s="437"/>
      <c r="E13" s="437"/>
      <c r="F13" s="437"/>
      <c r="G13" s="437"/>
      <c r="H13" s="437"/>
      <c r="I13" s="438"/>
      <c r="J13" s="24"/>
      <c r="K13" s="24"/>
      <c r="M13" s="23"/>
    </row>
    <row r="14" spans="2:14" ht="30.75" customHeight="1" x14ac:dyDescent="0.15">
      <c r="B14" s="20" t="s">
        <v>75</v>
      </c>
      <c r="C14" s="423" t="s">
        <v>153</v>
      </c>
      <c r="D14" s="424"/>
      <c r="E14" s="424"/>
      <c r="F14" s="424"/>
      <c r="G14" s="424"/>
      <c r="H14" s="424"/>
      <c r="I14" s="439"/>
      <c r="J14" s="19"/>
      <c r="K14" s="19"/>
      <c r="M14" s="23"/>
      <c r="N14" s="6" t="s">
        <v>76</v>
      </c>
    </row>
    <row r="15" spans="2:14" ht="30.75" customHeight="1" x14ac:dyDescent="0.15">
      <c r="B15" s="20" t="s">
        <v>77</v>
      </c>
      <c r="C15" s="429" t="s">
        <v>166</v>
      </c>
      <c r="D15" s="430"/>
      <c r="E15" s="430"/>
      <c r="F15" s="993"/>
      <c r="G15" s="18" t="s">
        <v>78</v>
      </c>
      <c r="H15" s="441" t="s">
        <v>91</v>
      </c>
      <c r="I15" s="442"/>
      <c r="J15" s="19"/>
      <c r="K15" s="19"/>
      <c r="M15" s="23" t="s">
        <v>80</v>
      </c>
      <c r="N15" s="6" t="s">
        <v>81</v>
      </c>
    </row>
    <row r="16" spans="2:14" ht="30.75" customHeight="1" x14ac:dyDescent="0.15">
      <c r="B16" s="20" t="s">
        <v>82</v>
      </c>
      <c r="C16" s="443" t="s">
        <v>215</v>
      </c>
      <c r="D16" s="444"/>
      <c r="E16" s="444"/>
      <c r="F16" s="444"/>
      <c r="G16" s="18" t="s">
        <v>83</v>
      </c>
      <c r="H16" s="441" t="s">
        <v>70</v>
      </c>
      <c r="I16" s="442"/>
      <c r="J16" s="19"/>
      <c r="K16" s="19"/>
      <c r="M16" s="23" t="s">
        <v>84</v>
      </c>
    </row>
    <row r="17" spans="2:14" ht="36" customHeight="1" x14ac:dyDescent="0.15">
      <c r="B17" s="20" t="s">
        <v>85</v>
      </c>
      <c r="C17" s="1004" t="s">
        <v>167</v>
      </c>
      <c r="D17" s="1005"/>
      <c r="E17" s="1005"/>
      <c r="F17" s="1005"/>
      <c r="G17" s="1005"/>
      <c r="H17" s="1005"/>
      <c r="I17" s="1006"/>
      <c r="J17" s="24"/>
      <c r="K17" s="24"/>
      <c r="M17" s="23" t="s">
        <v>86</v>
      </c>
      <c r="N17" s="6" t="s">
        <v>39</v>
      </c>
    </row>
    <row r="18" spans="2:14" ht="30.75" customHeight="1" x14ac:dyDescent="0.15">
      <c r="B18" s="20" t="s">
        <v>87</v>
      </c>
      <c r="C18" s="429" t="s">
        <v>168</v>
      </c>
      <c r="D18" s="430"/>
      <c r="E18" s="430"/>
      <c r="F18" s="430"/>
      <c r="G18" s="430"/>
      <c r="H18" s="430"/>
      <c r="I18" s="431"/>
      <c r="J18" s="25"/>
      <c r="K18" s="25"/>
      <c r="M18" s="23" t="s">
        <v>88</v>
      </c>
      <c r="N18" s="6" t="s">
        <v>40</v>
      </c>
    </row>
    <row r="19" spans="2:14" ht="30.75" customHeight="1" x14ac:dyDescent="0.15">
      <c r="B19" s="20" t="s">
        <v>89</v>
      </c>
      <c r="C19" s="1001" t="s">
        <v>200</v>
      </c>
      <c r="D19" s="1002"/>
      <c r="E19" s="1002"/>
      <c r="F19" s="1002"/>
      <c r="G19" s="1002"/>
      <c r="H19" s="1002"/>
      <c r="I19" s="1003"/>
      <c r="J19" s="26"/>
      <c r="K19" s="26"/>
      <c r="M19" s="23"/>
      <c r="N19" s="6" t="s">
        <v>41</v>
      </c>
    </row>
    <row r="20" spans="2:14" ht="30.75" customHeight="1" x14ac:dyDescent="0.15">
      <c r="B20" s="20" t="s">
        <v>90</v>
      </c>
      <c r="C20" s="1007" t="s">
        <v>152</v>
      </c>
      <c r="D20" s="1008"/>
      <c r="E20" s="1008"/>
      <c r="F20" s="1008"/>
      <c r="G20" s="1008"/>
      <c r="H20" s="1008"/>
      <c r="I20" s="1009"/>
      <c r="J20" s="27"/>
      <c r="K20" s="27"/>
      <c r="M20" s="23" t="s">
        <v>91</v>
      </c>
      <c r="N20" s="6" t="s">
        <v>42</v>
      </c>
    </row>
    <row r="21" spans="2:14" ht="27.75" customHeight="1" x14ac:dyDescent="0.15">
      <c r="B21" s="448" t="s">
        <v>92</v>
      </c>
      <c r="C21" s="450" t="s">
        <v>93</v>
      </c>
      <c r="D21" s="450"/>
      <c r="E21" s="450"/>
      <c r="F21" s="451" t="s">
        <v>94</v>
      </c>
      <c r="G21" s="451"/>
      <c r="H21" s="451"/>
      <c r="I21" s="452"/>
      <c r="J21" s="28"/>
      <c r="K21" s="28"/>
      <c r="M21" s="23" t="s">
        <v>79</v>
      </c>
      <c r="N21" s="6" t="s">
        <v>43</v>
      </c>
    </row>
    <row r="22" spans="2:14" ht="27" customHeight="1" x14ac:dyDescent="0.15">
      <c r="B22" s="449"/>
      <c r="C22" s="1001" t="s">
        <v>169</v>
      </c>
      <c r="D22" s="1002"/>
      <c r="E22" s="1010"/>
      <c r="F22" s="1001" t="s">
        <v>171</v>
      </c>
      <c r="G22" s="1002"/>
      <c r="H22" s="1002"/>
      <c r="I22" s="1003"/>
      <c r="J22" s="26"/>
      <c r="K22" s="26"/>
      <c r="M22" s="23" t="s">
        <v>95</v>
      </c>
      <c r="N22" s="6" t="s">
        <v>44</v>
      </c>
    </row>
    <row r="23" spans="2:14" ht="39.75" customHeight="1" x14ac:dyDescent="0.15">
      <c r="B23" s="20" t="s">
        <v>96</v>
      </c>
      <c r="C23" s="423" t="s">
        <v>152</v>
      </c>
      <c r="D23" s="424"/>
      <c r="E23" s="997"/>
      <c r="F23" s="423" t="s">
        <v>152</v>
      </c>
      <c r="G23" s="424"/>
      <c r="H23" s="424"/>
      <c r="I23" s="439"/>
      <c r="J23" s="19"/>
      <c r="K23" s="19"/>
      <c r="M23" s="23"/>
      <c r="N23" s="6" t="s">
        <v>45</v>
      </c>
    </row>
    <row r="24" spans="2:14" ht="44.25" customHeight="1" x14ac:dyDescent="0.15">
      <c r="B24" s="20" t="s">
        <v>97</v>
      </c>
      <c r="C24" s="998" t="s">
        <v>170</v>
      </c>
      <c r="D24" s="999"/>
      <c r="E24" s="1000"/>
      <c r="F24" s="1001" t="s">
        <v>172</v>
      </c>
      <c r="G24" s="1002"/>
      <c r="H24" s="1002"/>
      <c r="I24" s="1003"/>
      <c r="J24" s="25"/>
      <c r="K24" s="25"/>
      <c r="M24" s="29"/>
      <c r="N24" s="6" t="s">
        <v>46</v>
      </c>
    </row>
    <row r="25" spans="2:14" ht="29.25" customHeight="1" x14ac:dyDescent="0.15">
      <c r="B25" s="20" t="s">
        <v>98</v>
      </c>
      <c r="C25" s="465" t="s">
        <v>215</v>
      </c>
      <c r="D25" s="466"/>
      <c r="E25" s="467"/>
      <c r="F25" s="18" t="s">
        <v>99</v>
      </c>
      <c r="G25" s="994">
        <v>74</v>
      </c>
      <c r="H25" s="995"/>
      <c r="I25" s="996"/>
      <c r="J25" s="30"/>
      <c r="K25" s="30"/>
      <c r="M25" s="29"/>
    </row>
    <row r="26" spans="2:14" ht="27" customHeight="1" x14ac:dyDescent="0.15">
      <c r="B26" s="20" t="s">
        <v>100</v>
      </c>
      <c r="C26" s="429" t="s">
        <v>216</v>
      </c>
      <c r="D26" s="430"/>
      <c r="E26" s="993"/>
      <c r="F26" s="18" t="s">
        <v>101</v>
      </c>
      <c r="G26" s="994">
        <v>0</v>
      </c>
      <c r="H26" s="995"/>
      <c r="I26" s="996"/>
      <c r="J26" s="31"/>
      <c r="K26" s="31"/>
      <c r="M26" s="29"/>
    </row>
    <row r="27" spans="2:14" ht="47.25" customHeight="1" x14ac:dyDescent="0.15">
      <c r="B27" s="97" t="s">
        <v>102</v>
      </c>
      <c r="C27" s="423" t="s">
        <v>86</v>
      </c>
      <c r="D27" s="424"/>
      <c r="E27" s="997"/>
      <c r="F27" s="32" t="s">
        <v>103</v>
      </c>
      <c r="G27" s="472" t="s">
        <v>182</v>
      </c>
      <c r="H27" s="473"/>
      <c r="I27" s="474"/>
      <c r="J27" s="28"/>
      <c r="K27" s="28"/>
      <c r="M27" s="29"/>
    </row>
    <row r="28" spans="2:14" ht="30" customHeight="1" x14ac:dyDescent="0.15">
      <c r="B28" s="478" t="s">
        <v>104</v>
      </c>
      <c r="C28" s="479"/>
      <c r="D28" s="479"/>
      <c r="E28" s="479"/>
      <c r="F28" s="479"/>
      <c r="G28" s="479"/>
      <c r="H28" s="479"/>
      <c r="I28" s="480"/>
      <c r="J28" s="58"/>
      <c r="K28" s="58"/>
      <c r="M28" s="29"/>
    </row>
    <row r="29" spans="2:14" ht="56.25" customHeight="1" x14ac:dyDescent="0.15">
      <c r="B29" s="33" t="s">
        <v>105</v>
      </c>
      <c r="C29" s="34" t="s">
        <v>106</v>
      </c>
      <c r="D29" s="34" t="s">
        <v>107</v>
      </c>
      <c r="E29" s="34" t="s">
        <v>108</v>
      </c>
      <c r="F29" s="34" t="s">
        <v>109</v>
      </c>
      <c r="G29" s="35" t="s">
        <v>110</v>
      </c>
      <c r="H29" s="35" t="s">
        <v>111</v>
      </c>
      <c r="I29" s="36" t="s">
        <v>112</v>
      </c>
      <c r="J29" s="70" t="s">
        <v>162</v>
      </c>
      <c r="K29" s="26"/>
      <c r="M29" s="29"/>
    </row>
    <row r="30" spans="2:14" ht="19.5" customHeight="1" x14ac:dyDescent="0.15">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15">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15">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15">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15">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15">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15">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15">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15">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15">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15">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15">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15">
      <c r="B42" s="77" t="s">
        <v>125</v>
      </c>
      <c r="C42" s="483"/>
      <c r="D42" s="483"/>
      <c r="E42" s="483"/>
      <c r="F42" s="483"/>
      <c r="G42" s="483"/>
      <c r="H42" s="483"/>
      <c r="I42" s="484"/>
      <c r="J42" s="39"/>
      <c r="K42" s="39"/>
    </row>
    <row r="43" spans="2:11" ht="29.25" customHeight="1" x14ac:dyDescent="0.15">
      <c r="B43" s="478" t="s">
        <v>126</v>
      </c>
      <c r="C43" s="479"/>
      <c r="D43" s="479"/>
      <c r="E43" s="479"/>
      <c r="F43" s="479"/>
      <c r="G43" s="479"/>
      <c r="H43" s="479"/>
      <c r="I43" s="480"/>
      <c r="J43" s="58"/>
      <c r="K43" s="58"/>
    </row>
    <row r="44" spans="2:11" ht="32.25" customHeight="1" x14ac:dyDescent="0.15">
      <c r="B44" s="453"/>
      <c r="C44" s="454"/>
      <c r="D44" s="454"/>
      <c r="E44" s="454"/>
      <c r="F44" s="454"/>
      <c r="G44" s="454"/>
      <c r="H44" s="454"/>
      <c r="I44" s="455"/>
      <c r="J44" s="58"/>
      <c r="K44" s="58"/>
    </row>
    <row r="45" spans="2:11" ht="32.25" customHeight="1" x14ac:dyDescent="0.15">
      <c r="B45" s="456"/>
      <c r="C45" s="457"/>
      <c r="D45" s="457"/>
      <c r="E45" s="457"/>
      <c r="F45" s="457"/>
      <c r="G45" s="457"/>
      <c r="H45" s="457"/>
      <c r="I45" s="458"/>
      <c r="J45" s="39"/>
      <c r="K45" s="39"/>
    </row>
    <row r="46" spans="2:11" ht="32.25" customHeight="1" x14ac:dyDescent="0.15">
      <c r="B46" s="456"/>
      <c r="C46" s="457"/>
      <c r="D46" s="457"/>
      <c r="E46" s="457"/>
      <c r="F46" s="457"/>
      <c r="G46" s="457"/>
      <c r="H46" s="457"/>
      <c r="I46" s="458"/>
      <c r="J46" s="39"/>
      <c r="K46" s="39"/>
    </row>
    <row r="47" spans="2:11" ht="32.25" customHeight="1" x14ac:dyDescent="0.15">
      <c r="B47" s="456"/>
      <c r="C47" s="457"/>
      <c r="D47" s="457"/>
      <c r="E47" s="457"/>
      <c r="F47" s="457"/>
      <c r="G47" s="457"/>
      <c r="H47" s="457"/>
      <c r="I47" s="458"/>
      <c r="J47" s="39"/>
      <c r="K47" s="39"/>
    </row>
    <row r="48" spans="2:11" ht="32.25" customHeight="1" x14ac:dyDescent="0.15">
      <c r="B48" s="459"/>
      <c r="C48" s="460"/>
      <c r="D48" s="460"/>
      <c r="E48" s="460"/>
      <c r="F48" s="460"/>
      <c r="G48" s="460"/>
      <c r="H48" s="460"/>
      <c r="I48" s="461"/>
      <c r="J48" s="40"/>
      <c r="K48" s="40"/>
    </row>
    <row r="49" spans="2:11" ht="79.5" customHeight="1" x14ac:dyDescent="0.15">
      <c r="B49" s="20" t="s">
        <v>127</v>
      </c>
      <c r="C49" s="987"/>
      <c r="D49" s="988"/>
      <c r="E49" s="988"/>
      <c r="F49" s="988"/>
      <c r="G49" s="988"/>
      <c r="H49" s="988"/>
      <c r="I49" s="989"/>
      <c r="J49" s="41"/>
      <c r="K49" s="41"/>
    </row>
    <row r="50" spans="2:11" ht="26.25" customHeight="1" x14ac:dyDescent="0.15">
      <c r="B50" s="20" t="s">
        <v>128</v>
      </c>
      <c r="C50" s="990"/>
      <c r="D50" s="991"/>
      <c r="E50" s="991"/>
      <c r="F50" s="991"/>
      <c r="G50" s="991"/>
      <c r="H50" s="991"/>
      <c r="I50" s="992"/>
      <c r="J50" s="41"/>
      <c r="K50" s="41"/>
    </row>
    <row r="51" spans="2:11" ht="64.5" customHeight="1" x14ac:dyDescent="0.15">
      <c r="B51" s="127" t="s">
        <v>129</v>
      </c>
      <c r="C51" s="987"/>
      <c r="D51" s="988"/>
      <c r="E51" s="988"/>
      <c r="F51" s="988"/>
      <c r="G51" s="988"/>
      <c r="H51" s="988"/>
      <c r="I51" s="989"/>
      <c r="J51" s="41"/>
      <c r="K51" s="41"/>
    </row>
    <row r="52" spans="2:11" ht="29.25" customHeight="1" x14ac:dyDescent="0.15">
      <c r="B52" s="478" t="s">
        <v>130</v>
      </c>
      <c r="C52" s="479"/>
      <c r="D52" s="479"/>
      <c r="E52" s="479"/>
      <c r="F52" s="479"/>
      <c r="G52" s="479"/>
      <c r="H52" s="479"/>
      <c r="I52" s="480"/>
      <c r="J52" s="41"/>
      <c r="K52" s="41"/>
    </row>
    <row r="53" spans="2:11" ht="33" customHeight="1" x14ac:dyDescent="0.15">
      <c r="B53" s="488" t="s">
        <v>131</v>
      </c>
      <c r="C53" s="128" t="s">
        <v>132</v>
      </c>
      <c r="D53" s="489" t="s">
        <v>133</v>
      </c>
      <c r="E53" s="489"/>
      <c r="F53" s="489"/>
      <c r="G53" s="489" t="s">
        <v>134</v>
      </c>
      <c r="H53" s="489"/>
      <c r="I53" s="490"/>
      <c r="J53" s="42"/>
      <c r="K53" s="42"/>
    </row>
    <row r="54" spans="2:11" ht="31.5" customHeight="1" x14ac:dyDescent="0.15">
      <c r="B54" s="488"/>
      <c r="C54" s="107"/>
      <c r="D54" s="483"/>
      <c r="E54" s="483"/>
      <c r="F54" s="483"/>
      <c r="G54" s="491"/>
      <c r="H54" s="491"/>
      <c r="I54" s="492"/>
      <c r="J54" s="42"/>
      <c r="K54" s="42"/>
    </row>
    <row r="55" spans="2:11" ht="31.5" customHeight="1" x14ac:dyDescent="0.15">
      <c r="B55" s="127" t="s">
        <v>135</v>
      </c>
      <c r="C55" s="985" t="s">
        <v>173</v>
      </c>
      <c r="D55" s="986"/>
      <c r="E55" s="505" t="s">
        <v>136</v>
      </c>
      <c r="F55" s="505"/>
      <c r="G55" s="504" t="s">
        <v>158</v>
      </c>
      <c r="H55" s="504"/>
      <c r="I55" s="506"/>
      <c r="J55" s="44"/>
      <c r="K55" s="44"/>
    </row>
    <row r="56" spans="2:11" ht="31.5" customHeight="1" x14ac:dyDescent="0.15">
      <c r="B56" s="127" t="s">
        <v>137</v>
      </c>
      <c r="C56" s="483" t="s">
        <v>364</v>
      </c>
      <c r="D56" s="483"/>
      <c r="E56" s="507" t="s">
        <v>138</v>
      </c>
      <c r="F56" s="507"/>
      <c r="G56" s="504" t="s">
        <v>184</v>
      </c>
      <c r="H56" s="504"/>
      <c r="I56" s="506"/>
      <c r="J56" s="44"/>
      <c r="K56" s="44"/>
    </row>
    <row r="57" spans="2:11" ht="31.5" customHeight="1" x14ac:dyDescent="0.15">
      <c r="B57" s="127" t="s">
        <v>139</v>
      </c>
      <c r="C57" s="483"/>
      <c r="D57" s="483"/>
      <c r="E57" s="493" t="s">
        <v>140</v>
      </c>
      <c r="F57" s="494"/>
      <c r="G57" s="497"/>
      <c r="H57" s="498"/>
      <c r="I57" s="499"/>
      <c r="J57" s="45"/>
      <c r="K57" s="45"/>
    </row>
    <row r="58" spans="2:11" ht="31.5" customHeight="1" thickBot="1" x14ac:dyDescent="0.2">
      <c r="B58" s="78" t="s">
        <v>141</v>
      </c>
      <c r="C58" s="503"/>
      <c r="D58" s="503"/>
      <c r="E58" s="495"/>
      <c r="F58" s="496"/>
      <c r="G58" s="500"/>
      <c r="H58" s="501"/>
      <c r="I58" s="502"/>
      <c r="J58" s="45"/>
      <c r="K58" s="45"/>
    </row>
    <row r="59" spans="2:11" hidden="1" x14ac:dyDescent="0.15">
      <c r="B59" s="3"/>
      <c r="C59" s="3"/>
      <c r="D59" s="5"/>
      <c r="E59" s="5"/>
      <c r="F59" s="5"/>
      <c r="G59" s="5"/>
      <c r="H59" s="5"/>
      <c r="I59" s="61"/>
      <c r="J59" s="46"/>
      <c r="K59" s="46"/>
    </row>
    <row r="60" spans="2:11" hidden="1" x14ac:dyDescent="0.15">
      <c r="B60" s="62"/>
      <c r="C60" s="63"/>
      <c r="D60" s="63"/>
      <c r="E60" s="64"/>
      <c r="F60" s="64"/>
      <c r="G60" s="65"/>
      <c r="H60" s="66"/>
      <c r="I60" s="63"/>
      <c r="J60" s="47"/>
      <c r="K60" s="47"/>
    </row>
    <row r="61" spans="2:11" hidden="1" x14ac:dyDescent="0.15">
      <c r="B61" s="62"/>
      <c r="C61" s="63"/>
      <c r="D61" s="63"/>
      <c r="E61" s="64"/>
      <c r="F61" s="64"/>
      <c r="G61" s="65"/>
      <c r="H61" s="66"/>
      <c r="I61" s="63"/>
      <c r="J61" s="47"/>
      <c r="K61" s="47"/>
    </row>
    <row r="62" spans="2:11" hidden="1" x14ac:dyDescent="0.15">
      <c r="B62" s="62"/>
      <c r="C62" s="63"/>
      <c r="D62" s="63"/>
      <c r="E62" s="64"/>
      <c r="F62" s="64"/>
      <c r="G62" s="65"/>
      <c r="H62" s="66"/>
      <c r="I62" s="63"/>
      <c r="J62" s="47"/>
      <c r="K62" s="47"/>
    </row>
    <row r="63" spans="2:11" hidden="1" x14ac:dyDescent="0.15">
      <c r="B63" s="62"/>
      <c r="C63" s="63"/>
      <c r="D63" s="63"/>
      <c r="E63" s="64"/>
      <c r="F63" s="64"/>
      <c r="G63" s="65"/>
      <c r="H63" s="66"/>
      <c r="I63" s="63"/>
      <c r="J63" s="47"/>
      <c r="K63" s="47"/>
    </row>
    <row r="64" spans="2:11" hidden="1" x14ac:dyDescent="0.15">
      <c r="B64" s="62"/>
      <c r="C64" s="63"/>
      <c r="D64" s="63"/>
      <c r="E64" s="64"/>
      <c r="F64" s="64"/>
      <c r="G64" s="65"/>
      <c r="H64" s="66"/>
      <c r="I64" s="63"/>
      <c r="J64" s="47"/>
      <c r="K64" s="47"/>
    </row>
    <row r="65" spans="2:11" hidden="1" x14ac:dyDescent="0.15">
      <c r="B65" s="62"/>
      <c r="C65" s="63"/>
      <c r="D65" s="63"/>
      <c r="E65" s="64"/>
      <c r="F65" s="64"/>
      <c r="G65" s="65"/>
      <c r="H65" s="66"/>
      <c r="I65" s="63"/>
      <c r="J65" s="47"/>
      <c r="K65" s="47"/>
    </row>
    <row r="66" spans="2:11" hidden="1" x14ac:dyDescent="0.15">
      <c r="B66" s="62"/>
      <c r="C66" s="63"/>
      <c r="D66" s="63"/>
      <c r="E66" s="64"/>
      <c r="F66" s="64"/>
      <c r="G66" s="65"/>
      <c r="H66" s="66"/>
      <c r="I66" s="63"/>
      <c r="J66" s="47"/>
      <c r="K66" s="47"/>
    </row>
    <row r="67" spans="2:11" hidden="1" x14ac:dyDescent="0.15">
      <c r="B67" s="62"/>
      <c r="C67" s="63"/>
      <c r="D67" s="63"/>
      <c r="E67" s="64"/>
      <c r="F67" s="64"/>
      <c r="G67" s="65"/>
      <c r="H67" s="66"/>
      <c r="I67" s="63"/>
      <c r="J67" s="47"/>
      <c r="K67" s="47"/>
    </row>
    <row r="68" spans="2:11" x14ac:dyDescent="0.15">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5"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512"/>
      <c r="C1" s="515" t="s">
        <v>24</v>
      </c>
      <c r="D1" s="516"/>
      <c r="E1" s="516"/>
      <c r="F1" s="516"/>
      <c r="G1" s="516"/>
      <c r="H1" s="517"/>
      <c r="I1" s="518"/>
      <c r="J1" s="519"/>
    </row>
    <row r="2" spans="2:11" ht="18" customHeight="1" thickBot="1" x14ac:dyDescent="0.25">
      <c r="B2" s="513"/>
      <c r="C2" s="524" t="s">
        <v>25</v>
      </c>
      <c r="D2" s="525"/>
      <c r="E2" s="525"/>
      <c r="F2" s="525"/>
      <c r="G2" s="525"/>
      <c r="H2" s="526"/>
      <c r="I2" s="520"/>
      <c r="J2" s="521"/>
    </row>
    <row r="3" spans="2:11" ht="18" customHeight="1" thickBot="1" x14ac:dyDescent="0.25">
      <c r="B3" s="513"/>
      <c r="C3" s="524" t="s">
        <v>183</v>
      </c>
      <c r="D3" s="525"/>
      <c r="E3" s="525"/>
      <c r="F3" s="525"/>
      <c r="G3" s="525"/>
      <c r="H3" s="526"/>
      <c r="I3" s="520"/>
      <c r="J3" s="521"/>
    </row>
    <row r="4" spans="2:11" ht="18" customHeight="1" thickBot="1" x14ac:dyDescent="0.25">
      <c r="B4" s="514"/>
      <c r="C4" s="524" t="s">
        <v>143</v>
      </c>
      <c r="D4" s="525"/>
      <c r="E4" s="525"/>
      <c r="F4" s="526"/>
      <c r="G4" s="527" t="s">
        <v>190</v>
      </c>
      <c r="H4" s="528"/>
      <c r="I4" s="522"/>
      <c r="J4" s="523"/>
    </row>
    <row r="5" spans="2:11" ht="18" customHeight="1" thickBot="1" x14ac:dyDescent="0.25">
      <c r="B5" s="51"/>
      <c r="C5" s="52"/>
      <c r="D5" s="52"/>
      <c r="E5" s="52"/>
      <c r="F5" s="52"/>
      <c r="G5" s="52"/>
      <c r="H5" s="52"/>
      <c r="I5" s="52"/>
      <c r="J5" s="53"/>
    </row>
    <row r="6" spans="2:11" ht="51.75" customHeight="1" thickBot="1" x14ac:dyDescent="0.25">
      <c r="B6" s="1" t="s">
        <v>199</v>
      </c>
      <c r="C6" s="531" t="s">
        <v>154</v>
      </c>
      <c r="D6" s="532"/>
      <c r="E6" s="533"/>
      <c r="F6" s="54"/>
      <c r="G6" s="52"/>
      <c r="H6" s="52"/>
      <c r="I6" s="52"/>
      <c r="J6" s="53"/>
    </row>
    <row r="7" spans="2:11" ht="32.25" customHeight="1" thickBot="1" x14ac:dyDescent="0.25">
      <c r="B7" s="2" t="s">
        <v>0</v>
      </c>
      <c r="C7" s="531" t="s">
        <v>155</v>
      </c>
      <c r="D7" s="532"/>
      <c r="E7" s="533"/>
      <c r="F7" s="54"/>
      <c r="G7" s="52"/>
      <c r="H7" s="52"/>
      <c r="I7" s="52"/>
      <c r="J7" s="53"/>
    </row>
    <row r="8" spans="2:11" ht="32.25" customHeight="1" thickBot="1" x14ac:dyDescent="0.25">
      <c r="B8" s="2" t="s">
        <v>144</v>
      </c>
      <c r="C8" s="531" t="s">
        <v>363</v>
      </c>
      <c r="D8" s="532"/>
      <c r="E8" s="533"/>
      <c r="F8" s="4"/>
      <c r="G8" s="52"/>
      <c r="H8" s="52"/>
      <c r="I8" s="52"/>
      <c r="J8" s="53"/>
    </row>
    <row r="9" spans="2:11" ht="33.75" customHeight="1" thickBot="1" x14ac:dyDescent="0.25">
      <c r="B9" s="2" t="s">
        <v>28</v>
      </c>
      <c r="C9" s="531" t="s">
        <v>184</v>
      </c>
      <c r="D9" s="532"/>
      <c r="E9" s="533"/>
      <c r="F9" s="54"/>
      <c r="G9" s="52"/>
      <c r="H9" s="52"/>
      <c r="I9" s="52"/>
      <c r="J9" s="53"/>
    </row>
    <row r="10" spans="2:11" ht="33.75" customHeight="1" thickBot="1" x14ac:dyDescent="0.25">
      <c r="B10" s="100" t="s">
        <v>197</v>
      </c>
      <c r="C10" s="531" t="s">
        <v>357</v>
      </c>
      <c r="D10" s="532"/>
      <c r="E10" s="533"/>
      <c r="F10" s="54"/>
      <c r="G10" s="52"/>
      <c r="H10" s="52"/>
      <c r="I10" s="52"/>
      <c r="J10" s="53"/>
    </row>
    <row r="11" spans="2:11" ht="34.5" customHeight="1" x14ac:dyDescent="0.2"/>
    <row r="12" spans="2:11" ht="21.75" customHeight="1" x14ac:dyDescent="0.2">
      <c r="B12" s="541" t="s">
        <v>218</v>
      </c>
      <c r="C12" s="542"/>
      <c r="D12" s="542"/>
      <c r="E12" s="542"/>
      <c r="F12" s="542"/>
      <c r="G12" s="542"/>
      <c r="H12" s="543"/>
      <c r="I12" s="1019" t="s">
        <v>145</v>
      </c>
      <c r="J12" s="1020"/>
      <c r="K12" s="1020"/>
    </row>
    <row r="13" spans="2:11" s="56" customFormat="1" ht="30" customHeight="1" x14ac:dyDescent="0.2">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
      <c r="B14" s="148"/>
      <c r="C14" s="149"/>
      <c r="D14" s="150"/>
      <c r="E14" s="151"/>
      <c r="F14" s="149"/>
      <c r="G14" s="150"/>
      <c r="H14" s="152"/>
      <c r="I14" s="153"/>
      <c r="J14" s="154"/>
      <c r="K14" s="155"/>
    </row>
    <row r="15" spans="2:11" ht="165" customHeight="1" x14ac:dyDescent="0.2">
      <c r="B15" s="148"/>
      <c r="C15" s="156"/>
      <c r="D15" s="150"/>
      <c r="E15" s="157"/>
      <c r="F15" s="158"/>
      <c r="G15" s="150"/>
      <c r="H15" s="152"/>
      <c r="I15" s="153"/>
      <c r="J15" s="154"/>
      <c r="K15" s="1017"/>
    </row>
    <row r="16" spans="2:11" x14ac:dyDescent="0.2">
      <c r="B16" s="148"/>
      <c r="C16" s="149"/>
      <c r="D16" s="150"/>
      <c r="E16" s="151"/>
      <c r="F16" s="149"/>
      <c r="G16" s="150"/>
      <c r="H16" s="152"/>
      <c r="I16" s="153"/>
      <c r="J16" s="154"/>
      <c r="K16" s="1018"/>
    </row>
    <row r="17" spans="2:12" x14ac:dyDescent="0.2">
      <c r="B17" s="148"/>
      <c r="C17" s="159"/>
      <c r="D17" s="150"/>
      <c r="E17" s="151"/>
      <c r="F17" s="159"/>
      <c r="G17" s="150"/>
      <c r="H17" s="160"/>
      <c r="I17" s="153"/>
      <c r="J17" s="154"/>
      <c r="K17" s="155"/>
    </row>
    <row r="18" spans="2:12" x14ac:dyDescent="0.2">
      <c r="B18" s="148"/>
      <c r="C18" s="159"/>
      <c r="D18" s="150"/>
      <c r="E18" s="151"/>
      <c r="F18" s="159"/>
      <c r="G18" s="150"/>
      <c r="H18" s="160"/>
      <c r="I18" s="161"/>
      <c r="J18" s="154"/>
      <c r="K18" s="162"/>
    </row>
    <row r="19" spans="2:12" ht="15" customHeight="1" x14ac:dyDescent="0.2">
      <c r="B19" s="1013" t="s">
        <v>17</v>
      </c>
      <c r="C19" s="1014"/>
      <c r="D19" s="163">
        <f>SUM(D15:D16)</f>
        <v>0</v>
      </c>
      <c r="E19" s="1015" t="s">
        <v>17</v>
      </c>
      <c r="F19" s="1016"/>
      <c r="G19" s="163">
        <v>1</v>
      </c>
      <c r="H19" s="164"/>
      <c r="I19" s="165">
        <f>SUM(I14:I18)</f>
        <v>0</v>
      </c>
      <c r="J19" s="166"/>
      <c r="K19" s="166"/>
    </row>
    <row r="23" spans="2:12" x14ac:dyDescent="0.2">
      <c r="L23" s="137"/>
    </row>
    <row r="24" spans="2:12" x14ac:dyDescent="0.2">
      <c r="L24" s="137"/>
    </row>
    <row r="25" spans="2:12" x14ac:dyDescent="0.2">
      <c r="L25" s="137"/>
    </row>
    <row r="26" spans="2:12" x14ac:dyDescent="0.2">
      <c r="L26" s="137"/>
    </row>
    <row r="27" spans="2:12" x14ac:dyDescent="0.2">
      <c r="L27" s="137"/>
    </row>
    <row r="28" spans="2:12" x14ac:dyDescent="0.2">
      <c r="L28" s="137"/>
    </row>
    <row r="30" spans="2:12" x14ac:dyDescent="0.2">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
  <sheetData>
    <row r="9" spans="10:12" x14ac:dyDescent="0.2">
      <c r="K9" s="136" t="s">
        <v>213</v>
      </c>
      <c r="L9" s="136" t="s">
        <v>214</v>
      </c>
    </row>
    <row r="10" spans="10:12" x14ac:dyDescent="0.2">
      <c r="J10" s="133" t="s">
        <v>208</v>
      </c>
      <c r="K10" s="133">
        <v>77</v>
      </c>
      <c r="L10" s="133">
        <v>2</v>
      </c>
    </row>
    <row r="11" spans="10:12" x14ac:dyDescent="0.2">
      <c r="J11" s="102"/>
      <c r="K11" s="102"/>
      <c r="L11" s="102">
        <v>37</v>
      </c>
    </row>
    <row r="12" spans="10:12" x14ac:dyDescent="0.2">
      <c r="J12" s="102"/>
      <c r="K12" s="102"/>
      <c r="L12" s="102">
        <v>43</v>
      </c>
    </row>
    <row r="13" spans="10:12" x14ac:dyDescent="0.2">
      <c r="K13" s="102" t="s">
        <v>4</v>
      </c>
      <c r="L13" s="131">
        <f>SUM(L10:L12)</f>
        <v>82</v>
      </c>
    </row>
    <row r="14" spans="10:12" x14ac:dyDescent="0.2">
      <c r="J14" s="133" t="s">
        <v>209</v>
      </c>
      <c r="K14" s="133">
        <v>115</v>
      </c>
      <c r="L14" s="133">
        <v>16</v>
      </c>
    </row>
    <row r="15" spans="10:12" x14ac:dyDescent="0.2">
      <c r="J15" s="102"/>
      <c r="K15" s="102"/>
      <c r="L15" s="102">
        <v>27</v>
      </c>
    </row>
    <row r="16" spans="10:12" x14ac:dyDescent="0.2">
      <c r="J16" s="102"/>
      <c r="K16" s="102"/>
      <c r="L16" s="102">
        <v>10</v>
      </c>
    </row>
    <row r="17" spans="10:14" x14ac:dyDescent="0.2">
      <c r="J17" s="102"/>
      <c r="K17" s="102" t="s">
        <v>4</v>
      </c>
      <c r="L17" s="131">
        <f>SUM(L14:L16)</f>
        <v>53</v>
      </c>
    </row>
    <row r="18" spans="10:14" x14ac:dyDescent="0.2">
      <c r="J18" s="133" t="s">
        <v>210</v>
      </c>
      <c r="K18" s="133">
        <v>7</v>
      </c>
      <c r="L18" s="133">
        <v>13</v>
      </c>
    </row>
    <row r="19" spans="10:14" x14ac:dyDescent="0.2">
      <c r="J19" s="102"/>
      <c r="K19" s="102"/>
      <c r="L19" s="102">
        <v>14</v>
      </c>
    </row>
    <row r="20" spans="10:14" x14ac:dyDescent="0.2">
      <c r="J20" s="102"/>
      <c r="K20" s="102"/>
      <c r="L20" s="102">
        <v>10</v>
      </c>
    </row>
    <row r="21" spans="10:14" x14ac:dyDescent="0.2">
      <c r="J21" s="102"/>
      <c r="K21" s="102" t="s">
        <v>4</v>
      </c>
      <c r="L21" s="131">
        <f>SUM(L18:L20)</f>
        <v>37</v>
      </c>
    </row>
    <row r="22" spans="10:14" x14ac:dyDescent="0.2">
      <c r="J22" s="133" t="s">
        <v>211</v>
      </c>
      <c r="K22" s="133">
        <v>52</v>
      </c>
      <c r="L22" s="133">
        <v>10</v>
      </c>
    </row>
    <row r="23" spans="10:14" x14ac:dyDescent="0.2">
      <c r="J23" s="102"/>
      <c r="K23" s="102"/>
      <c r="L23" s="102">
        <v>0</v>
      </c>
    </row>
    <row r="24" spans="10:14" x14ac:dyDescent="0.2">
      <c r="J24" s="102"/>
      <c r="K24" s="102"/>
      <c r="L24" s="102">
        <v>59</v>
      </c>
    </row>
    <row r="25" spans="10:14" x14ac:dyDescent="0.2">
      <c r="J25" s="102"/>
      <c r="K25" s="102" t="s">
        <v>4</v>
      </c>
      <c r="L25" s="131">
        <f>SUM(L22:L24)</f>
        <v>69</v>
      </c>
    </row>
    <row r="27" spans="10:14" x14ac:dyDescent="0.2">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http://purl.org/dc/terms/"/>
    <ds:schemaRef ds:uri="http://purl.org/dc/dcmitype/"/>
    <ds:schemaRef ds:uri="http://purl.org/dc/elements/1.1/"/>
    <ds:schemaRef ds:uri="08ebe415-1e9a-4b26-acfc-09642d3d19df"/>
    <ds:schemaRef ds:uri="http://schemas.microsoft.com/office/2006/metadata/properties"/>
    <ds:schemaRef ds:uri="http://schemas.microsoft.com/office/infopath/2007/PartnerControls"/>
    <ds:schemaRef ds:uri="http://schemas.openxmlformats.org/package/2006/metadata/core-properties"/>
    <ds:schemaRef ds:uri="d472a95f-029e-48ed-8556-580ff62e783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2021-05-06T18:33:25Z</cp:lastPrinted>
  <dcterms:created xsi:type="dcterms:W3CDTF">2010-03-25T16:40:43Z</dcterms:created>
  <dcterms:modified xsi:type="dcterms:W3CDTF">2022-05-10T23:11:23Z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