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2023/Seguimiento PI 7560/PI 7560 Enero 2023/2o Envio/Publicacion HDV Indicadores enero/"/>
    </mc:Choice>
  </mc:AlternateContent>
  <xr:revisionPtr revIDLastSave="45" documentId="13_ncr:1_{AF96453E-9C09-EC43-BC5F-686E33BCFF05}" xr6:coauthVersionLast="47" xr6:coauthVersionMax="47" xr10:uidLastSave="{1614FC30-8C24-4E52-9CCD-673A3B1EA960}"/>
  <bookViews>
    <workbookView xWindow="-110" yWindow="-110" windowWidth="19420" windowHeight="10300" tabRatio="748"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2"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72" l="1"/>
  <c r="H27" i="72" s="1"/>
  <c r="H38" i="72"/>
  <c r="E38" i="72"/>
  <c r="C38" i="72"/>
  <c r="H37" i="72"/>
  <c r="C37" i="72"/>
  <c r="E37" i="72" s="1"/>
  <c r="H36" i="72"/>
  <c r="E36" i="72"/>
  <c r="C36" i="72"/>
  <c r="H35" i="72"/>
  <c r="C35" i="72"/>
  <c r="E35" i="72" s="1"/>
  <c r="H34" i="72"/>
  <c r="C34" i="72"/>
  <c r="E34" i="72" s="1"/>
  <c r="H33" i="72"/>
  <c r="C33" i="72"/>
  <c r="E33" i="72" s="1"/>
  <c r="H32" i="72"/>
  <c r="C32" i="72"/>
  <c r="E32" i="72" s="1"/>
  <c r="H31" i="72"/>
  <c r="C31" i="72"/>
  <c r="E31" i="72" s="1"/>
  <c r="H30" i="72"/>
  <c r="C30" i="72"/>
  <c r="E30" i="72" s="1"/>
  <c r="H29" i="72"/>
  <c r="C29" i="72"/>
  <c r="E29" i="72" s="1"/>
  <c r="H28" i="72"/>
  <c r="E28" i="72"/>
  <c r="C28" i="72"/>
  <c r="C27" i="72"/>
  <c r="F27" i="72" s="1"/>
  <c r="I22" i="72"/>
  <c r="C27" i="67"/>
  <c r="I22" i="71"/>
  <c r="F27" i="69"/>
  <c r="G23" i="69" s="1"/>
  <c r="I22" i="69"/>
  <c r="I22" i="68"/>
  <c r="C38" i="67"/>
  <c r="C37" i="67"/>
  <c r="C36" i="67"/>
  <c r="C35" i="67"/>
  <c r="C34" i="67"/>
  <c r="C33" i="67"/>
  <c r="C32" i="67"/>
  <c r="C31" i="67"/>
  <c r="C30" i="67"/>
  <c r="C29" i="67"/>
  <c r="C28" i="67"/>
  <c r="I22" i="24"/>
  <c r="H28" i="71"/>
  <c r="H29" i="71"/>
  <c r="H30" i="71"/>
  <c r="H31" i="71"/>
  <c r="H32" i="71"/>
  <c r="H33" i="71"/>
  <c r="H34" i="71"/>
  <c r="H35" i="71"/>
  <c r="H36" i="71"/>
  <c r="H37" i="71"/>
  <c r="H38" i="71"/>
  <c r="H27" i="71"/>
  <c r="F27" i="71"/>
  <c r="G23" i="71" s="1"/>
  <c r="F27" i="68"/>
  <c r="G23" i="68" s="1"/>
  <c r="G27" i="68"/>
  <c r="E32" i="68"/>
  <c r="E27" i="68"/>
  <c r="G23" i="24"/>
  <c r="F27" i="24"/>
  <c r="I22" i="67"/>
  <c r="G27" i="72" l="1"/>
  <c r="I27" i="72" s="1"/>
  <c r="E27" i="72"/>
  <c r="H35" i="69"/>
  <c r="H28" i="69"/>
  <c r="H36" i="69"/>
  <c r="H37" i="69"/>
  <c r="H38" i="69"/>
  <c r="H34" i="69"/>
  <c r="H29" i="69"/>
  <c r="H30" i="69"/>
  <c r="H31" i="69"/>
  <c r="H27" i="69"/>
  <c r="H32" i="69"/>
  <c r="H33" i="69"/>
  <c r="I27" i="68"/>
  <c r="F27" i="67"/>
  <c r="E38" i="71"/>
  <c r="E37" i="71"/>
  <c r="E36" i="71"/>
  <c r="E35" i="71"/>
  <c r="E34" i="71"/>
  <c r="E33" i="71"/>
  <c r="E32" i="71"/>
  <c r="E31" i="71"/>
  <c r="E30" i="71"/>
  <c r="E29" i="71"/>
  <c r="E28" i="71"/>
  <c r="E27" i="71"/>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1" i="68"/>
  <c r="E30" i="68"/>
  <c r="E29" i="68"/>
  <c r="E28"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36" i="68" l="1"/>
  <c r="H37" i="68" s="1"/>
  <c r="H38" i="68" s="1"/>
  <c r="H27" i="24"/>
  <c r="H28" i="24" s="1"/>
  <c r="H29" i="24" s="1"/>
  <c r="H30" i="24" s="1"/>
  <c r="H31" i="24" s="1"/>
  <c r="H32" i="24" s="1"/>
  <c r="H33" i="24" s="1"/>
  <c r="H34" i="24" s="1"/>
  <c r="H35" i="24" s="1"/>
  <c r="H36" i="24" s="1"/>
  <c r="H37" i="24" s="1"/>
  <c r="H38" i="24" s="1"/>
  <c r="G27" i="71" l="1"/>
  <c r="I27" i="71" s="1"/>
  <c r="G27" i="69" l="1"/>
  <c r="I27" i="69" s="1"/>
  <c r="G27" i="67" l="1"/>
  <c r="I27" i="67" s="1"/>
  <c r="G27" i="24" l="1"/>
  <c r="I27"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51151CB0-485D-4B3B-BF4C-8D43742D5FF7}">
      <text>
        <r>
          <rPr>
            <sz val="9"/>
            <color indexed="81"/>
            <rFont val="Tahoma"/>
            <family val="2"/>
          </rPr>
          <t xml:space="preserve">El código SEGPLAN: corresponde al número asignado para la meta en el  SEGPLAN.
</t>
        </r>
      </text>
    </comment>
    <comment ref="D6" authorId="0" shapeId="0" xr:uid="{977A00E9-7FAF-4630-87F8-FA9F236D808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475DD4E7-D245-4DF8-8835-8F32475D5006}">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332A2505-045E-424E-A75E-1CC69FDEB44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6F3DF431-574F-4DC6-8CE0-9D6363671F3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FDC9BA0A-A635-4FDD-BF43-DD72289E1CE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6FA08696-B918-428A-888C-50F031D65688}">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D29B06CB-E8A4-4E2E-A05A-440905B8140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AC44753C-E134-4C45-B262-315A7E6BC36A}">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33156B88-9ACD-497E-8B21-8835EF33926B}">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DB4BFCC6-FDEA-47E8-A694-73E1E0088915}">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E24D5C2-59B1-4C4B-9AB2-16B7EE92A077}">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19914443-70ED-4285-BBEF-8F1C23B78B4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4D20638C-51FE-464F-94DE-8540C29DEC87}">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57C0C7A0-CF31-46C7-8632-A32A2DE8FE4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448A108A-CF27-4905-92A7-697E4B575AB5}">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8CCEDD4B-D0DB-4293-AA1E-A8F6F3885EC1}">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74BEE03-2F0B-4380-BE02-67F03D20CBA4}">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EBFC82AB-D4D4-43B8-939E-45947BFA85D0}">
      <text>
        <r>
          <rPr>
            <b/>
            <sz val="9"/>
            <color indexed="81"/>
            <rFont val="Tahoma"/>
            <family val="2"/>
          </rPr>
          <t xml:space="preserve">Nombre:
</t>
        </r>
        <r>
          <rPr>
            <sz val="9"/>
            <color indexed="81"/>
            <rFont val="Tahoma"/>
            <family val="2"/>
          </rPr>
          <t xml:space="preserve">Elemento que compone el indicador.
</t>
        </r>
      </text>
    </comment>
    <comment ref="B20" authorId="0" shapeId="0" xr:uid="{069CB641-3829-4EB4-A9CA-938B53B8E06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294A8DE-3F65-48C7-A87E-63C9ACE24C76}">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62AED594-3739-442E-B591-EB23670A676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511933BB-3843-4719-9168-660532768D61}">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30B5B7C-0F33-4779-A4E4-17FD55B37A09}">
      <text>
        <r>
          <rPr>
            <b/>
            <sz val="9"/>
            <color rgb="FF000000"/>
            <rFont val="Tahoma"/>
            <family val="2"/>
          </rPr>
          <t>Acumulado cuatrienio:</t>
        </r>
        <r>
          <rPr>
            <sz val="9"/>
            <color rgb="FF000000"/>
            <rFont val="Tahoma"/>
            <family val="2"/>
          </rPr>
          <t>Hace referencia al valor acumulado durante el cuatrienio</t>
        </r>
      </text>
    </comment>
    <comment ref="B23" authorId="0" shapeId="0" xr:uid="{9DDAECC5-BC92-4C99-97B6-472BE0D9AAF5}">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5B4E345B-D5A0-421F-A4D8-CCFE2ABB727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BC9867DC-CA15-4DD8-8966-A129FDABE13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F3F5770E-A479-4666-9426-487122ED44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<sst xmlns="http://schemas.openxmlformats.org/spreadsheetml/2006/main" count="1058" uniqueCount="391">
  <si>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</si>
  <si>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</si>
  <si>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</si>
  <si>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</si>
  <si>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</si>
  <si>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</si>
  <si>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</si>
  <si>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</si>
  <si>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</si>
  <si>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</si>
  <si>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</si>
  <si>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</si>
  <si>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</si>
  <si>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</si>
  <si>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</si>
  <si>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</si>
  <si>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</si>
  <si>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</si>
  <si>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</si>
  <si>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</si>
  <si>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</si>
  <si>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</si>
  <si>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</si>
  <si>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</si>
  <si>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</si>
  <si>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</si>
  <si>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</si>
  <si>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</si>
  <si>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</si>
  <si>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</si>
  <si>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</si>
  <si>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</si>
  <si>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</si>
  <si>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</si>
  <si>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</si>
  <si>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</si>
  <si>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</si>
  <si>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</si>
  <si>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</si>
  <si>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</si>
  <si>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</si>
  <si>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</si>
  <si>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</si>
  <si>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</si>
  <si>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</si>
  <si>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</si>
  <si>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</si>
  <si>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</si>
  <si>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</si>
  <si>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</si>
  <si>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</si>
  <si>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</si>
  <si>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</si>
  <si>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</si>
  <si>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</si>
  <si>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</si>
  <si>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</si>
  <si>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</si>
  <si>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</si>
  <si>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</si>
  <si>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</si>
  <si>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</si>
  <si>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</si>
  <si>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</si>
  <si>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</si>
  <si>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</si>
  <si>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</si>
  <si>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</si>
  <si>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</si>
  <si>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</si>
  <si>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</si>
  <si>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</si>
  <si>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</si>
  <si>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</si>
  <si>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</si>
  <si>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</si>
  <si>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</si>
  <si>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</si>
  <si>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</si>
  <si>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</si>
  <si>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</si>
  <si>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</si>
  <si>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</si>
  <si>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</si>
  <si>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</si>
  <si>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</si>
  <si>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</si>
  <si>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</si>
  <si>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</si>
  <si>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</si>
  <si>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</si>
  <si>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</si>
  <si>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</si>
  <si>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</si>
  <si>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</si>
  <si>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</si>
  <si>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</si>
  <si>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</si>
  <si>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</si>
  <si>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</si>
  <si>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</si>
  <si>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</si>
  <si>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</si>
  <si>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</si>
  <si>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</si>
  <si>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</si>
  <si>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</si>
  <si>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</si>
  <si>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</si>
  <si>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</si>
  <si>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</si>
  <si>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</si>
  <si>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</si>
  <si>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</si>
  <si>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</si>
  <si>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</si>
  <si>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</si>
  <si>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</si>
  <si>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</si>
  <si>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</si>
  <si>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</si>
  <si>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</si>
  <si>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</si>
  <si>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</si>
  <si>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</si>
  <si>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</si>
  <si>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</si>
  <si>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</si>
  <si>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</si>
  <si>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</si>
  <si>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</si>
  <si>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</si>
  <si>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</si>
  <si>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</si>
  <si>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</si>
  <si>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</si>
  <si>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</si>
  <si>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</si>
  <si>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</si>
  <si>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</si>
  <si>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</si>
  <si>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</si>
  <si>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</si>
  <si>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</si>
  <si>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</si>
  <si>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</si>
  <si>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</si>
  <si>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</si>
  <si>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</si>
  <si>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</si>
  <si>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</si>
  <si>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</si>
  <si>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</si>
  <si>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</si>
  <si>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</si>
  <si>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</si>
  <si>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</si>
  <si>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</si>
  <si>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</si>
  <si>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</si>
  <si>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</si>
  <si>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</si>
  <si>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</si>
  <si>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</si>
  <si>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</si>
  <si>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</si>
  <si>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</si>
  <si>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</si>
  <si>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</si>
  <si>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</si>
  <si>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</si>
  <si>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</si>
  <si>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</si>
  <si>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</si>
  <si>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</si>
  <si>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</si>
  <si>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</si>
  <si>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</si>
  <si>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</si>
  <si>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</si>
  <si>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</si>
  <si>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</si>
  <si>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</si>
  <si>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</si>
  <si>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</si>
  <si>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</si>
  <si>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</si>
  <si>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</si>
  <si>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</si>
  <si>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</si>
  <si>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</si>
  <si>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</si>
  <si>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</si>
  <si>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</si>
  <si>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</si>
  <si>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</si>
  <si>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</si>
  <si>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</si>
  <si>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</si>
  <si>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</si>
  <si>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</si>
  <si>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</si>
  <si>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</si>
  <si>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</si>
  <si>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</si>
  <si>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</si>
  <si>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</si>
  <si>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</si>
  <si>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</si>
  <si>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</si>
  <si>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</si>
  <si>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</si>
  <si>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</si>
  <si>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</si>
  <si>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</si>
  <si>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</si>
  <si>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</si>
  <si>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</si>
  <si>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</si>
  <si>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</si>
  <si>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</si>
  <si>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</si>
  <si>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</si>
  <si>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</si>
  <si>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</si>
  <si>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</si>
  <si>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</si>
  <si>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</si>
  <si>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</si>
  <si>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</si>
  <si>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</si>
  <si>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</si>
  <si>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</si>
  <si>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</si>
  <si>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</si>
  <si>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</si>
  <si>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</si>
  <si>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</si>
  <si>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</si>
  <si>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</si>
  <si>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</si>
  <si>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</si>
  <si>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</si>
  <si>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</si>
  <si>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</si>
  <si>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</si>
  <si>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</si>
  <si>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</si>
  <si>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</si>
  <si>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</si>
  <si>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</si>
  <si>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</si>
  <si>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</si>
  <si>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</si>
  <si>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</si>
  <si>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</si>
  <si>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</si>
  <si>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</si>
  <si>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</si>
  <si>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</si>
  <si>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</si>
  <si>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</si>
  <si>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</si>
  <si>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</si>
  <si>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</si>
  <si>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</si>
  <si>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</si>
  <si>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</si>
  <si>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</si>
  <si>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</si>
  <si>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</si>
  <si>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</si>
  <si>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</si>
  <si>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</si>
  <si>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</si>
  <si>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</si>
  <si>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</si>
  <si>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</si>
  <si>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</si>
  <si>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</si>
  <si>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</si>
  <si>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</si>
  <si>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</si>
  <si>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</si>
  <si>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</si>
  <si>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</si>
  <si>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</si>
  <si>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</si>
  <si>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</si>
  <si>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</si>
  <si>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</si>
  <si>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</si>
  <si>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</si>
  <si>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</si>
  <si>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</si>
  <si>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</si>
  <si>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</si>
  <si>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</si>
  <si>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</si>
  <si>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</si>
  <si>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</si>
  <si>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</si>
  <si>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</si>
  <si>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</si>
  <si>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</si>
  <si>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</si>
  <si>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</si>
  <si>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</si>
  <si>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</si>
  <si>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</si>
  <si>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</si>
  <si>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</si>
  <si>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</si>
  <si>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</si>
  <si>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</si>
  <si>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</si>
  <si>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</si>
  <si>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</si>
  <si>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</si>
  <si>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</si>
  <si>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</si>
  <si>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</si>
  <si>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</si>
  <si>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</si>
  <si>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</si>
  <si>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</si>
  <si>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</si>
  <si>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</si>
  <si>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</si>
  <si>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</si>
  <si>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</si>
  <si>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</si>
  <si>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</si>
  <si>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</si>
  <si>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</si>
  <si>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</si>
  <si>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</si>
  <si>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</si>
  <si>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</si>
  <si>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</si>
  <si>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</si>
  <si>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</si>
  <si>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</si>
  <si>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</si>
  <si>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</si>
  <si>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</si>
  <si>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</si>
  <si>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</si>
  <si>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</si>
  <si>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</si>
  <si>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</si>
  <si>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</si>
  <si>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</si>
  <si>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</si>
  <si>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</si>
  <si>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</si>
  <si>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</si>
  <si>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</si>
  <si>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</si>
  <si>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</si>
  <si>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01/01/2023</t>
  </si>
  <si>
    <t>Campañas diseñadas e implementadas / Campañas programadas * 100</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</si>
  <si>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</si>
  <si>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A la fecha el Instituto ha vinculado 7,212 ciudadanos y ciudadanas en talleres de formación (acumulados PDD; 2020=404 + 2021=2800 + 2022=4,000 +2023=8),  que aborden la normatividad vigente y su aplicación en las instancias y los espacios de participación ciudadana y movilización social de protección y bienestar animal", mediante las diferentes estragias:  
- El programa de copropiedad y convivencia, tiene como objetivo de fomentar espacios de discusión, reflexión y análisis con relación al bienestar animal y la tenencia responsable de animales de compañía en conjuntos residenciales y copropiedades.</t>
  </si>
  <si>
    <t>NO APLICA</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</si>
  <si>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</si>
  <si>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A la fecha el Instituto ha definido y ejecutado 881pactos con las instancias y espacios de participación ciudadana y movilización social por localidad para la Protección y Bienestar Animal (acumulados PDD; 2020=60 + 2021=390 + 2022=430 + 2023=1). En enero se cumplió un pacto en Ciudad Bolívar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t>
  </si>
  <si>
    <t xml:space="preserve">Debido a un error involiuntario no se realizaron ajustes en las actividades programadas en la meta para la vigencia 2023, por lo cual, no es posible cumplir el 100% de lo programado. En consecuencia, se ajustará la programación de la vigencia 2023 de conformidad a la realidad de las gestiones realizadas por el equipo de participación ciudadana de la Subdirección de Cultura Ciudadana y Gestión del Conocimiento. </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</si>
  <si>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</si>
  <si>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 xml:space="preserve">A partir de la mesa técnica se definieron los dos temas para la construcción de las campañas de transformación cultural.  Es importante mencionar que a pesar que son dos las campañas a reportar, existen otras que deben establecerse en temporadas coyunturales como lo son la Semana Santa, época decembrina por considerarse que espacios de tiempo donde se presentan graves hechos de maltrato animal como el abandono, incremento del consumo de proteinas de origen animal, efectos nocivos por el uso de la pirotécnia.  </t>
  </si>
  <si>
    <t>no procede</t>
  </si>
  <si>
    <t>Insistir en la necesidad de generar una transformación cultural en el relacionamiento humano-animal que redunde en la mitigación del maltrato animal.</t>
  </si>
  <si>
    <t>No se presentan retrasos</t>
  </si>
  <si>
    <t>Se sigue insistiendo en la importancia de la transformación cultural desde el ámbito educativo con la articulación interinstitucional</t>
  </si>
  <si>
    <t>Durante el mes de enero se realizaron los siguientes avances
*Reunión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t>
  </si>
  <si>
    <t xml:space="preserve">Durante el mes de enero se realizaron los siguientes avances
*Reunión con la subred centro oriente para celebrar una alianza que permita realizar charlas en cultura ciudadana a los integrantes de la red que la misma ha creado y consta de aproximadamente 160 personas, así como involucrarlos en el programa de voluntariado y acompañar como entidad las ferias de servicios.
Las alianzas suscritas en el año son:
1.Subred centro oriente </t>
  </si>
  <si>
    <t>-</t>
  </si>
  <si>
    <t>Profesional administrativa -Claudia Rocio Perilla Molano</t>
  </si>
  <si>
    <t>Subdirectora de Cultura Ciudadana y Gestión del Conocimiento - Natalia Parra Osorio</t>
  </si>
  <si>
    <t>Para dar cumplimiento de la meta de vincular 208 prestadores de servicio para la vigencia 2023, se ha llevado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durante el mes de enero.
Se han alcanzado logros frente a las siguientes actividades: 
1. Realizar 4 visitas de inspección y vigilancia a los prestadores de servicios durante el mes de enero.
2. Desarrollo de documentos de Inspección y vigilancia, principalmente la construcción del documento de procedimiento para la implementación de las funciones de IV.
3. Se llevó a cabo un proceso de socialización de los protocolos, guías y documentos producto de la implementación de la estrategia de regulación.</t>
  </si>
  <si>
    <t xml:space="preserve">Profesional Regulacion Liliana Estefanía Saavedra </t>
  </si>
  <si>
    <t>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Con corte al 31 de enero se vincularon 7 prestadores de la magnitud programada,  es decir un avance acumulado del 3,37% para la vigencia 2023.</t>
  </si>
  <si>
    <t>En el marco de la Meta "Diseñar e implementar 8 campañas pedagógicas de apropiación social del conocimiento que aborden perspectivas alternativas al antropocentrismo", el Instituto Distrital de Protección y Bienestar animal, busca:  
1. Generar procesos pedagógicos considerando la sintiencia, conciencia  y el valor intrínseco de los animales de no humanos
2. Aumentar la construcción del conocimiento en la  ciudadana a partir de las acciones de apropiación de la cultrua ciudadana que promuevan el cambio de relación entre animales humanos y no humanos, su coexistencia territorial, defensa, protección y bienestar. Se realizó mesa técnica con el equipo de la Subdirección de Cultura Ciudadana y Gestión del Conocimiento para establecer las temáticas de las dos campañas de transformación cultural para la vigencia 2023
Con corte al 31 de enero se alcanzo el 0,10 de la magnitud programada,  es decir un avance acumulado del 5% para la vigencia 2023.</t>
  </si>
  <si>
    <t>Profesional Equipo de Cultura Ciudadana - Andrea Millán Hincapié</t>
  </si>
  <si>
    <t>En el periodo reportado se resalta la participación del área de cultura ciudadana en la estrategia distrital 123 de regreso al colegio otra vez, liderada por la Secretaría de Educación, donde se realizó un importante ejercicio de información y sensibilización en instituciones educativas públicas que fueron priorizadas por la misma entidad . Para este mes se presento una mayor ejecucion dado que en el marco de la campaña se logro vincular mas estudiantes de lo esperado. 
Con corte al 31 de enero se logro vincular 165 estudiantes respecto la magnitud programada,  es decir un avance acumulado del 7,86% para la vigencia 2023.</t>
  </si>
  <si>
    <t xml:space="preserve">En el periodo reportado se resalta la participación del área de cultura ciudadana en la estrategia distrital 123 de regreso al colegio otra vez, liderada por la Secretaría de Educación, donde se realizó un importante ejercicio de información y sensibilización en instituciones educativas públicas que fueron priorizadas por la misma entidad. 
Logros de gestión realizados por el area de cultura ciudadana:
A) Continuidad en la implementación de la estrategia de sensibilización, educación y capacitación en los cuatro ámbitos definidos.
B) Continuidad en la implementación de las acciones del Servicio Social Estudiantil Obligatorio y trabajo articulado con la Secretaría de Educación Distrital y Secretaría Distrital de Ambiente.  </t>
  </si>
  <si>
    <t xml:space="preserve">En enero se vincularon 8 ciudadanos y ciudadanas, a través de las siguientes acciones de participación: 
-Programa de copropiedad y convivencia se vincularon 8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resaltan las siguientes actividades:
Se realizó 1 espacio virtual donde se aborda la normativa y la resolución de conflictos pacíficos en propiedad horizontal, en el marco del programa de copropiedad y convivencia 
Se está realizando el proceso de planeación d elos programas, instancias y espacios de participación del IDPYBA. </t>
  </si>
  <si>
    <t xml:space="preserve">En enero se ejecutó 1 pacto
Se lograron importantes gestiones en Ciudad Bolívar, llevando los servicios de protección y bienestar animal a la comunidad, cumpliendo con el compromiso. 
En el marco de los pactos se ha logrado generar diagnósticos que responden a las problemáticas más sentidas en cada zona. Por medio de la construccion de mesas de trabajos en los consejos locales PYBA, mesas PYBA de las localidades y otros espacios de participación ciudadana, se definio y ejecuto 1 pacto en la localidad de Ciudad Bolívar a través de participación ciudadana y movilización social para la Protección y Bienestar Animal. 
 Se realizaron las siguientes acciones: 
1. Se realizaron reuniones y mesas de trabajo para definir las necesidades de las localidades del distrito capital
2. Se realizaron actividades de cumplimiento de los pactos definidos con las localidades del distrito capital
3. Sistematización de los pactos
4. Se lograron importantes gestiones para los pactos a nivel distrital y en la localidad de Ciudad Bolívar, llevando los servicios de protección y bienestar animal a las comunidades con quienes se pactaron los compromisos.  </t>
  </si>
  <si>
    <t xml:space="preserve">Profesional Equipo Alianzas - Catalina Tenjo Leon </t>
  </si>
  <si>
    <t xml:space="preserve">Profesional - Equipo de Participacion Ciudadana - Ibith Fernanda Cortes Ardila </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</si>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</sst>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rgb="FFEBF1DE"/>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1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7"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7" fontId="53" fillId="61" borderId="10" xfId="1250" applyFont="1" applyFill="1" applyBorder="1" applyAlignment="1">
      <alignment horizontal="center" vertical="center"/>
    </xf>
    <xf numFmtId="171" fontId="9" fillId="0" borderId="10" xfId="1250" applyNumberFormat="1" applyFont="1" applyFill="1" applyBorder="1" applyAlignment="1">
      <alignment vertical="center"/>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7" fontId="15" fillId="51" borderId="17" xfId="1250" applyFont="1" applyFill="1" applyBorder="1" applyAlignment="1" applyProtection="1">
      <alignment vertical="center" wrapText="1"/>
      <protection hidden="1"/>
    </xf>
    <xf numFmtId="167" fontId="15" fillId="51" borderId="19" xfId="1250" applyFont="1" applyFill="1" applyBorder="1" applyAlignment="1" applyProtection="1">
      <alignment vertical="center" wrapText="1"/>
      <protection hidden="1"/>
    </xf>
    <xf numFmtId="167" fontId="15" fillId="0" borderId="17" xfId="1250" applyFont="1" applyFill="1" applyBorder="1" applyAlignment="1" applyProtection="1">
      <alignment vertical="center" wrapText="1"/>
      <protection hidden="1"/>
    </xf>
    <xf numFmtId="167"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Font="1" applyFill="1" applyBorder="1" applyAlignment="1" applyProtection="1">
      <alignment vertical="center" wrapText="1"/>
      <protection hidden="1"/>
    </xf>
    <xf numFmtId="167"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65" borderId="20" xfId="1371" applyFont="1" applyFill="1" applyBorder="1" applyAlignment="1" applyProtection="1">
      <alignment horizontal="justify" vertical="center" wrapText="1"/>
      <protection locked="0"/>
    </xf>
    <xf numFmtId="0" fontId="53" fillId="65" borderId="33" xfId="1371" applyFont="1" applyFill="1" applyBorder="1" applyAlignment="1" applyProtection="1">
      <alignment horizontal="justify" vertical="center" wrapText="1"/>
      <protection locked="0"/>
    </xf>
    <xf numFmtId="0" fontId="53" fillId="65" borderId="35" xfId="1371" applyFont="1" applyFill="1" applyBorder="1" applyAlignment="1" applyProtection="1">
      <alignment horizontal="justify" vertical="center" wrapText="1"/>
      <protection locked="0"/>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9" fillId="65" borderId="20" xfId="1371" applyFont="1" applyFill="1" applyBorder="1" applyAlignment="1" applyProtection="1">
      <alignment horizontal="justify" vertical="center" wrapText="1"/>
      <protection locked="0"/>
    </xf>
    <xf numFmtId="0" fontId="9" fillId="65" borderId="33" xfId="1371" applyFont="1" applyFill="1" applyBorder="1" applyAlignment="1" applyProtection="1">
      <alignment horizontal="justify" vertical="center" wrapText="1"/>
      <protection locked="0"/>
    </xf>
    <xf numFmtId="0" fontId="9" fillId="65" borderId="47" xfId="1371" applyFont="1" applyFill="1" applyBorder="1" applyAlignment="1" applyProtection="1">
      <alignment horizontal="justify" vertical="center" wrapText="1"/>
      <protection locked="0"/>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76" fillId="65" borderId="33" xfId="1371" applyFont="1" applyFill="1" applyBorder="1" applyAlignment="1" applyProtection="1">
      <alignment horizontal="justify" vertical="center" wrapText="1"/>
      <protection locked="0"/>
    </xf>
    <xf numFmtId="0" fontId="76" fillId="65"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171" fontId="9" fillId="0" borderId="17" xfId="1250" applyNumberFormat="1" applyFont="1" applyFill="1" applyBorder="1" applyAlignment="1" applyProtection="1">
      <alignment horizontal="center" vertical="center" wrapText="1"/>
      <protection locked="0"/>
    </xf>
    <xf numFmtId="171" fontId="9" fillId="0" borderId="36" xfId="1250" applyNumberFormat="1" applyFont="1" applyFill="1" applyBorder="1" applyAlignment="1" applyProtection="1">
      <alignment horizontal="center" vertical="center" wrapText="1"/>
      <protection locked="0"/>
    </xf>
    <xf numFmtId="171" fontId="9" fillId="0" borderId="19" xfId="1250" applyNumberFormat="1" applyFont="1" applyFill="1" applyBorder="1" applyAlignment="1" applyProtection="1">
      <alignment horizontal="center" vertical="center" wrapText="1"/>
      <protection locked="0"/>
    </xf>
    <xf numFmtId="0" fontId="77" fillId="65" borderId="20" xfId="1371" applyFont="1" applyFill="1" applyBorder="1" applyAlignment="1" applyProtection="1">
      <alignment horizontal="justify" vertical="center" wrapText="1"/>
      <protection locked="0"/>
    </xf>
    <xf numFmtId="0" fontId="77" fillId="65" borderId="33" xfId="1371" applyFont="1" applyFill="1" applyBorder="1" applyAlignment="1" applyProtection="1">
      <alignment horizontal="justify" vertical="center" wrapText="1"/>
      <protection locked="0"/>
    </xf>
    <xf numFmtId="0" fontId="77" fillId="65" borderId="35" xfId="1371" applyFont="1" applyFill="1" applyBorder="1" applyAlignment="1" applyProtection="1">
      <alignment horizontal="justify" vertical="center" wrapText="1"/>
      <protection locked="0"/>
    </xf>
    <xf numFmtId="0" fontId="77" fillId="65" borderId="20" xfId="1371" applyFont="1" applyFill="1" applyBorder="1" applyAlignment="1" applyProtection="1">
      <alignment horizontal="left" vertical="center" wrapText="1"/>
      <protection locked="0"/>
    </xf>
    <xf numFmtId="0" fontId="77" fillId="65" borderId="33" xfId="1371" applyFont="1" applyFill="1" applyBorder="1" applyAlignment="1" applyProtection="1">
      <alignment horizontal="left" vertical="center" wrapText="1"/>
      <protection locked="0"/>
    </xf>
    <xf numFmtId="0" fontId="77" fillId="65" borderId="35" xfId="1371" applyFont="1" applyFill="1" applyBorder="1" applyAlignment="1" applyProtection="1">
      <alignment horizontal="left" vertical="center" wrapText="1"/>
      <protection locked="0"/>
    </xf>
    <xf numFmtId="0" fontId="80" fillId="66" borderId="20" xfId="0" applyFont="1" applyFill="1" applyBorder="1" applyAlignment="1">
      <alignment horizontal="justify" vertical="center" wrapText="1"/>
    </xf>
    <xf numFmtId="0" fontId="80" fillId="66" borderId="33" xfId="0" applyFont="1" applyFill="1" applyBorder="1" applyAlignment="1">
      <alignment horizontal="justify" vertical="center" wrapText="1"/>
    </xf>
    <xf numFmtId="0" fontId="81" fillId="66" borderId="20" xfId="0" applyFont="1" applyFill="1" applyBorder="1" applyAlignment="1">
      <alignment horizontal="justify" vertical="top" wrapText="1"/>
    </xf>
    <xf numFmtId="0" fontId="81" fillId="66" borderId="33" xfId="0" applyFont="1" applyFill="1" applyBorder="1" applyAlignment="1">
      <alignment horizontal="justify" vertical="top"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0.99750000000000005</c:v>
                </c:pt>
              </c:numCache>
            </c:numRef>
          </c:val>
          <c:extLst>
            <c:ext xmlns:c16="http://schemas.microsoft.com/office/drawing/2014/chart" uri="{C3380CC4-5D6E-409C-BE32-E72D297353CC}">
              <c16:uniqueId val="{00000000-ACF3-4681-AA82-61229FD15311}"/>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6.2399999999999993</c:v>
                </c:pt>
                <c:pt idx="1">
                  <c:v>6.2399999999999993</c:v>
                </c:pt>
                <c:pt idx="2">
                  <c:v>6.2399999999999993</c:v>
                </c:pt>
                <c:pt idx="3">
                  <c:v>6.2399999999999993</c:v>
                </c:pt>
                <c:pt idx="4">
                  <c:v>6.2399999999999993</c:v>
                </c:pt>
                <c:pt idx="5">
                  <c:v>6.2399999999999993</c:v>
                </c:pt>
                <c:pt idx="6">
                  <c:v>6.2399999999999993</c:v>
                </c:pt>
                <c:pt idx="7">
                  <c:v>6.2399999999999993</c:v>
                </c:pt>
                <c:pt idx="8">
                  <c:v>6.2399999999999993</c:v>
                </c:pt>
                <c:pt idx="9">
                  <c:v>6.2399999999999993</c:v>
                </c:pt>
                <c:pt idx="10">
                  <c:v>6.2399999999999993</c:v>
                </c:pt>
                <c:pt idx="11">
                  <c:v>6.36</c:v>
                </c:pt>
              </c:numCache>
            </c:numRef>
          </c:val>
          <c:extLst>
            <c:ext xmlns:c16="http://schemas.microsoft.com/office/drawing/2014/chart" uri="{C3380CC4-5D6E-409C-BE32-E72D297353CC}">
              <c16:uniqueId val="{00000001-ACF3-4681-AA82-61229FD1531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1.3300000000000001E-2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CF3-4681-AA82-61229FD1531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74572</xdr:colOff>
      <xdr:row>39</xdr:row>
      <xdr:rowOff>70570</xdr:rowOff>
    </xdr:from>
    <xdr:to>
      <xdr:col>8</xdr:col>
      <xdr:colOff>1481845</xdr:colOff>
      <xdr:row>44</xdr:row>
      <xdr:rowOff>24361</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139399</xdr:colOff>
      <xdr:row>39</xdr:row>
      <xdr:rowOff>187451</xdr:rowOff>
    </xdr:from>
    <xdr:to>
      <xdr:col>8</xdr:col>
      <xdr:colOff>1561441</xdr:colOff>
      <xdr:row>43</xdr:row>
      <xdr:rowOff>265305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403017</xdr:colOff>
      <xdr:row>39</xdr:row>
      <xdr:rowOff>114614</xdr:rowOff>
    </xdr:from>
    <xdr:to>
      <xdr:col>8</xdr:col>
      <xdr:colOff>1388381</xdr:colOff>
      <xdr:row>42</xdr:row>
      <xdr:rowOff>504829</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75040</xdr:colOff>
      <xdr:row>39</xdr:row>
      <xdr:rowOff>234144</xdr:rowOff>
    </xdr:from>
    <xdr:to>
      <xdr:col>8</xdr:col>
      <xdr:colOff>1474863</xdr:colOff>
      <xdr:row>43</xdr:row>
      <xdr:rowOff>631465</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9041" name="Object 1" hidden="1">
              <a:extLst>
                <a:ext uri="{63B3BB69-23CF-44E3-9099-C40C66FF867C}">
                  <a14:compatExt spid="_x0000_s35799041"/>
                </a:ext>
                <a:ext uri="{FF2B5EF4-FFF2-40B4-BE49-F238E27FC236}">
                  <a16:creationId xmlns:a16="http://schemas.microsoft.com/office/drawing/2014/main" id="{00000000-0008-0000-0700-0000014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104042</xdr:colOff>
      <xdr:row>39</xdr:row>
      <xdr:rowOff>22224</xdr:rowOff>
    </xdr:from>
    <xdr:to>
      <xdr:col>8</xdr:col>
      <xdr:colOff>1513787</xdr:colOff>
      <xdr:row>43</xdr:row>
      <xdr:rowOff>381560</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131955</xdr:colOff>
      <xdr:row>39</xdr:row>
      <xdr:rowOff>91659</xdr:rowOff>
    </xdr:from>
    <xdr:to>
      <xdr:col>9</xdr:col>
      <xdr:colOff>2499</xdr:colOff>
      <xdr:row>42</xdr:row>
      <xdr:rowOff>119942</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453125" style="82" customWidth="1"/>
    <col min="5" max="5" width="17.453125" style="74" customWidth="1"/>
    <col min="6" max="6" width="23.453125" style="74" customWidth="1"/>
    <col min="7" max="7" width="17.1796875" style="74" customWidth="1"/>
    <col min="8" max="8" width="16.453125" style="74" customWidth="1"/>
    <col min="9" max="9" width="18.1796875" style="74" customWidth="1"/>
    <col min="10" max="10" width="13.81640625" style="74" customWidth="1"/>
    <col min="11" max="11" width="13.81640625" style="94" customWidth="1"/>
    <col min="12" max="14" width="13.81640625" style="74" customWidth="1"/>
    <col min="15" max="17" width="13.6328125" style="74" customWidth="1"/>
    <col min="18" max="18" width="11.6328125" style="74" customWidth="1"/>
    <col min="19" max="19" width="9.81640625" style="74" customWidth="1"/>
    <col min="20" max="20" width="10.36328125" style="74" customWidth="1"/>
    <col min="21" max="21" width="14.1796875" style="74" customWidth="1"/>
    <col min="22" max="22" width="11.6328125" style="74" customWidth="1"/>
    <col min="23" max="23" width="12.453125" style="74" customWidth="1"/>
    <col min="24" max="26" width="14.6328125" style="74" customWidth="1"/>
    <col min="27" max="27" width="16.453125" style="114" customWidth="1"/>
    <col min="28" max="28" width="14.81640625" style="74" customWidth="1"/>
    <col min="29" max="29" width="14.453125" style="74" customWidth="1"/>
    <col min="30" max="30" width="89.81640625" style="74" customWidth="1"/>
    <col min="31" max="31" width="79.453125" style="74" customWidth="1"/>
    <col min="32" max="32" width="87.453125" style="74" customWidth="1"/>
    <col min="33" max="16384" width="11.453125" style="74"/>
  </cols>
  <sheetData>
    <row r="2" spans="1:67" s="116" customFormat="1" ht="45.75" customHeight="1" x14ac:dyDescent="0.35">
      <c r="A2" s="206"/>
      <c r="B2" s="206"/>
      <c r="C2" s="203" t="s">
        <v>24</v>
      </c>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33"/>
    </row>
    <row r="3" spans="1:67" s="116" customFormat="1" ht="45.75" customHeight="1" x14ac:dyDescent="0.35">
      <c r="A3" s="206"/>
      <c r="B3" s="206"/>
      <c r="C3" s="203" t="s">
        <v>25</v>
      </c>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34"/>
    </row>
    <row r="4" spans="1:67" s="116" customFormat="1" ht="45.75" customHeight="1" x14ac:dyDescent="0.35">
      <c r="A4" s="206"/>
      <c r="B4" s="206"/>
      <c r="C4" s="203" t="s">
        <v>198</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34"/>
    </row>
    <row r="5" spans="1:67" s="116" customFormat="1" ht="45.75" customHeight="1" x14ac:dyDescent="0.35">
      <c r="A5" s="206"/>
      <c r="B5" s="206"/>
      <c r="C5" s="213" t="s">
        <v>29</v>
      </c>
      <c r="D5" s="213"/>
      <c r="E5" s="213"/>
      <c r="F5" s="213"/>
      <c r="G5" s="213"/>
      <c r="H5" s="213"/>
      <c r="I5" s="213"/>
      <c r="J5" s="213"/>
      <c r="K5" s="213"/>
      <c r="L5" s="213"/>
      <c r="M5" s="213"/>
      <c r="N5" s="213"/>
      <c r="O5" s="213"/>
      <c r="P5" s="213"/>
      <c r="Q5" s="213"/>
      <c r="R5" s="231" t="s">
        <v>189</v>
      </c>
      <c r="S5" s="231"/>
      <c r="T5" s="231"/>
      <c r="U5" s="231"/>
      <c r="V5" s="231"/>
      <c r="W5" s="231"/>
      <c r="X5" s="231"/>
      <c r="Y5" s="231"/>
      <c r="Z5" s="231"/>
      <c r="AA5" s="231"/>
      <c r="AB5" s="231"/>
      <c r="AC5" s="231"/>
      <c r="AD5" s="231"/>
      <c r="AE5" s="231"/>
      <c r="AF5" s="235"/>
    </row>
    <row r="6" spans="1:67" s="117" customFormat="1" ht="30.75" customHeight="1" x14ac:dyDescent="0.35">
      <c r="D6" s="118"/>
      <c r="K6" s="116"/>
      <c r="AA6" s="119"/>
    </row>
    <row r="7" spans="1:67" s="117" customFormat="1" ht="42" customHeight="1" x14ac:dyDescent="0.35">
      <c r="B7" s="120" t="s">
        <v>32</v>
      </c>
      <c r="C7" s="205" t="e">
        <f>+#REF!</f>
        <v>#REF!</v>
      </c>
      <c r="D7" s="205"/>
      <c r="E7" s="205"/>
      <c r="F7" s="205"/>
      <c r="G7" s="205"/>
      <c r="K7" s="116"/>
      <c r="AA7" s="119"/>
    </row>
    <row r="8" spans="1:67" s="117" customFormat="1" ht="42" customHeight="1" x14ac:dyDescent="0.35">
      <c r="B8" s="120" t="s">
        <v>1</v>
      </c>
      <c r="C8" s="205" t="e">
        <f>+#REF!</f>
        <v>#REF!</v>
      </c>
      <c r="D8" s="205"/>
      <c r="E8" s="205"/>
      <c r="F8" s="205"/>
      <c r="G8" s="205"/>
      <c r="K8" s="116"/>
      <c r="AA8" s="119"/>
    </row>
    <row r="9" spans="1:67" s="117" customFormat="1" ht="42" customHeight="1" x14ac:dyDescent="0.35">
      <c r="B9" s="121" t="s">
        <v>30</v>
      </c>
      <c r="C9" s="205" t="e">
        <f>+#REF!</f>
        <v>#REF!</v>
      </c>
      <c r="D9" s="205"/>
      <c r="E9" s="205"/>
      <c r="F9" s="205"/>
      <c r="G9" s="205"/>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22" t="str">
        <f>+'[1]Sección 1. Metas - Magnitud'!B13</f>
        <v>PLAN DE DESARROLLO - BOGOTÁ MEJOR PARA TODOS 2016-2020</v>
      </c>
      <c r="B11" s="223"/>
      <c r="C11" s="223"/>
      <c r="D11" s="223"/>
      <c r="E11" s="223"/>
      <c r="F11" s="223"/>
      <c r="G11" s="223"/>
      <c r="H11" s="224"/>
      <c r="I11" s="237" t="s">
        <v>36</v>
      </c>
      <c r="J11" s="238"/>
      <c r="K11" s="238"/>
      <c r="L11" s="238"/>
      <c r="M11" s="238"/>
      <c r="N11" s="239"/>
      <c r="O11" s="232" t="s">
        <v>38</v>
      </c>
      <c r="P11" s="232"/>
      <c r="Q11" s="232"/>
      <c r="R11" s="232"/>
      <c r="S11" s="232"/>
      <c r="T11" s="232"/>
      <c r="U11" s="232"/>
      <c r="V11" s="232"/>
      <c r="W11" s="232"/>
      <c r="X11" s="232"/>
      <c r="Y11" s="232"/>
      <c r="Z11" s="232"/>
      <c r="AA11" s="232"/>
      <c r="AB11" s="232"/>
      <c r="AC11" s="232"/>
      <c r="AD11" s="222" t="s">
        <v>18</v>
      </c>
      <c r="AE11" s="223"/>
      <c r="AF11" s="224"/>
    </row>
    <row r="12" spans="1:67" s="86" customFormat="1" ht="56.25" customHeight="1" x14ac:dyDescent="0.3">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35">
      <c r="A13" s="204" t="s">
        <v>154</v>
      </c>
      <c r="B13" s="204" t="str">
        <f>+'[2]Sección 1. Metas - Magnitud'!I15</f>
        <v>Demarcar 2.600 kilómetro carril de vías</v>
      </c>
      <c r="C13" s="204">
        <v>224</v>
      </c>
      <c r="D13" s="204" t="s">
        <v>187</v>
      </c>
      <c r="E13" s="204">
        <v>171</v>
      </c>
      <c r="F13" s="236" t="s">
        <v>175</v>
      </c>
      <c r="G13" s="204" t="s">
        <v>152</v>
      </c>
      <c r="H13" s="204" t="s">
        <v>70</v>
      </c>
      <c r="I13" s="214" t="e">
        <f>SUM(J13:N14)</f>
        <v>#REF!</v>
      </c>
      <c r="J13" s="211" t="e">
        <f>+#REF!</f>
        <v>#REF!</v>
      </c>
      <c r="K13" s="240" t="e">
        <f>+#REF!</f>
        <v>#REF!</v>
      </c>
      <c r="L13" s="209" t="e">
        <f>+#REF!</f>
        <v>#REF!</v>
      </c>
      <c r="M13" s="211" t="e">
        <f>+#REF!</f>
        <v>#REF!</v>
      </c>
      <c r="N13" s="211" t="e">
        <f>+#REF!</f>
        <v>#REF!</v>
      </c>
      <c r="O13" s="215" t="e">
        <f>+#REF!</f>
        <v>#REF!</v>
      </c>
      <c r="P13" s="215">
        <v>6.45</v>
      </c>
      <c r="Q13" s="215">
        <v>31.03</v>
      </c>
      <c r="R13" s="215"/>
      <c r="S13" s="215" t="e">
        <f>+#REF!</f>
        <v>#REF!</v>
      </c>
      <c r="T13" s="215" t="e">
        <f>+#REF!</f>
        <v>#REF!</v>
      </c>
      <c r="U13" s="215" t="e">
        <f>+#REF!</f>
        <v>#REF!</v>
      </c>
      <c r="V13" s="215" t="e">
        <f>+#REF!</f>
        <v>#REF!</v>
      </c>
      <c r="W13" s="215" t="e">
        <f>+#REF!</f>
        <v>#REF!</v>
      </c>
      <c r="X13" s="215" t="e">
        <f>+#REF!</f>
        <v>#REF!</v>
      </c>
      <c r="Y13" s="215" t="e">
        <f>+#REF!</f>
        <v>#REF!</v>
      </c>
      <c r="Z13" s="215" t="e">
        <f>+#REF!</f>
        <v>#REF!</v>
      </c>
      <c r="AA13" s="220" t="e">
        <f>SUM(O13:Z14)</f>
        <v>#REF!</v>
      </c>
      <c r="AB13" s="217" t="e">
        <f>+AA13/K13</f>
        <v>#REF!</v>
      </c>
      <c r="AC13" s="217" t="e">
        <f>+(J13+AA13)/I13</f>
        <v>#REF!</v>
      </c>
      <c r="AD13" s="218" t="s">
        <v>219</v>
      </c>
      <c r="AE13" s="207" t="s">
        <v>223</v>
      </c>
      <c r="AF13" s="218"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04"/>
      <c r="B14" s="204"/>
      <c r="C14" s="204"/>
      <c r="D14" s="204"/>
      <c r="E14" s="204"/>
      <c r="F14" s="236"/>
      <c r="G14" s="204"/>
      <c r="H14" s="204"/>
      <c r="I14" s="214"/>
      <c r="J14" s="212"/>
      <c r="K14" s="241"/>
      <c r="L14" s="210"/>
      <c r="M14" s="212"/>
      <c r="N14" s="212"/>
      <c r="O14" s="216"/>
      <c r="P14" s="216"/>
      <c r="Q14" s="216"/>
      <c r="R14" s="216"/>
      <c r="S14" s="216"/>
      <c r="T14" s="216"/>
      <c r="U14" s="216"/>
      <c r="V14" s="216"/>
      <c r="W14" s="216"/>
      <c r="X14" s="216"/>
      <c r="Y14" s="216"/>
      <c r="Z14" s="216"/>
      <c r="AA14" s="221"/>
      <c r="AB14" s="217"/>
      <c r="AC14" s="217"/>
      <c r="AD14" s="219"/>
      <c r="AE14" s="208"/>
      <c r="AF14" s="219"/>
    </row>
    <row r="15" spans="1:67" ht="89.25" customHeight="1" x14ac:dyDescent="0.35">
      <c r="A15" s="204" t="s">
        <v>154</v>
      </c>
      <c r="B15" s="204" t="str">
        <f>+'[2]Sección 1. Metas - Magnitud'!I18</f>
        <v>Instalar 35.000 señales verticales de pedestal</v>
      </c>
      <c r="C15" s="204">
        <v>223</v>
      </c>
      <c r="D15" s="204" t="s">
        <v>188</v>
      </c>
      <c r="E15" s="204">
        <v>170</v>
      </c>
      <c r="F15" s="236" t="s">
        <v>174</v>
      </c>
      <c r="G15" s="204" t="s">
        <v>152</v>
      </c>
      <c r="H15" s="204" t="s">
        <v>70</v>
      </c>
      <c r="I15" s="214" t="e">
        <f>SUM(J15:N16)</f>
        <v>#REF!</v>
      </c>
      <c r="J15" s="229" t="e">
        <f>+#REF!</f>
        <v>#REF!</v>
      </c>
      <c r="K15" s="225" t="e">
        <f>+#REF!</f>
        <v>#REF!</v>
      </c>
      <c r="L15" s="227" t="e">
        <f>+#REF!</f>
        <v>#REF!</v>
      </c>
      <c r="M15" s="229" t="e">
        <f>+#REF!</f>
        <v>#REF!</v>
      </c>
      <c r="N15" s="229" t="e">
        <f>+#REF!</f>
        <v>#REF!</v>
      </c>
      <c r="O15" s="215">
        <v>53</v>
      </c>
      <c r="P15" s="215">
        <v>712</v>
      </c>
      <c r="Q15" s="215">
        <v>881</v>
      </c>
      <c r="R15" s="215"/>
      <c r="S15" s="215" t="e">
        <f>+#REF!</f>
        <v>#REF!</v>
      </c>
      <c r="T15" s="215" t="e">
        <f>+#REF!</f>
        <v>#REF!</v>
      </c>
      <c r="U15" s="215" t="e">
        <f>+#REF!</f>
        <v>#REF!</v>
      </c>
      <c r="V15" s="215" t="e">
        <f>+#REF!</f>
        <v>#REF!</v>
      </c>
      <c r="W15" s="215" t="e">
        <f>+#REF!</f>
        <v>#REF!</v>
      </c>
      <c r="X15" s="215" t="e">
        <f>+#REF!</f>
        <v>#REF!</v>
      </c>
      <c r="Y15" s="215" t="e">
        <f>+#REF!</f>
        <v>#REF!</v>
      </c>
      <c r="Z15" s="215" t="e">
        <f>+#REF!</f>
        <v>#REF!</v>
      </c>
      <c r="AA15" s="220" t="e">
        <f>SUM(O15:Z16)</f>
        <v>#REF!</v>
      </c>
      <c r="AB15" s="217" t="e">
        <f>+AA15/K15</f>
        <v>#REF!</v>
      </c>
      <c r="AC15" s="217" t="e">
        <f>+(J15+AA15)/I15</f>
        <v>#REF!</v>
      </c>
      <c r="AD15" s="218" t="s">
        <v>221</v>
      </c>
      <c r="AE15" s="207" t="s">
        <v>223</v>
      </c>
      <c r="AF15" s="218" t="s">
        <v>222</v>
      </c>
    </row>
    <row r="16" spans="1:67" ht="140.25" customHeight="1" x14ac:dyDescent="0.35">
      <c r="A16" s="204"/>
      <c r="B16" s="204"/>
      <c r="C16" s="204"/>
      <c r="D16" s="204"/>
      <c r="E16" s="204"/>
      <c r="F16" s="236"/>
      <c r="G16" s="204"/>
      <c r="H16" s="204"/>
      <c r="I16" s="214"/>
      <c r="J16" s="230"/>
      <c r="K16" s="226"/>
      <c r="L16" s="228"/>
      <c r="M16" s="230"/>
      <c r="N16" s="230"/>
      <c r="O16" s="216"/>
      <c r="P16" s="216"/>
      <c r="Q16" s="216"/>
      <c r="R16" s="216"/>
      <c r="S16" s="216"/>
      <c r="T16" s="216"/>
      <c r="U16" s="216"/>
      <c r="V16" s="216"/>
      <c r="W16" s="216"/>
      <c r="X16" s="216"/>
      <c r="Y16" s="216"/>
      <c r="Z16" s="216"/>
      <c r="AA16" s="221"/>
      <c r="AB16" s="217"/>
      <c r="AC16" s="217"/>
      <c r="AD16" s="219"/>
      <c r="AE16" s="208"/>
      <c r="AF16" s="219"/>
    </row>
    <row r="17" spans="1:32" ht="62.25" customHeight="1" x14ac:dyDescent="0.35">
      <c r="A17" s="204" t="s">
        <v>154</v>
      </c>
      <c r="B17" s="260" t="str">
        <f>+'[2]Sección 1. Metas - Magnitud'!I45</f>
        <v>Realizar el 100% de las actividades para la segunda fase del Sistema Inteligente de Tranporte - SIT</v>
      </c>
      <c r="C17" s="204">
        <v>231</v>
      </c>
      <c r="D17" s="204" t="s">
        <v>176</v>
      </c>
      <c r="E17" s="204">
        <v>178</v>
      </c>
      <c r="F17" s="236" t="s">
        <v>177</v>
      </c>
      <c r="G17" s="204" t="s">
        <v>151</v>
      </c>
      <c r="H17" s="204" t="s">
        <v>70</v>
      </c>
      <c r="I17" s="242">
        <f>SUM(J17:N18)</f>
        <v>1</v>
      </c>
      <c r="J17" s="271">
        <v>0.05</v>
      </c>
      <c r="K17" s="258">
        <v>0.28999999999999998</v>
      </c>
      <c r="L17" s="261">
        <v>0.25</v>
      </c>
      <c r="M17" s="258">
        <v>0.4</v>
      </c>
      <c r="N17" s="258">
        <v>0.01</v>
      </c>
      <c r="O17" s="263">
        <v>0.19</v>
      </c>
      <c r="P17" s="264"/>
      <c r="Q17" s="264"/>
      <c r="R17" s="267">
        <v>0</v>
      </c>
      <c r="S17" s="268"/>
      <c r="T17" s="268"/>
      <c r="U17" s="246">
        <v>0</v>
      </c>
      <c r="V17" s="247"/>
      <c r="W17" s="247"/>
      <c r="X17" s="246">
        <v>0</v>
      </c>
      <c r="Y17" s="247"/>
      <c r="Z17" s="247"/>
      <c r="AA17" s="250">
        <f>+R17+O17+U17+X17</f>
        <v>0.19</v>
      </c>
      <c r="AB17" s="217">
        <f>+AA17/K17</f>
        <v>0.65517241379310354</v>
      </c>
      <c r="AC17" s="217">
        <f>+(J17+AA17)/I17</f>
        <v>0.24</v>
      </c>
      <c r="AD17" s="244" t="s">
        <v>224</v>
      </c>
      <c r="AE17" s="207" t="s">
        <v>223</v>
      </c>
      <c r="AF17" s="244" t="s">
        <v>225</v>
      </c>
    </row>
    <row r="18" spans="1:32" ht="200.25" customHeight="1" x14ac:dyDescent="0.35">
      <c r="A18" s="204"/>
      <c r="B18" s="260"/>
      <c r="C18" s="204"/>
      <c r="D18" s="204"/>
      <c r="E18" s="204"/>
      <c r="F18" s="236"/>
      <c r="G18" s="204"/>
      <c r="H18" s="204"/>
      <c r="I18" s="243"/>
      <c r="J18" s="272"/>
      <c r="K18" s="259"/>
      <c r="L18" s="262"/>
      <c r="M18" s="259"/>
      <c r="N18" s="259"/>
      <c r="O18" s="265"/>
      <c r="P18" s="266"/>
      <c r="Q18" s="266"/>
      <c r="R18" s="269"/>
      <c r="S18" s="270"/>
      <c r="T18" s="270"/>
      <c r="U18" s="248"/>
      <c r="V18" s="249"/>
      <c r="W18" s="249"/>
      <c r="X18" s="248"/>
      <c r="Y18" s="249"/>
      <c r="Z18" s="249"/>
      <c r="AA18" s="251"/>
      <c r="AB18" s="217"/>
      <c r="AC18" s="217"/>
      <c r="AD18" s="245"/>
      <c r="AE18" s="208"/>
      <c r="AF18" s="245"/>
    </row>
    <row r="19" spans="1:32" ht="62.25" customHeight="1" x14ac:dyDescent="0.35">
      <c r="A19" s="204" t="s">
        <v>154</v>
      </c>
      <c r="B19" s="260" t="str">
        <f>+'[2]Sección 1. Metas - Magnitud'!I48</f>
        <v>Realizar el 100% de las actividades para la segunda fase de Semáforos Inteligentes.</v>
      </c>
      <c r="C19" s="204">
        <v>232</v>
      </c>
      <c r="D19" s="204" t="s">
        <v>178</v>
      </c>
      <c r="E19" s="204">
        <v>179</v>
      </c>
      <c r="F19" s="236" t="s">
        <v>179</v>
      </c>
      <c r="G19" s="204" t="s">
        <v>151</v>
      </c>
      <c r="H19" s="204" t="s">
        <v>70</v>
      </c>
      <c r="I19" s="242">
        <f>SUM(J19:N20)</f>
        <v>1</v>
      </c>
      <c r="J19" s="271">
        <v>0.01</v>
      </c>
      <c r="K19" s="258">
        <v>0.15</v>
      </c>
      <c r="L19" s="261">
        <v>0.42</v>
      </c>
      <c r="M19" s="258">
        <v>0.42</v>
      </c>
      <c r="N19" s="258">
        <v>0</v>
      </c>
      <c r="O19" s="254">
        <v>0.35</v>
      </c>
      <c r="P19" s="255"/>
      <c r="Q19" s="255"/>
      <c r="R19" s="263">
        <v>0</v>
      </c>
      <c r="S19" s="264"/>
      <c r="T19" s="264"/>
      <c r="U19" s="254">
        <v>0</v>
      </c>
      <c r="V19" s="255"/>
      <c r="W19" s="255"/>
      <c r="X19" s="254">
        <v>0</v>
      </c>
      <c r="Y19" s="255"/>
      <c r="Z19" s="255"/>
      <c r="AA19" s="252">
        <f>+R19+O19+U19+X19</f>
        <v>0.35</v>
      </c>
      <c r="AB19" s="217">
        <f>+AA19/K19</f>
        <v>2.3333333333333335</v>
      </c>
      <c r="AC19" s="217">
        <f>+(J19+AA19)/I19</f>
        <v>0.36</v>
      </c>
      <c r="AD19" s="244" t="s">
        <v>227</v>
      </c>
      <c r="AE19" s="207" t="s">
        <v>223</v>
      </c>
      <c r="AF19" s="244" t="s">
        <v>225</v>
      </c>
    </row>
    <row r="20" spans="1:32" ht="298.5" customHeight="1" x14ac:dyDescent="0.35">
      <c r="A20" s="204"/>
      <c r="B20" s="260"/>
      <c r="C20" s="204"/>
      <c r="D20" s="204"/>
      <c r="E20" s="204"/>
      <c r="F20" s="236"/>
      <c r="G20" s="204"/>
      <c r="H20" s="204"/>
      <c r="I20" s="243"/>
      <c r="J20" s="272"/>
      <c r="K20" s="259"/>
      <c r="L20" s="262"/>
      <c r="M20" s="259"/>
      <c r="N20" s="259"/>
      <c r="O20" s="256"/>
      <c r="P20" s="257"/>
      <c r="Q20" s="257"/>
      <c r="R20" s="265"/>
      <c r="S20" s="266"/>
      <c r="T20" s="266"/>
      <c r="U20" s="256"/>
      <c r="V20" s="257"/>
      <c r="W20" s="257"/>
      <c r="X20" s="256"/>
      <c r="Y20" s="257"/>
      <c r="Z20" s="257"/>
      <c r="AA20" s="253"/>
      <c r="AB20" s="217"/>
      <c r="AC20" s="217"/>
      <c r="AD20" s="245"/>
      <c r="AE20" s="208"/>
      <c r="AF20" s="245"/>
    </row>
    <row r="21" spans="1:32" ht="62.25" customHeight="1" x14ac:dyDescent="0.35">
      <c r="A21" s="204" t="s">
        <v>154</v>
      </c>
      <c r="B21" s="260" t="str">
        <f>+'[2]Sección 1. Metas - Magnitud'!I51</f>
        <v>Realizar el 100% de las actividades para la primera fase de Detección Electrónica DEI</v>
      </c>
      <c r="C21" s="204">
        <v>233</v>
      </c>
      <c r="D21" s="204" t="s">
        <v>180</v>
      </c>
      <c r="E21" s="204">
        <v>180</v>
      </c>
      <c r="F21" s="236" t="s">
        <v>181</v>
      </c>
      <c r="G21" s="204" t="s">
        <v>151</v>
      </c>
      <c r="H21" s="204" t="s">
        <v>70</v>
      </c>
      <c r="I21" s="242">
        <f>SUM(J21:N22)</f>
        <v>1</v>
      </c>
      <c r="J21" s="271">
        <v>0.01</v>
      </c>
      <c r="K21" s="258">
        <v>0.1</v>
      </c>
      <c r="L21" s="261">
        <v>0.3</v>
      </c>
      <c r="M21" s="258">
        <v>0.55000000000000004</v>
      </c>
      <c r="N21" s="258">
        <v>0.04</v>
      </c>
      <c r="O21" s="254">
        <v>4.4999999999999998E-2</v>
      </c>
      <c r="P21" s="255"/>
      <c r="Q21" s="255"/>
      <c r="R21" s="254">
        <v>0</v>
      </c>
      <c r="S21" s="255"/>
      <c r="T21" s="255"/>
      <c r="U21" s="254">
        <v>0</v>
      </c>
      <c r="V21" s="255"/>
      <c r="W21" s="255"/>
      <c r="X21" s="254">
        <v>0</v>
      </c>
      <c r="Y21" s="255"/>
      <c r="Z21" s="255"/>
      <c r="AA21" s="252">
        <f>+R21+O21+U21+X21</f>
        <v>4.4999999999999998E-2</v>
      </c>
      <c r="AB21" s="217">
        <f>+AA21/K21</f>
        <v>0.44999999999999996</v>
      </c>
      <c r="AC21" s="217">
        <f>+(J21+AA21)/I21</f>
        <v>5.5E-2</v>
      </c>
      <c r="AD21" s="244" t="s">
        <v>228</v>
      </c>
      <c r="AE21" s="207" t="s">
        <v>223</v>
      </c>
      <c r="AF21" s="244" t="s">
        <v>225</v>
      </c>
    </row>
    <row r="22" spans="1:32" ht="124.5" customHeight="1" x14ac:dyDescent="0.35">
      <c r="A22" s="204"/>
      <c r="B22" s="260"/>
      <c r="C22" s="204"/>
      <c r="D22" s="204"/>
      <c r="E22" s="204"/>
      <c r="F22" s="236"/>
      <c r="G22" s="204"/>
      <c r="H22" s="204"/>
      <c r="I22" s="243"/>
      <c r="J22" s="272"/>
      <c r="K22" s="259"/>
      <c r="L22" s="262"/>
      <c r="M22" s="259"/>
      <c r="N22" s="259"/>
      <c r="O22" s="256"/>
      <c r="P22" s="257"/>
      <c r="Q22" s="257"/>
      <c r="R22" s="256"/>
      <c r="S22" s="257"/>
      <c r="T22" s="257"/>
      <c r="U22" s="256"/>
      <c r="V22" s="257"/>
      <c r="W22" s="257"/>
      <c r="X22" s="256"/>
      <c r="Y22" s="257"/>
      <c r="Z22" s="257"/>
      <c r="AA22" s="253"/>
      <c r="AB22" s="217"/>
      <c r="AC22" s="217"/>
      <c r="AD22" s="245"/>
      <c r="AE22" s="208"/>
      <c r="AF22" s="24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75"/>
      <c r="C2" s="273" t="s">
        <v>24</v>
      </c>
      <c r="D2" s="273"/>
      <c r="E2" s="273"/>
      <c r="F2" s="273"/>
      <c r="G2" s="273"/>
      <c r="H2" s="273"/>
      <c r="I2" s="277"/>
      <c r="J2" s="10"/>
      <c r="K2" s="10"/>
      <c r="M2" s="11" t="s">
        <v>47</v>
      </c>
    </row>
    <row r="3" spans="2:14" ht="25.5" customHeight="1" x14ac:dyDescent="0.25">
      <c r="B3" s="276"/>
      <c r="C3" s="274" t="s">
        <v>25</v>
      </c>
      <c r="D3" s="274"/>
      <c r="E3" s="274"/>
      <c r="F3" s="274"/>
      <c r="G3" s="274"/>
      <c r="H3" s="274"/>
      <c r="I3" s="278"/>
      <c r="J3" s="10"/>
      <c r="K3" s="10"/>
      <c r="M3" s="11" t="s">
        <v>48</v>
      </c>
    </row>
    <row r="4" spans="2:14" ht="25.5" customHeight="1" x14ac:dyDescent="0.25">
      <c r="B4" s="276"/>
      <c r="C4" s="274" t="s">
        <v>49</v>
      </c>
      <c r="D4" s="274"/>
      <c r="E4" s="274"/>
      <c r="F4" s="274"/>
      <c r="G4" s="274"/>
      <c r="H4" s="274"/>
      <c r="I4" s="278"/>
      <c r="J4" s="10"/>
      <c r="K4" s="10"/>
      <c r="M4" s="11" t="s">
        <v>50</v>
      </c>
    </row>
    <row r="5" spans="2:14" ht="25.5" customHeight="1" x14ac:dyDescent="0.25">
      <c r="B5" s="276"/>
      <c r="C5" s="274" t="s">
        <v>51</v>
      </c>
      <c r="D5" s="274"/>
      <c r="E5" s="274"/>
      <c r="F5" s="274"/>
      <c r="G5" s="279" t="s">
        <v>52</v>
      </c>
      <c r="H5" s="279"/>
      <c r="I5" s="278"/>
      <c r="J5" s="10"/>
      <c r="K5" s="10"/>
      <c r="M5" s="11" t="s">
        <v>53</v>
      </c>
    </row>
    <row r="6" spans="2:14" ht="23.25" customHeight="1" x14ac:dyDescent="0.25">
      <c r="B6" s="280" t="s">
        <v>54</v>
      </c>
      <c r="C6" s="281"/>
      <c r="D6" s="281"/>
      <c r="E6" s="281"/>
      <c r="F6" s="281"/>
      <c r="G6" s="281"/>
      <c r="H6" s="281"/>
      <c r="I6" s="282"/>
      <c r="J6" s="12"/>
      <c r="K6" s="12"/>
    </row>
    <row r="7" spans="2:14" ht="24" customHeight="1" x14ac:dyDescent="0.25">
      <c r="B7" s="283" t="s">
        <v>55</v>
      </c>
      <c r="C7" s="284"/>
      <c r="D7" s="284"/>
      <c r="E7" s="284"/>
      <c r="F7" s="284"/>
      <c r="G7" s="284"/>
      <c r="H7" s="284"/>
      <c r="I7" s="285"/>
      <c r="J7" s="13"/>
      <c r="K7" s="13"/>
    </row>
    <row r="8" spans="2:14" ht="24" customHeight="1" x14ac:dyDescent="0.25">
      <c r="B8" s="286" t="s">
        <v>56</v>
      </c>
      <c r="C8" s="287"/>
      <c r="D8" s="287"/>
      <c r="E8" s="287"/>
      <c r="F8" s="287"/>
      <c r="G8" s="287"/>
      <c r="H8" s="287"/>
      <c r="I8" s="288"/>
      <c r="J8" s="14"/>
      <c r="K8" s="14"/>
      <c r="N8" s="6" t="s">
        <v>57</v>
      </c>
    </row>
    <row r="9" spans="2:14" ht="30.75" customHeight="1" x14ac:dyDescent="0.25">
      <c r="B9" s="98" t="s">
        <v>58</v>
      </c>
      <c r="C9" s="59">
        <v>14</v>
      </c>
      <c r="D9" s="294" t="s">
        <v>59</v>
      </c>
      <c r="E9" s="294"/>
      <c r="F9" s="295" t="s">
        <v>207</v>
      </c>
      <c r="G9" s="296"/>
      <c r="H9" s="296"/>
      <c r="I9" s="297"/>
      <c r="J9" s="15"/>
      <c r="K9" s="15"/>
      <c r="M9" s="11" t="s">
        <v>60</v>
      </c>
      <c r="N9" s="6" t="s">
        <v>61</v>
      </c>
    </row>
    <row r="10" spans="2:14" ht="30.75" customHeight="1" x14ac:dyDescent="0.25">
      <c r="B10" s="18" t="s">
        <v>62</v>
      </c>
      <c r="C10" s="60" t="s">
        <v>81</v>
      </c>
      <c r="D10" s="298" t="s">
        <v>63</v>
      </c>
      <c r="E10" s="299"/>
      <c r="F10" s="289" t="s">
        <v>155</v>
      </c>
      <c r="G10" s="290"/>
      <c r="H10" s="16" t="s">
        <v>64</v>
      </c>
      <c r="I10" s="76" t="s">
        <v>81</v>
      </c>
      <c r="J10" s="17"/>
      <c r="K10" s="17"/>
      <c r="M10" s="11" t="s">
        <v>65</v>
      </c>
      <c r="N10" s="6" t="s">
        <v>66</v>
      </c>
    </row>
    <row r="11" spans="2:14" ht="30.75" customHeight="1" x14ac:dyDescent="0.25">
      <c r="B11" s="18" t="s">
        <v>67</v>
      </c>
      <c r="C11" s="291" t="s">
        <v>156</v>
      </c>
      <c r="D11" s="291"/>
      <c r="E11" s="291"/>
      <c r="F11" s="291"/>
      <c r="G11" s="16" t="s">
        <v>68</v>
      </c>
      <c r="H11" s="292">
        <v>1032</v>
      </c>
      <c r="I11" s="293"/>
      <c r="J11" s="19"/>
      <c r="K11" s="19"/>
      <c r="M11" s="11" t="s">
        <v>69</v>
      </c>
      <c r="N11" s="6" t="s">
        <v>70</v>
      </c>
    </row>
    <row r="12" spans="2:14" ht="30.75" customHeight="1" x14ac:dyDescent="0.25">
      <c r="B12" s="18" t="s">
        <v>71</v>
      </c>
      <c r="C12" s="300" t="s">
        <v>65</v>
      </c>
      <c r="D12" s="300"/>
      <c r="E12" s="300"/>
      <c r="F12" s="300"/>
      <c r="G12" s="16" t="s">
        <v>72</v>
      </c>
      <c r="H12" s="504" t="s">
        <v>165</v>
      </c>
      <c r="I12" s="505"/>
      <c r="J12" s="20"/>
      <c r="K12" s="20"/>
      <c r="M12" s="21" t="s">
        <v>73</v>
      </c>
    </row>
    <row r="13" spans="2:14" ht="30.75" customHeight="1" x14ac:dyDescent="0.25">
      <c r="B13" s="18" t="s">
        <v>74</v>
      </c>
      <c r="C13" s="303" t="s">
        <v>45</v>
      </c>
      <c r="D13" s="303"/>
      <c r="E13" s="303"/>
      <c r="F13" s="303"/>
      <c r="G13" s="303"/>
      <c r="H13" s="303"/>
      <c r="I13" s="304"/>
      <c r="J13" s="22"/>
      <c r="K13" s="22"/>
      <c r="M13" s="21"/>
    </row>
    <row r="14" spans="2:14" ht="30.75" customHeight="1" x14ac:dyDescent="0.25">
      <c r="B14" s="18" t="s">
        <v>75</v>
      </c>
      <c r="C14" s="289" t="s">
        <v>153</v>
      </c>
      <c r="D14" s="290"/>
      <c r="E14" s="290"/>
      <c r="F14" s="290"/>
      <c r="G14" s="290"/>
      <c r="H14" s="290"/>
      <c r="I14" s="305"/>
      <c r="J14" s="17"/>
      <c r="K14" s="17"/>
      <c r="M14" s="21"/>
      <c r="N14" s="6" t="s">
        <v>76</v>
      </c>
    </row>
    <row r="15" spans="2:14" ht="30.75" customHeight="1" x14ac:dyDescent="0.25">
      <c r="B15" s="18" t="s">
        <v>77</v>
      </c>
      <c r="C15" s="295" t="s">
        <v>166</v>
      </c>
      <c r="D15" s="296"/>
      <c r="E15" s="296"/>
      <c r="F15" s="439"/>
      <c r="G15" s="16" t="s">
        <v>78</v>
      </c>
      <c r="H15" s="307" t="s">
        <v>91</v>
      </c>
      <c r="I15" s="308"/>
      <c r="J15" s="17"/>
      <c r="K15" s="17"/>
      <c r="M15" s="21" t="s">
        <v>80</v>
      </c>
      <c r="N15" s="6" t="s">
        <v>81</v>
      </c>
    </row>
    <row r="16" spans="2:14" ht="30.75" customHeight="1" x14ac:dyDescent="0.25">
      <c r="B16" s="18" t="s">
        <v>82</v>
      </c>
      <c r="C16" s="309" t="s">
        <v>215</v>
      </c>
      <c r="D16" s="310"/>
      <c r="E16" s="310"/>
      <c r="F16" s="310"/>
      <c r="G16" s="16" t="s">
        <v>83</v>
      </c>
      <c r="H16" s="307" t="s">
        <v>70</v>
      </c>
      <c r="I16" s="308"/>
      <c r="J16" s="17"/>
      <c r="K16" s="17"/>
      <c r="M16" s="21" t="s">
        <v>84</v>
      </c>
    </row>
    <row r="17" spans="2:14" ht="36" customHeight="1" x14ac:dyDescent="0.25">
      <c r="B17" s="18" t="s">
        <v>85</v>
      </c>
      <c r="C17" s="498" t="s">
        <v>167</v>
      </c>
      <c r="D17" s="499"/>
      <c r="E17" s="499"/>
      <c r="F17" s="499"/>
      <c r="G17" s="499"/>
      <c r="H17" s="499"/>
      <c r="I17" s="500"/>
      <c r="J17" s="22"/>
      <c r="K17" s="22"/>
      <c r="M17" s="21" t="s">
        <v>86</v>
      </c>
      <c r="N17" s="6" t="s">
        <v>39</v>
      </c>
    </row>
    <row r="18" spans="2:14" ht="30.75" customHeight="1" x14ac:dyDescent="0.25">
      <c r="B18" s="18" t="s">
        <v>87</v>
      </c>
      <c r="C18" s="295" t="s">
        <v>168</v>
      </c>
      <c r="D18" s="296"/>
      <c r="E18" s="296"/>
      <c r="F18" s="296"/>
      <c r="G18" s="296"/>
      <c r="H18" s="296"/>
      <c r="I18" s="297"/>
      <c r="J18" s="23"/>
      <c r="K18" s="23"/>
      <c r="M18" s="21" t="s">
        <v>88</v>
      </c>
      <c r="N18" s="6" t="s">
        <v>40</v>
      </c>
    </row>
    <row r="19" spans="2:14" ht="30.75" customHeight="1" x14ac:dyDescent="0.25">
      <c r="B19" s="18" t="s">
        <v>89</v>
      </c>
      <c r="C19" s="433" t="s">
        <v>200</v>
      </c>
      <c r="D19" s="434"/>
      <c r="E19" s="434"/>
      <c r="F19" s="434"/>
      <c r="G19" s="434"/>
      <c r="H19" s="434"/>
      <c r="I19" s="435"/>
      <c r="J19" s="24"/>
      <c r="K19" s="24"/>
      <c r="M19" s="21"/>
      <c r="N19" s="6" t="s">
        <v>41</v>
      </c>
    </row>
    <row r="20" spans="2:14" ht="30.75" customHeight="1" x14ac:dyDescent="0.25">
      <c r="B20" s="18" t="s">
        <v>90</v>
      </c>
      <c r="C20" s="501" t="s">
        <v>152</v>
      </c>
      <c r="D20" s="502"/>
      <c r="E20" s="502"/>
      <c r="F20" s="502"/>
      <c r="G20" s="502"/>
      <c r="H20" s="502"/>
      <c r="I20" s="503"/>
      <c r="J20" s="25"/>
      <c r="K20" s="25"/>
      <c r="M20" s="21" t="s">
        <v>91</v>
      </c>
      <c r="N20" s="6" t="s">
        <v>42</v>
      </c>
    </row>
    <row r="21" spans="2:14" ht="27.75" customHeight="1" x14ac:dyDescent="0.25">
      <c r="B21" s="314" t="s">
        <v>92</v>
      </c>
      <c r="C21" s="316" t="s">
        <v>93</v>
      </c>
      <c r="D21" s="316"/>
      <c r="E21" s="316"/>
      <c r="F21" s="317" t="s">
        <v>94</v>
      </c>
      <c r="G21" s="317"/>
      <c r="H21" s="317"/>
      <c r="I21" s="318"/>
      <c r="J21" s="26"/>
      <c r="K21" s="26"/>
      <c r="M21" s="21" t="s">
        <v>79</v>
      </c>
      <c r="N21" s="6" t="s">
        <v>43</v>
      </c>
    </row>
    <row r="22" spans="2:14" ht="27" customHeight="1" x14ac:dyDescent="0.25">
      <c r="B22" s="315"/>
      <c r="C22" s="433" t="s">
        <v>169</v>
      </c>
      <c r="D22" s="434"/>
      <c r="E22" s="443"/>
      <c r="F22" s="433" t="s">
        <v>171</v>
      </c>
      <c r="G22" s="434"/>
      <c r="H22" s="434"/>
      <c r="I22" s="435"/>
      <c r="J22" s="24"/>
      <c r="K22" s="24"/>
      <c r="M22" s="21" t="s">
        <v>95</v>
      </c>
      <c r="N22" s="6" t="s">
        <v>44</v>
      </c>
    </row>
    <row r="23" spans="2:14" ht="39.75" customHeight="1" x14ac:dyDescent="0.25">
      <c r="B23" s="18" t="s">
        <v>96</v>
      </c>
      <c r="C23" s="289" t="s">
        <v>152</v>
      </c>
      <c r="D23" s="290"/>
      <c r="E23" s="497"/>
      <c r="F23" s="289" t="s">
        <v>152</v>
      </c>
      <c r="G23" s="290"/>
      <c r="H23" s="290"/>
      <c r="I23" s="305"/>
      <c r="J23" s="17"/>
      <c r="K23" s="17"/>
      <c r="M23" s="21"/>
      <c r="N23" s="6" t="s">
        <v>45</v>
      </c>
    </row>
    <row r="24" spans="2:14" ht="44.25" customHeight="1" x14ac:dyDescent="0.25">
      <c r="B24" s="18" t="s">
        <v>97</v>
      </c>
      <c r="C24" s="430" t="s">
        <v>170</v>
      </c>
      <c r="D24" s="431"/>
      <c r="E24" s="432"/>
      <c r="F24" s="433" t="s">
        <v>172</v>
      </c>
      <c r="G24" s="434"/>
      <c r="H24" s="434"/>
      <c r="I24" s="435"/>
      <c r="J24" s="23"/>
      <c r="K24" s="23"/>
      <c r="M24" s="27"/>
      <c r="N24" s="6" t="s">
        <v>46</v>
      </c>
    </row>
    <row r="25" spans="2:14" ht="29.25" customHeight="1" x14ac:dyDescent="0.25">
      <c r="B25" s="18" t="s">
        <v>98</v>
      </c>
      <c r="C25" s="331" t="s">
        <v>215</v>
      </c>
      <c r="D25" s="332"/>
      <c r="E25" s="333"/>
      <c r="F25" s="16" t="s">
        <v>99</v>
      </c>
      <c r="G25" s="494">
        <v>74</v>
      </c>
      <c r="H25" s="495"/>
      <c r="I25" s="496"/>
      <c r="J25" s="28"/>
      <c r="K25" s="28"/>
      <c r="M25" s="27"/>
    </row>
    <row r="26" spans="2:14" ht="27" customHeight="1" x14ac:dyDescent="0.25">
      <c r="B26" s="18" t="s">
        <v>100</v>
      </c>
      <c r="C26" s="295" t="s">
        <v>216</v>
      </c>
      <c r="D26" s="296"/>
      <c r="E26" s="439"/>
      <c r="F26" s="16" t="s">
        <v>101</v>
      </c>
      <c r="G26" s="494">
        <v>0</v>
      </c>
      <c r="H26" s="495"/>
      <c r="I26" s="496"/>
      <c r="J26" s="29"/>
      <c r="K26" s="29"/>
      <c r="M26" s="27"/>
    </row>
    <row r="27" spans="2:14" ht="47.25" customHeight="1" x14ac:dyDescent="0.25">
      <c r="B27" s="97" t="s">
        <v>102</v>
      </c>
      <c r="C27" s="289" t="s">
        <v>86</v>
      </c>
      <c r="D27" s="290"/>
      <c r="E27" s="497"/>
      <c r="F27" s="30" t="s">
        <v>103</v>
      </c>
      <c r="G27" s="338" t="s">
        <v>182</v>
      </c>
      <c r="H27" s="339"/>
      <c r="I27" s="340"/>
      <c r="J27" s="26"/>
      <c r="K27" s="26"/>
      <c r="M27" s="27"/>
    </row>
    <row r="28" spans="2:14" ht="30" customHeight="1" x14ac:dyDescent="0.25">
      <c r="B28" s="344" t="s">
        <v>104</v>
      </c>
      <c r="C28" s="345"/>
      <c r="D28" s="345"/>
      <c r="E28" s="345"/>
      <c r="F28" s="345"/>
      <c r="G28" s="345"/>
      <c r="H28" s="345"/>
      <c r="I28" s="346"/>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125</v>
      </c>
      <c r="C42" s="349"/>
      <c r="D42" s="349"/>
      <c r="E42" s="349"/>
      <c r="F42" s="349"/>
      <c r="G42" s="349"/>
      <c r="H42" s="349"/>
      <c r="I42" s="350"/>
      <c r="J42" s="37"/>
      <c r="K42" s="37"/>
    </row>
    <row r="43" spans="2:11" ht="29.25" customHeight="1" x14ac:dyDescent="0.25">
      <c r="B43" s="344" t="s">
        <v>126</v>
      </c>
      <c r="C43" s="345"/>
      <c r="D43" s="345"/>
      <c r="E43" s="345"/>
      <c r="F43" s="345"/>
      <c r="G43" s="345"/>
      <c r="H43" s="345"/>
      <c r="I43" s="346"/>
      <c r="J43" s="14"/>
      <c r="K43" s="14"/>
    </row>
    <row r="44" spans="2:11" ht="32.25" customHeight="1" x14ac:dyDescent="0.25">
      <c r="B44" s="319"/>
      <c r="C44" s="320"/>
      <c r="D44" s="320"/>
      <c r="E44" s="320"/>
      <c r="F44" s="320"/>
      <c r="G44" s="320"/>
      <c r="H44" s="320"/>
      <c r="I44" s="321"/>
      <c r="J44" s="14"/>
      <c r="K44" s="14"/>
    </row>
    <row r="45" spans="2:11" ht="32.25" customHeight="1" x14ac:dyDescent="0.25">
      <c r="B45" s="322"/>
      <c r="C45" s="323"/>
      <c r="D45" s="323"/>
      <c r="E45" s="323"/>
      <c r="F45" s="323"/>
      <c r="G45" s="323"/>
      <c r="H45" s="323"/>
      <c r="I45" s="324"/>
      <c r="J45" s="37"/>
      <c r="K45" s="37"/>
    </row>
    <row r="46" spans="2:11" ht="32.25" customHeight="1" x14ac:dyDescent="0.25">
      <c r="B46" s="322"/>
      <c r="C46" s="323"/>
      <c r="D46" s="323"/>
      <c r="E46" s="323"/>
      <c r="F46" s="323"/>
      <c r="G46" s="323"/>
      <c r="H46" s="323"/>
      <c r="I46" s="324"/>
      <c r="J46" s="37"/>
      <c r="K46" s="37"/>
    </row>
    <row r="47" spans="2:11" ht="32.25" customHeight="1" x14ac:dyDescent="0.25">
      <c r="B47" s="322"/>
      <c r="C47" s="323"/>
      <c r="D47" s="323"/>
      <c r="E47" s="323"/>
      <c r="F47" s="323"/>
      <c r="G47" s="323"/>
      <c r="H47" s="323"/>
      <c r="I47" s="324"/>
      <c r="J47" s="37"/>
      <c r="K47" s="37"/>
    </row>
    <row r="48" spans="2:11" ht="32.25" customHeight="1" x14ac:dyDescent="0.25">
      <c r="B48" s="325"/>
      <c r="C48" s="326"/>
      <c r="D48" s="326"/>
      <c r="E48" s="326"/>
      <c r="F48" s="326"/>
      <c r="G48" s="326"/>
      <c r="H48" s="326"/>
      <c r="I48" s="327"/>
      <c r="J48" s="12"/>
      <c r="K48" s="12"/>
    </row>
    <row r="49" spans="2:11" ht="79.5" customHeight="1" x14ac:dyDescent="0.25">
      <c r="B49" s="18" t="s">
        <v>127</v>
      </c>
      <c r="C49" s="488"/>
      <c r="D49" s="489"/>
      <c r="E49" s="489"/>
      <c r="F49" s="489"/>
      <c r="G49" s="489"/>
      <c r="H49" s="489"/>
      <c r="I49" s="490"/>
      <c r="J49" s="38"/>
      <c r="K49" s="38"/>
    </row>
    <row r="50" spans="2:11" ht="26.25" customHeight="1" x14ac:dyDescent="0.25">
      <c r="B50" s="18" t="s">
        <v>128</v>
      </c>
      <c r="C50" s="491"/>
      <c r="D50" s="492"/>
      <c r="E50" s="492"/>
      <c r="F50" s="492"/>
      <c r="G50" s="492"/>
      <c r="H50" s="492"/>
      <c r="I50" s="493"/>
      <c r="J50" s="38"/>
      <c r="K50" s="38"/>
    </row>
    <row r="51" spans="2:11" ht="64.5" customHeight="1" x14ac:dyDescent="0.25">
      <c r="B51" s="112" t="s">
        <v>129</v>
      </c>
      <c r="C51" s="488"/>
      <c r="D51" s="489"/>
      <c r="E51" s="489"/>
      <c r="F51" s="489"/>
      <c r="G51" s="489"/>
      <c r="H51" s="489"/>
      <c r="I51" s="490"/>
      <c r="J51" s="38"/>
      <c r="K51" s="38"/>
    </row>
    <row r="52" spans="2:11" ht="29.25" customHeight="1" x14ac:dyDescent="0.25">
      <c r="B52" s="344" t="s">
        <v>130</v>
      </c>
      <c r="C52" s="345"/>
      <c r="D52" s="345"/>
      <c r="E52" s="345"/>
      <c r="F52" s="345"/>
      <c r="G52" s="345"/>
      <c r="H52" s="345"/>
      <c r="I52" s="346"/>
      <c r="J52" s="38"/>
      <c r="K52" s="38"/>
    </row>
    <row r="53" spans="2:11" ht="33" customHeight="1" x14ac:dyDescent="0.25">
      <c r="B53" s="354" t="s">
        <v>131</v>
      </c>
      <c r="C53" s="111" t="s">
        <v>132</v>
      </c>
      <c r="D53" s="355" t="s">
        <v>133</v>
      </c>
      <c r="E53" s="355"/>
      <c r="F53" s="355"/>
      <c r="G53" s="355" t="s">
        <v>134</v>
      </c>
      <c r="H53" s="355"/>
      <c r="I53" s="356"/>
      <c r="J53" s="39"/>
      <c r="K53" s="39"/>
    </row>
    <row r="54" spans="2:11" ht="31.5" customHeight="1" x14ac:dyDescent="0.25">
      <c r="B54" s="354"/>
      <c r="C54" s="107"/>
      <c r="D54" s="349"/>
      <c r="E54" s="349"/>
      <c r="F54" s="349"/>
      <c r="G54" s="357"/>
      <c r="H54" s="357"/>
      <c r="I54" s="358"/>
      <c r="J54" s="39"/>
      <c r="K54" s="39"/>
    </row>
    <row r="55" spans="2:11" ht="31.5" customHeight="1" x14ac:dyDescent="0.25">
      <c r="B55" s="112" t="s">
        <v>135</v>
      </c>
      <c r="C55" s="486" t="s">
        <v>173</v>
      </c>
      <c r="D55" s="487"/>
      <c r="E55" s="371" t="s">
        <v>136</v>
      </c>
      <c r="F55" s="371"/>
      <c r="G55" s="370" t="s">
        <v>158</v>
      </c>
      <c r="H55" s="370"/>
      <c r="I55" s="372"/>
      <c r="J55" s="41"/>
      <c r="K55" s="41"/>
    </row>
    <row r="56" spans="2:11" ht="31.5" customHeight="1" x14ac:dyDescent="0.25">
      <c r="B56" s="112" t="s">
        <v>137</v>
      </c>
      <c r="C56" s="349" t="str">
        <f>+'[3]HV 1'!C56:D56</f>
        <v>NICOLAS ADOLFO CORREAL HUERTAS</v>
      </c>
      <c r="D56" s="349"/>
      <c r="E56" s="373" t="s">
        <v>138</v>
      </c>
      <c r="F56" s="373"/>
      <c r="G56" s="370" t="str">
        <f>+'[7]HV 1'!G59:I59</f>
        <v>DIANA VIDAL</v>
      </c>
      <c r="H56" s="370"/>
      <c r="I56" s="372"/>
      <c r="J56" s="41"/>
      <c r="K56" s="41"/>
    </row>
    <row r="57" spans="2:11" ht="31.5" customHeight="1" x14ac:dyDescent="0.25">
      <c r="B57" s="112" t="s">
        <v>139</v>
      </c>
      <c r="C57" s="349"/>
      <c r="D57" s="349"/>
      <c r="E57" s="359" t="s">
        <v>140</v>
      </c>
      <c r="F57" s="360"/>
      <c r="G57" s="363"/>
      <c r="H57" s="364"/>
      <c r="I57" s="365"/>
      <c r="J57" s="42"/>
      <c r="K57" s="42"/>
    </row>
    <row r="58" spans="2:11" ht="31.5" customHeight="1" thickBot="1" x14ac:dyDescent="0.3">
      <c r="B58" s="78" t="s">
        <v>141</v>
      </c>
      <c r="C58" s="369"/>
      <c r="D58" s="369"/>
      <c r="E58" s="361"/>
      <c r="F58" s="362"/>
      <c r="G58" s="366"/>
      <c r="H58" s="367"/>
      <c r="I58" s="368"/>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4.5" x14ac:dyDescent="0.35"/>
  <cols>
    <col min="1" max="1" width="1.36328125" customWidth="1"/>
    <col min="2" max="2" width="20.1796875" style="56" customWidth="1"/>
    <col min="3" max="3" width="34.453125" customWidth="1"/>
    <col min="4" max="4" width="14.36328125" customWidth="1"/>
    <col min="5" max="5" width="5.81640625" customWidth="1"/>
    <col min="6" max="6" width="47" customWidth="1"/>
    <col min="7" max="8" width="16.1796875" customWidth="1"/>
    <col min="9" max="9" width="16.36328125" customWidth="1"/>
    <col min="10" max="10" width="15.6328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78"/>
      <c r="C1" s="381" t="s">
        <v>24</v>
      </c>
      <c r="D1" s="382"/>
      <c r="E1" s="382"/>
      <c r="F1" s="382"/>
      <c r="G1" s="382"/>
      <c r="H1" s="383"/>
      <c r="I1" s="384"/>
      <c r="J1" s="385"/>
    </row>
    <row r="2" spans="2:11" ht="18" customHeight="1" thickBot="1" x14ac:dyDescent="0.4">
      <c r="B2" s="379"/>
      <c r="C2" s="381" t="s">
        <v>25</v>
      </c>
      <c r="D2" s="382"/>
      <c r="E2" s="382"/>
      <c r="F2" s="382"/>
      <c r="G2" s="382"/>
      <c r="H2" s="383"/>
      <c r="I2" s="386"/>
      <c r="J2" s="387"/>
    </row>
    <row r="3" spans="2:11" ht="18" customHeight="1" thickBot="1" x14ac:dyDescent="0.4">
      <c r="B3" s="379"/>
      <c r="C3" s="381" t="s">
        <v>183</v>
      </c>
      <c r="D3" s="382"/>
      <c r="E3" s="382"/>
      <c r="F3" s="382"/>
      <c r="G3" s="382"/>
      <c r="H3" s="383"/>
      <c r="I3" s="386"/>
      <c r="J3" s="387"/>
    </row>
    <row r="4" spans="2:11" ht="18" customHeight="1" thickBot="1" x14ac:dyDescent="0.4">
      <c r="B4" s="380"/>
      <c r="C4" s="381" t="s">
        <v>143</v>
      </c>
      <c r="D4" s="382"/>
      <c r="E4" s="382"/>
      <c r="F4" s="383"/>
      <c r="G4" s="390" t="s">
        <v>190</v>
      </c>
      <c r="H4" s="391"/>
      <c r="I4" s="388"/>
      <c r="J4" s="389"/>
    </row>
    <row r="5" spans="2:11" ht="18" customHeight="1" thickBot="1" x14ac:dyDescent="0.4">
      <c r="B5" s="53"/>
      <c r="C5" s="10"/>
      <c r="D5" s="10"/>
      <c r="E5" s="10"/>
      <c r="F5" s="10"/>
      <c r="G5" s="10"/>
      <c r="H5" s="10"/>
      <c r="I5" s="10"/>
      <c r="J5" s="54"/>
    </row>
    <row r="6" spans="2:11" ht="51.75" customHeight="1" thickBot="1" x14ac:dyDescent="0.4">
      <c r="B6" s="1" t="s">
        <v>199</v>
      </c>
      <c r="C6" s="394" t="str">
        <f>+'[5]Sección 1. Metas - Magnitud'!C7</f>
        <v>1032 - Gestión y control de tránsito y transporte</v>
      </c>
      <c r="D6" s="395"/>
      <c r="E6" s="396"/>
      <c r="F6" s="55"/>
      <c r="G6" s="10"/>
      <c r="H6" s="10"/>
      <c r="I6" s="10"/>
      <c r="J6" s="54"/>
    </row>
    <row r="7" spans="2:11" ht="32.25" customHeight="1" thickBot="1" x14ac:dyDescent="0.4">
      <c r="B7" s="2" t="s">
        <v>0</v>
      </c>
      <c r="C7" s="394" t="str">
        <f>+'[5]Sección 1. Metas - Magnitud'!C8:F8</f>
        <v>Dirección de Control y Vigilancia</v>
      </c>
      <c r="D7" s="395"/>
      <c r="E7" s="396"/>
      <c r="F7" s="55"/>
      <c r="G7" s="10"/>
      <c r="H7" s="10"/>
      <c r="I7" s="10"/>
      <c r="J7" s="54"/>
    </row>
    <row r="8" spans="2:11" ht="32.25" customHeight="1" thickBot="1" x14ac:dyDescent="0.4">
      <c r="B8" s="2" t="s">
        <v>144</v>
      </c>
      <c r="C8" s="394" t="str">
        <f>+'[5]Sección 1. Metas - Magnitud'!C9:F9</f>
        <v>Subsecretaría de Servicios de la Movilidad</v>
      </c>
      <c r="D8" s="395"/>
      <c r="E8" s="396"/>
      <c r="F8" s="4"/>
      <c r="G8" s="10"/>
      <c r="H8" s="10"/>
      <c r="I8" s="10"/>
      <c r="J8" s="54"/>
    </row>
    <row r="9" spans="2:11" ht="33.75" customHeight="1" thickBot="1" x14ac:dyDescent="0.4">
      <c r="B9" s="2" t="s">
        <v>28</v>
      </c>
      <c r="C9" s="394" t="s">
        <v>184</v>
      </c>
      <c r="D9" s="395"/>
      <c r="E9" s="396"/>
      <c r="F9" s="55"/>
      <c r="G9" s="10"/>
      <c r="H9" s="10"/>
      <c r="I9" s="10"/>
      <c r="J9" s="54"/>
    </row>
    <row r="10" spans="2:11" ht="33.75" customHeight="1" thickBot="1" x14ac:dyDescent="0.4">
      <c r="B10" s="100" t="s">
        <v>197</v>
      </c>
      <c r="C10" s="394" t="str">
        <f>+'[7]HV 14'!F9</f>
        <v>14. Realizar 241 visitas administrativas y de seguimiento a empresas prestadoras del servicio público de transporte.</v>
      </c>
      <c r="D10" s="395"/>
      <c r="E10" s="396"/>
      <c r="F10" s="55"/>
      <c r="G10" s="10"/>
      <c r="H10" s="10"/>
      <c r="I10" s="10"/>
      <c r="J10" s="54"/>
    </row>
    <row r="11" spans="2:11" ht="34.5" customHeight="1" x14ac:dyDescent="0.35"/>
    <row r="12" spans="2:11" ht="21.75" customHeight="1" x14ac:dyDescent="0.35">
      <c r="B12" s="404" t="s">
        <v>218</v>
      </c>
      <c r="C12" s="405"/>
      <c r="D12" s="405"/>
      <c r="E12" s="405"/>
      <c r="F12" s="405"/>
      <c r="G12" s="405"/>
      <c r="H12" s="406"/>
      <c r="I12" s="512" t="s">
        <v>145</v>
      </c>
      <c r="J12" s="513"/>
      <c r="K12" s="513"/>
    </row>
    <row r="13" spans="2:11" s="57" customFormat="1" ht="30" customHeight="1" x14ac:dyDescent="0.3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10"/>
    </row>
    <row r="16" spans="2:11" x14ac:dyDescent="0.35">
      <c r="B16" s="143"/>
      <c r="C16" s="144"/>
      <c r="D16" s="145"/>
      <c r="E16" s="146"/>
      <c r="F16" s="144"/>
      <c r="G16" s="145"/>
      <c r="H16" s="147"/>
      <c r="I16" s="148"/>
      <c r="J16" s="149"/>
      <c r="K16" s="511"/>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06" t="s">
        <v>17</v>
      </c>
      <c r="C19" s="507"/>
      <c r="D19" s="157">
        <f>SUM(D15:D16)</f>
        <v>0</v>
      </c>
      <c r="E19" s="508" t="s">
        <v>17</v>
      </c>
      <c r="F19" s="509"/>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4.5" x14ac:dyDescent="0.35"/>
  <sheetData>
    <row r="9" spans="10:12" x14ac:dyDescent="0.35">
      <c r="K9" s="131" t="s">
        <v>213</v>
      </c>
      <c r="L9" s="131" t="s">
        <v>214</v>
      </c>
    </row>
    <row r="10" spans="10:12" x14ac:dyDescent="0.35">
      <c r="J10" s="128" t="s">
        <v>208</v>
      </c>
      <c r="K10" s="128">
        <v>77</v>
      </c>
      <c r="L10" s="128">
        <v>2</v>
      </c>
    </row>
    <row r="11" spans="10:12" x14ac:dyDescent="0.35">
      <c r="J11" s="102"/>
      <c r="K11" s="102"/>
      <c r="L11" s="102">
        <v>37</v>
      </c>
    </row>
    <row r="12" spans="10:12" x14ac:dyDescent="0.35">
      <c r="J12" s="102"/>
      <c r="K12" s="102"/>
      <c r="L12" s="102">
        <v>43</v>
      </c>
    </row>
    <row r="13" spans="10:12" x14ac:dyDescent="0.35">
      <c r="K13" s="102" t="s">
        <v>4</v>
      </c>
      <c r="L13" s="126">
        <f>SUM(L10:L12)</f>
        <v>82</v>
      </c>
    </row>
    <row r="14" spans="10:12" x14ac:dyDescent="0.35">
      <c r="J14" s="128" t="s">
        <v>209</v>
      </c>
      <c r="K14" s="128">
        <v>115</v>
      </c>
      <c r="L14" s="128">
        <v>16</v>
      </c>
    </row>
    <row r="15" spans="10:12" x14ac:dyDescent="0.35">
      <c r="J15" s="102"/>
      <c r="K15" s="102"/>
      <c r="L15" s="102">
        <v>27</v>
      </c>
    </row>
    <row r="16" spans="10:12" x14ac:dyDescent="0.35">
      <c r="J16" s="102"/>
      <c r="K16" s="102"/>
      <c r="L16" s="102">
        <v>10</v>
      </c>
    </row>
    <row r="17" spans="10:14" x14ac:dyDescent="0.35">
      <c r="J17" s="102"/>
      <c r="K17" s="102" t="s">
        <v>4</v>
      </c>
      <c r="L17" s="126">
        <f>SUM(L14:L16)</f>
        <v>53</v>
      </c>
    </row>
    <row r="18" spans="10:14" x14ac:dyDescent="0.35">
      <c r="J18" s="128" t="s">
        <v>210</v>
      </c>
      <c r="K18" s="128">
        <v>7</v>
      </c>
      <c r="L18" s="128">
        <v>13</v>
      </c>
    </row>
    <row r="19" spans="10:14" x14ac:dyDescent="0.35">
      <c r="J19" s="102"/>
      <c r="K19" s="102"/>
      <c r="L19" s="102">
        <v>14</v>
      </c>
    </row>
    <row r="20" spans="10:14" x14ac:dyDescent="0.35">
      <c r="J20" s="102"/>
      <c r="K20" s="102"/>
      <c r="L20" s="102">
        <v>10</v>
      </c>
    </row>
    <row r="21" spans="10:14" x14ac:dyDescent="0.35">
      <c r="J21" s="102"/>
      <c r="K21" s="102" t="s">
        <v>4</v>
      </c>
      <c r="L21" s="126">
        <f>SUM(L18:L20)</f>
        <v>37</v>
      </c>
    </row>
    <row r="22" spans="10:14" x14ac:dyDescent="0.35">
      <c r="J22" s="128" t="s">
        <v>211</v>
      </c>
      <c r="K22" s="128">
        <v>52</v>
      </c>
      <c r="L22" s="128">
        <v>10</v>
      </c>
    </row>
    <row r="23" spans="10:14" x14ac:dyDescent="0.35">
      <c r="J23" s="102"/>
      <c r="K23" s="102"/>
      <c r="L23" s="102">
        <v>0</v>
      </c>
    </row>
    <row r="24" spans="10:14" x14ac:dyDescent="0.35">
      <c r="J24" s="102"/>
      <c r="K24" s="102"/>
      <c r="L24" s="102">
        <v>59</v>
      </c>
    </row>
    <row r="25" spans="10:14" x14ac:dyDescent="0.35">
      <c r="J25" s="102"/>
      <c r="K25" s="102" t="s">
        <v>4</v>
      </c>
      <c r="L25" s="126">
        <f>SUM(L22:L24)</f>
        <v>69</v>
      </c>
    </row>
    <row r="27" spans="10:14" x14ac:dyDescent="0.3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75"/>
      <c r="C2" s="273" t="s">
        <v>24</v>
      </c>
      <c r="D2" s="273"/>
      <c r="E2" s="273"/>
      <c r="F2" s="273"/>
      <c r="G2" s="273"/>
      <c r="H2" s="273"/>
      <c r="I2" s="277"/>
      <c r="J2" s="10"/>
      <c r="K2" s="10"/>
      <c r="M2" s="11" t="s">
        <v>47</v>
      </c>
    </row>
    <row r="3" spans="2:14" ht="25.5" customHeight="1" x14ac:dyDescent="0.25">
      <c r="B3" s="276"/>
      <c r="C3" s="274" t="s">
        <v>25</v>
      </c>
      <c r="D3" s="274"/>
      <c r="E3" s="274"/>
      <c r="F3" s="274"/>
      <c r="G3" s="274"/>
      <c r="H3" s="274"/>
      <c r="I3" s="278"/>
      <c r="J3" s="10"/>
      <c r="K3" s="10"/>
      <c r="M3" s="11" t="s">
        <v>48</v>
      </c>
    </row>
    <row r="4" spans="2:14" ht="25.5" customHeight="1" x14ac:dyDescent="0.25">
      <c r="B4" s="276"/>
      <c r="C4" s="274" t="s">
        <v>49</v>
      </c>
      <c r="D4" s="274"/>
      <c r="E4" s="274"/>
      <c r="F4" s="274"/>
      <c r="G4" s="274"/>
      <c r="H4" s="274"/>
      <c r="I4" s="278"/>
      <c r="J4" s="10"/>
      <c r="K4" s="10"/>
      <c r="M4" s="11" t="s">
        <v>50</v>
      </c>
    </row>
    <row r="5" spans="2:14" ht="25.5" customHeight="1" x14ac:dyDescent="0.25">
      <c r="B5" s="276"/>
      <c r="C5" s="274" t="s">
        <v>51</v>
      </c>
      <c r="D5" s="274"/>
      <c r="E5" s="274"/>
      <c r="F5" s="274"/>
      <c r="G5" s="279" t="s">
        <v>52</v>
      </c>
      <c r="H5" s="279"/>
      <c r="I5" s="278"/>
      <c r="J5" s="10"/>
      <c r="K5" s="10"/>
      <c r="M5" s="11" t="s">
        <v>53</v>
      </c>
    </row>
    <row r="6" spans="2:14" ht="23.25" customHeight="1" x14ac:dyDescent="0.25">
      <c r="B6" s="280" t="s">
        <v>54</v>
      </c>
      <c r="C6" s="281"/>
      <c r="D6" s="281"/>
      <c r="E6" s="281"/>
      <c r="F6" s="281"/>
      <c r="G6" s="281"/>
      <c r="H6" s="281"/>
      <c r="I6" s="282"/>
      <c r="J6" s="12"/>
      <c r="K6" s="12"/>
    </row>
    <row r="7" spans="2:14" ht="24" customHeight="1" x14ac:dyDescent="0.25">
      <c r="B7" s="283" t="s">
        <v>55</v>
      </c>
      <c r="C7" s="284"/>
      <c r="D7" s="284"/>
      <c r="E7" s="284"/>
      <c r="F7" s="284"/>
      <c r="G7" s="284"/>
      <c r="H7" s="284"/>
      <c r="I7" s="285"/>
      <c r="J7" s="13"/>
      <c r="K7" s="13"/>
    </row>
    <row r="8" spans="2:14" ht="24" customHeight="1" x14ac:dyDescent="0.25">
      <c r="B8" s="286" t="s">
        <v>56</v>
      </c>
      <c r="C8" s="287"/>
      <c r="D8" s="287"/>
      <c r="E8" s="287"/>
      <c r="F8" s="287"/>
      <c r="G8" s="287"/>
      <c r="H8" s="287"/>
      <c r="I8" s="288"/>
      <c r="J8" s="14"/>
      <c r="K8" s="14"/>
      <c r="N8" s="6" t="s">
        <v>57</v>
      </c>
    </row>
    <row r="9" spans="2:14" ht="30.75" customHeight="1" x14ac:dyDescent="0.25">
      <c r="B9" s="98" t="s">
        <v>58</v>
      </c>
      <c r="C9" s="59">
        <v>231</v>
      </c>
      <c r="D9" s="294" t="s">
        <v>59</v>
      </c>
      <c r="E9" s="294"/>
      <c r="F9" s="295" t="s">
        <v>201</v>
      </c>
      <c r="G9" s="296"/>
      <c r="H9" s="296"/>
      <c r="I9" s="297"/>
      <c r="J9" s="15"/>
      <c r="K9" s="15"/>
      <c r="M9" s="11" t="s">
        <v>60</v>
      </c>
      <c r="N9" s="6" t="s">
        <v>61</v>
      </c>
    </row>
    <row r="10" spans="2:14" ht="30.75" customHeight="1" x14ac:dyDescent="0.25">
      <c r="B10" s="18" t="s">
        <v>62</v>
      </c>
      <c r="C10" s="60" t="s">
        <v>81</v>
      </c>
      <c r="D10" s="298" t="s">
        <v>63</v>
      </c>
      <c r="E10" s="299"/>
      <c r="F10" s="289" t="s">
        <v>155</v>
      </c>
      <c r="G10" s="290"/>
      <c r="H10" s="16" t="s">
        <v>64</v>
      </c>
      <c r="I10" s="113" t="s">
        <v>81</v>
      </c>
      <c r="J10" s="17"/>
      <c r="K10" s="17"/>
      <c r="M10" s="11" t="s">
        <v>65</v>
      </c>
      <c r="N10" s="6" t="s">
        <v>66</v>
      </c>
    </row>
    <row r="11" spans="2:14" ht="30.75" customHeight="1" x14ac:dyDescent="0.25">
      <c r="B11" s="18" t="s">
        <v>67</v>
      </c>
      <c r="C11" s="291" t="s">
        <v>156</v>
      </c>
      <c r="D11" s="291"/>
      <c r="E11" s="291"/>
      <c r="F11" s="291"/>
      <c r="G11" s="16" t="s">
        <v>68</v>
      </c>
      <c r="H11" s="292">
        <v>1032</v>
      </c>
      <c r="I11" s="293"/>
      <c r="J11" s="19"/>
      <c r="K11" s="19"/>
      <c r="M11" s="11" t="s">
        <v>69</v>
      </c>
      <c r="N11" s="6" t="s">
        <v>70</v>
      </c>
    </row>
    <row r="12" spans="2:14" ht="30.75" customHeight="1" x14ac:dyDescent="0.25">
      <c r="B12" s="18" t="s">
        <v>71</v>
      </c>
      <c r="C12" s="300" t="s">
        <v>65</v>
      </c>
      <c r="D12" s="300"/>
      <c r="E12" s="300"/>
      <c r="F12" s="300"/>
      <c r="G12" s="16" t="s">
        <v>72</v>
      </c>
      <c r="H12" s="301" t="s">
        <v>157</v>
      </c>
      <c r="I12" s="302"/>
      <c r="J12" s="20"/>
      <c r="K12" s="20"/>
      <c r="M12" s="21" t="s">
        <v>73</v>
      </c>
    </row>
    <row r="13" spans="2:14" ht="30.75" customHeight="1" x14ac:dyDescent="0.25">
      <c r="B13" s="18" t="s">
        <v>74</v>
      </c>
      <c r="C13" s="303" t="s">
        <v>45</v>
      </c>
      <c r="D13" s="303"/>
      <c r="E13" s="303"/>
      <c r="F13" s="303"/>
      <c r="G13" s="303"/>
      <c r="H13" s="303"/>
      <c r="I13" s="304"/>
      <c r="J13" s="22"/>
      <c r="K13" s="22"/>
      <c r="M13" s="21"/>
    </row>
    <row r="14" spans="2:14" ht="30.75" customHeight="1" x14ac:dyDescent="0.25">
      <c r="B14" s="18" t="s">
        <v>75</v>
      </c>
      <c r="C14" s="289" t="s">
        <v>202</v>
      </c>
      <c r="D14" s="290"/>
      <c r="E14" s="290"/>
      <c r="F14" s="290"/>
      <c r="G14" s="290"/>
      <c r="H14" s="290"/>
      <c r="I14" s="305"/>
      <c r="J14" s="17"/>
      <c r="K14" s="17"/>
      <c r="M14" s="21"/>
      <c r="N14" s="6" t="s">
        <v>76</v>
      </c>
    </row>
    <row r="15" spans="2:14" ht="30.75" customHeight="1" x14ac:dyDescent="0.25">
      <c r="B15" s="18" t="s">
        <v>77</v>
      </c>
      <c r="C15" s="306" t="s">
        <v>203</v>
      </c>
      <c r="D15" s="306"/>
      <c r="E15" s="306"/>
      <c r="F15" s="306"/>
      <c r="G15" s="16" t="s">
        <v>78</v>
      </c>
      <c r="H15" s="307" t="s">
        <v>91</v>
      </c>
      <c r="I15" s="308"/>
      <c r="J15" s="17"/>
      <c r="K15" s="17"/>
      <c r="M15" s="21" t="s">
        <v>80</v>
      </c>
      <c r="N15" s="6" t="s">
        <v>81</v>
      </c>
    </row>
    <row r="16" spans="2:14" ht="30.75" customHeight="1" x14ac:dyDescent="0.25">
      <c r="B16" s="18" t="s">
        <v>82</v>
      </c>
      <c r="C16" s="309" t="s">
        <v>215</v>
      </c>
      <c r="D16" s="310"/>
      <c r="E16" s="310"/>
      <c r="F16" s="310"/>
      <c r="G16" s="16" t="s">
        <v>83</v>
      </c>
      <c r="H16" s="307" t="s">
        <v>70</v>
      </c>
      <c r="I16" s="308"/>
      <c r="J16" s="17"/>
      <c r="K16" s="17"/>
      <c r="M16" s="21" t="s">
        <v>84</v>
      </c>
    </row>
    <row r="17" spans="2:14" ht="36" customHeight="1" x14ac:dyDescent="0.25">
      <c r="B17" s="18" t="s">
        <v>85</v>
      </c>
      <c r="C17" s="303" t="s">
        <v>204</v>
      </c>
      <c r="D17" s="303"/>
      <c r="E17" s="303"/>
      <c r="F17" s="303"/>
      <c r="G17" s="303"/>
      <c r="H17" s="303"/>
      <c r="I17" s="304"/>
      <c r="J17" s="22"/>
      <c r="K17" s="22"/>
      <c r="M17" s="21" t="s">
        <v>86</v>
      </c>
      <c r="N17" s="6" t="s">
        <v>39</v>
      </c>
    </row>
    <row r="18" spans="2:14" ht="30.75" customHeight="1" x14ac:dyDescent="0.25">
      <c r="B18" s="18" t="s">
        <v>87</v>
      </c>
      <c r="C18" s="306" t="s">
        <v>163</v>
      </c>
      <c r="D18" s="306"/>
      <c r="E18" s="306"/>
      <c r="F18" s="306"/>
      <c r="G18" s="306"/>
      <c r="H18" s="306"/>
      <c r="I18" s="311"/>
      <c r="J18" s="23"/>
      <c r="K18" s="23"/>
      <c r="M18" s="21" t="s">
        <v>88</v>
      </c>
      <c r="N18" s="6" t="s">
        <v>40</v>
      </c>
    </row>
    <row r="19" spans="2:14" ht="30.75" customHeight="1" x14ac:dyDescent="0.25">
      <c r="B19" s="18" t="s">
        <v>89</v>
      </c>
      <c r="C19" s="306" t="s">
        <v>159</v>
      </c>
      <c r="D19" s="306"/>
      <c r="E19" s="306"/>
      <c r="F19" s="306"/>
      <c r="G19" s="306"/>
      <c r="H19" s="306"/>
      <c r="I19" s="311"/>
      <c r="J19" s="24"/>
      <c r="K19" s="24"/>
      <c r="M19" s="21"/>
      <c r="N19" s="6" t="s">
        <v>41</v>
      </c>
    </row>
    <row r="20" spans="2:14" ht="30.75" customHeight="1" x14ac:dyDescent="0.25">
      <c r="B20" s="18" t="s">
        <v>90</v>
      </c>
      <c r="C20" s="312" t="s">
        <v>151</v>
      </c>
      <c r="D20" s="312"/>
      <c r="E20" s="312"/>
      <c r="F20" s="312"/>
      <c r="G20" s="312"/>
      <c r="H20" s="312"/>
      <c r="I20" s="313"/>
      <c r="J20" s="25"/>
      <c r="K20" s="25"/>
      <c r="M20" s="21" t="s">
        <v>91</v>
      </c>
      <c r="N20" s="6" t="s">
        <v>42</v>
      </c>
    </row>
    <row r="21" spans="2:14" ht="27.75" customHeight="1" x14ac:dyDescent="0.25">
      <c r="B21" s="314" t="s">
        <v>92</v>
      </c>
      <c r="C21" s="316" t="s">
        <v>93</v>
      </c>
      <c r="D21" s="316"/>
      <c r="E21" s="316"/>
      <c r="F21" s="317" t="s">
        <v>94</v>
      </c>
      <c r="G21" s="317"/>
      <c r="H21" s="317"/>
      <c r="I21" s="318"/>
      <c r="J21" s="26"/>
      <c r="K21" s="26"/>
      <c r="M21" s="21" t="s">
        <v>79</v>
      </c>
      <c r="N21" s="6" t="s">
        <v>43</v>
      </c>
    </row>
    <row r="22" spans="2:14" ht="27" customHeight="1" x14ac:dyDescent="0.25">
      <c r="B22" s="315"/>
      <c r="C22" s="306" t="s">
        <v>160</v>
      </c>
      <c r="D22" s="306"/>
      <c r="E22" s="306"/>
      <c r="F22" s="306" t="s">
        <v>161</v>
      </c>
      <c r="G22" s="306"/>
      <c r="H22" s="306"/>
      <c r="I22" s="311"/>
      <c r="J22" s="24"/>
      <c r="K22" s="24"/>
      <c r="M22" s="21" t="s">
        <v>95</v>
      </c>
      <c r="N22" s="6" t="s">
        <v>44</v>
      </c>
    </row>
    <row r="23" spans="2:14" ht="39.75" customHeight="1" x14ac:dyDescent="0.25">
      <c r="B23" s="18" t="s">
        <v>96</v>
      </c>
      <c r="C23" s="307" t="s">
        <v>151</v>
      </c>
      <c r="D23" s="307"/>
      <c r="E23" s="307"/>
      <c r="F23" s="307" t="s">
        <v>151</v>
      </c>
      <c r="G23" s="307"/>
      <c r="H23" s="307"/>
      <c r="I23" s="308"/>
      <c r="J23" s="17"/>
      <c r="K23" s="17"/>
      <c r="M23" s="21"/>
      <c r="N23" s="6" t="s">
        <v>45</v>
      </c>
    </row>
    <row r="24" spans="2:14" ht="44.25" customHeight="1" x14ac:dyDescent="0.25">
      <c r="B24" s="18" t="s">
        <v>97</v>
      </c>
      <c r="C24" s="328" t="s">
        <v>205</v>
      </c>
      <c r="D24" s="329"/>
      <c r="E24" s="330"/>
      <c r="F24" s="295" t="s">
        <v>206</v>
      </c>
      <c r="G24" s="296"/>
      <c r="H24" s="296"/>
      <c r="I24" s="297"/>
      <c r="J24" s="23"/>
      <c r="K24" s="23"/>
      <c r="M24" s="27"/>
      <c r="N24" s="6" t="s">
        <v>46</v>
      </c>
    </row>
    <row r="25" spans="2:14" ht="29.25" customHeight="1" x14ac:dyDescent="0.25">
      <c r="B25" s="18" t="s">
        <v>98</v>
      </c>
      <c r="C25" s="331" t="s">
        <v>215</v>
      </c>
      <c r="D25" s="332"/>
      <c r="E25" s="333"/>
      <c r="F25" s="16" t="s">
        <v>99</v>
      </c>
      <c r="G25" s="334">
        <v>0.3</v>
      </c>
      <c r="H25" s="335"/>
      <c r="I25" s="336"/>
      <c r="J25" s="28"/>
      <c r="K25" s="28"/>
      <c r="M25" s="27"/>
    </row>
    <row r="26" spans="2:14" ht="27" customHeight="1" x14ac:dyDescent="0.25">
      <c r="B26" s="18" t="s">
        <v>100</v>
      </c>
      <c r="C26" s="295" t="s">
        <v>216</v>
      </c>
      <c r="D26" s="296"/>
      <c r="E26" s="337"/>
      <c r="F26" s="16" t="s">
        <v>101</v>
      </c>
      <c r="G26" s="338">
        <v>0.3</v>
      </c>
      <c r="H26" s="339"/>
      <c r="I26" s="340"/>
      <c r="J26" s="29"/>
      <c r="K26" s="29"/>
      <c r="M26" s="27"/>
    </row>
    <row r="27" spans="2:14" ht="47.25" customHeight="1" x14ac:dyDescent="0.25">
      <c r="B27" s="97" t="s">
        <v>102</v>
      </c>
      <c r="C27" s="341" t="s">
        <v>86</v>
      </c>
      <c r="D27" s="342"/>
      <c r="E27" s="343"/>
      <c r="F27" s="30" t="s">
        <v>103</v>
      </c>
      <c r="G27" s="338" t="s">
        <v>182</v>
      </c>
      <c r="H27" s="339"/>
      <c r="I27" s="340"/>
      <c r="J27" s="26"/>
      <c r="K27" s="26"/>
      <c r="M27" s="27"/>
    </row>
    <row r="28" spans="2:14" ht="30" customHeight="1" x14ac:dyDescent="0.25">
      <c r="B28" s="344" t="s">
        <v>104</v>
      </c>
      <c r="C28" s="345"/>
      <c r="D28" s="345"/>
      <c r="E28" s="345"/>
      <c r="F28" s="345"/>
      <c r="G28" s="345"/>
      <c r="H28" s="345"/>
      <c r="I28" s="346"/>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125</v>
      </c>
      <c r="C42" s="347" t="s">
        <v>224</v>
      </c>
      <c r="D42" s="347"/>
      <c r="E42" s="347"/>
      <c r="F42" s="347"/>
      <c r="G42" s="347"/>
      <c r="H42" s="347"/>
      <c r="I42" s="348"/>
      <c r="J42" s="37"/>
      <c r="K42" s="37"/>
    </row>
    <row r="43" spans="2:11" ht="29.25" customHeight="1" x14ac:dyDescent="0.25">
      <c r="B43" s="344" t="s">
        <v>126</v>
      </c>
      <c r="C43" s="345"/>
      <c r="D43" s="345"/>
      <c r="E43" s="345"/>
      <c r="F43" s="345"/>
      <c r="G43" s="345"/>
      <c r="H43" s="345"/>
      <c r="I43" s="346"/>
      <c r="J43" s="14"/>
      <c r="K43" s="14"/>
    </row>
    <row r="44" spans="2:11" ht="32.25" customHeight="1" x14ac:dyDescent="0.25">
      <c r="B44" s="319"/>
      <c r="C44" s="320"/>
      <c r="D44" s="320"/>
      <c r="E44" s="320"/>
      <c r="F44" s="320"/>
      <c r="G44" s="320"/>
      <c r="H44" s="320"/>
      <c r="I44" s="321"/>
      <c r="J44" s="14"/>
      <c r="K44" s="14"/>
    </row>
    <row r="45" spans="2:11" ht="32.25" customHeight="1" x14ac:dyDescent="0.25">
      <c r="B45" s="322"/>
      <c r="C45" s="323"/>
      <c r="D45" s="323"/>
      <c r="E45" s="323"/>
      <c r="F45" s="323"/>
      <c r="G45" s="323"/>
      <c r="H45" s="323"/>
      <c r="I45" s="324"/>
      <c r="J45" s="37"/>
      <c r="K45" s="37"/>
    </row>
    <row r="46" spans="2:11" ht="32.25" customHeight="1" x14ac:dyDescent="0.25">
      <c r="B46" s="322"/>
      <c r="C46" s="323"/>
      <c r="D46" s="323"/>
      <c r="E46" s="323"/>
      <c r="F46" s="323"/>
      <c r="G46" s="323"/>
      <c r="H46" s="323"/>
      <c r="I46" s="324"/>
      <c r="J46" s="37"/>
      <c r="K46" s="37"/>
    </row>
    <row r="47" spans="2:11" ht="32.25" customHeight="1" x14ac:dyDescent="0.25">
      <c r="B47" s="322"/>
      <c r="C47" s="323"/>
      <c r="D47" s="323"/>
      <c r="E47" s="323"/>
      <c r="F47" s="323"/>
      <c r="G47" s="323"/>
      <c r="H47" s="323"/>
      <c r="I47" s="324"/>
      <c r="J47" s="37"/>
      <c r="K47" s="37"/>
    </row>
    <row r="48" spans="2:11" ht="32.25" customHeight="1" x14ac:dyDescent="0.25">
      <c r="B48" s="325"/>
      <c r="C48" s="326"/>
      <c r="D48" s="326"/>
      <c r="E48" s="326"/>
      <c r="F48" s="326"/>
      <c r="G48" s="326"/>
      <c r="H48" s="326"/>
      <c r="I48" s="327"/>
      <c r="J48" s="12"/>
      <c r="K48" s="12"/>
    </row>
    <row r="49" spans="2:11" ht="83.25" customHeight="1" x14ac:dyDescent="0.25">
      <c r="B49" s="18" t="s">
        <v>127</v>
      </c>
      <c r="C49" s="347" t="s">
        <v>224</v>
      </c>
      <c r="D49" s="347"/>
      <c r="E49" s="347"/>
      <c r="F49" s="347"/>
      <c r="G49" s="347"/>
      <c r="H49" s="347"/>
      <c r="I49" s="348"/>
      <c r="J49" s="38"/>
      <c r="K49" s="38"/>
    </row>
    <row r="50" spans="2:11" ht="34.5" customHeight="1" x14ac:dyDescent="0.25">
      <c r="B50" s="18" t="s">
        <v>128</v>
      </c>
      <c r="C50" s="349" t="s">
        <v>182</v>
      </c>
      <c r="D50" s="349"/>
      <c r="E50" s="349"/>
      <c r="F50" s="349"/>
      <c r="G50" s="349"/>
      <c r="H50" s="349"/>
      <c r="I50" s="350"/>
      <c r="J50" s="38"/>
      <c r="K50" s="38"/>
    </row>
    <row r="51" spans="2:11" ht="34.5" customHeight="1" x14ac:dyDescent="0.25">
      <c r="B51" s="112" t="s">
        <v>129</v>
      </c>
      <c r="C51" s="351" t="s">
        <v>225</v>
      </c>
      <c r="D51" s="352"/>
      <c r="E51" s="352"/>
      <c r="F51" s="352"/>
      <c r="G51" s="352"/>
      <c r="H51" s="352"/>
      <c r="I51" s="353"/>
      <c r="J51" s="38"/>
      <c r="K51" s="38"/>
    </row>
    <row r="52" spans="2:11" ht="29.25" customHeight="1" x14ac:dyDescent="0.25">
      <c r="B52" s="344" t="s">
        <v>130</v>
      </c>
      <c r="C52" s="345"/>
      <c r="D52" s="345"/>
      <c r="E52" s="345"/>
      <c r="F52" s="345"/>
      <c r="G52" s="345"/>
      <c r="H52" s="345"/>
      <c r="I52" s="346"/>
      <c r="J52" s="38"/>
      <c r="K52" s="38"/>
    </row>
    <row r="53" spans="2:11" ht="33" customHeight="1" x14ac:dyDescent="0.25">
      <c r="B53" s="354" t="s">
        <v>131</v>
      </c>
      <c r="C53" s="111" t="s">
        <v>132</v>
      </c>
      <c r="D53" s="355" t="s">
        <v>133</v>
      </c>
      <c r="E53" s="355"/>
      <c r="F53" s="355"/>
      <c r="G53" s="355" t="s">
        <v>134</v>
      </c>
      <c r="H53" s="355"/>
      <c r="I53" s="356"/>
      <c r="J53" s="39"/>
      <c r="K53" s="39"/>
    </row>
    <row r="54" spans="2:11" ht="31.5" customHeight="1" x14ac:dyDescent="0.25">
      <c r="B54" s="354"/>
      <c r="C54" s="40"/>
      <c r="D54" s="349"/>
      <c r="E54" s="349"/>
      <c r="F54" s="349"/>
      <c r="G54" s="357"/>
      <c r="H54" s="357"/>
      <c r="I54" s="358"/>
      <c r="J54" s="39"/>
      <c r="K54" s="39"/>
    </row>
    <row r="55" spans="2:11" ht="31.5" customHeight="1" x14ac:dyDescent="0.25">
      <c r="B55" s="112" t="s">
        <v>135</v>
      </c>
      <c r="C55" s="370" t="s">
        <v>164</v>
      </c>
      <c r="D55" s="370"/>
      <c r="E55" s="371" t="s">
        <v>136</v>
      </c>
      <c r="F55" s="371"/>
      <c r="G55" s="370" t="s">
        <v>186</v>
      </c>
      <c r="H55" s="370"/>
      <c r="I55" s="372"/>
      <c r="J55" s="41"/>
      <c r="K55" s="41"/>
    </row>
    <row r="56" spans="2:11" ht="31.5" customHeight="1" x14ac:dyDescent="0.25">
      <c r="B56" s="112" t="s">
        <v>137</v>
      </c>
      <c r="C56" s="349" t="str">
        <f>+'[3]HV 1'!C56:D56</f>
        <v>NICOLAS ADOLFO CORREAL HUERTAS</v>
      </c>
      <c r="D56" s="349"/>
      <c r="E56" s="373" t="s">
        <v>138</v>
      </c>
      <c r="F56" s="373"/>
      <c r="G56" s="370" t="str">
        <f>+'[4]HV 1'!G56:I56</f>
        <v>DIANA VIDAL</v>
      </c>
      <c r="H56" s="370"/>
      <c r="I56" s="372"/>
      <c r="J56" s="41"/>
      <c r="K56" s="41"/>
    </row>
    <row r="57" spans="2:11" ht="31.5" customHeight="1" x14ac:dyDescent="0.25">
      <c r="B57" s="112" t="s">
        <v>139</v>
      </c>
      <c r="C57" s="349"/>
      <c r="D57" s="349"/>
      <c r="E57" s="359" t="s">
        <v>140</v>
      </c>
      <c r="F57" s="360"/>
      <c r="G57" s="363"/>
      <c r="H57" s="364"/>
      <c r="I57" s="365"/>
      <c r="J57" s="42"/>
      <c r="K57" s="42"/>
    </row>
    <row r="58" spans="2:11" ht="31.5" customHeight="1" thickBot="1" x14ac:dyDescent="0.3">
      <c r="B58" s="78" t="s">
        <v>141</v>
      </c>
      <c r="C58" s="369"/>
      <c r="D58" s="369"/>
      <c r="E58" s="361"/>
      <c r="F58" s="362"/>
      <c r="G58" s="366"/>
      <c r="H58" s="367"/>
      <c r="I58" s="368"/>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4.5" x14ac:dyDescent="0.35"/>
  <cols>
    <col min="1" max="1" width="1.36328125" customWidth="1"/>
    <col min="2" max="2" width="20.1796875" style="56" customWidth="1"/>
    <col min="3" max="3" width="34.453125" customWidth="1"/>
    <col min="4" max="4" width="14.36328125" customWidth="1"/>
    <col min="5" max="5" width="6.6328125" customWidth="1"/>
    <col min="6" max="6" width="31" customWidth="1"/>
    <col min="7" max="8" width="16.1796875" customWidth="1"/>
    <col min="9" max="9" width="16.36328125" customWidth="1"/>
    <col min="10" max="10" width="15.6328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78"/>
      <c r="C1" s="381" t="s">
        <v>24</v>
      </c>
      <c r="D1" s="382"/>
      <c r="E1" s="382"/>
      <c r="F1" s="382"/>
      <c r="G1" s="382"/>
      <c r="H1" s="383"/>
      <c r="I1" s="384"/>
      <c r="J1" s="385"/>
    </row>
    <row r="2" spans="2:13" ht="18" customHeight="1" thickBot="1" x14ac:dyDescent="0.4">
      <c r="B2" s="379"/>
      <c r="C2" s="381" t="s">
        <v>25</v>
      </c>
      <c r="D2" s="382"/>
      <c r="E2" s="382"/>
      <c r="F2" s="382"/>
      <c r="G2" s="382"/>
      <c r="H2" s="383"/>
      <c r="I2" s="386"/>
      <c r="J2" s="387"/>
    </row>
    <row r="3" spans="2:13" ht="18" customHeight="1" thickBot="1" x14ac:dyDescent="0.4">
      <c r="B3" s="379"/>
      <c r="C3" s="381" t="s">
        <v>142</v>
      </c>
      <c r="D3" s="382"/>
      <c r="E3" s="382"/>
      <c r="F3" s="382"/>
      <c r="G3" s="382"/>
      <c r="H3" s="383"/>
      <c r="I3" s="386"/>
      <c r="J3" s="387"/>
    </row>
    <row r="4" spans="2:13" ht="18" customHeight="1" thickBot="1" x14ac:dyDescent="0.4">
      <c r="B4" s="380"/>
      <c r="C4" s="381" t="s">
        <v>143</v>
      </c>
      <c r="D4" s="382"/>
      <c r="E4" s="382"/>
      <c r="F4" s="383"/>
      <c r="G4" s="390" t="s">
        <v>190</v>
      </c>
      <c r="H4" s="391"/>
      <c r="I4" s="388"/>
      <c r="J4" s="389"/>
    </row>
    <row r="5" spans="2:13" ht="18" customHeight="1" thickBot="1" x14ac:dyDescent="0.4">
      <c r="B5" s="53"/>
      <c r="C5" s="10"/>
      <c r="D5" s="10"/>
      <c r="E5" s="10"/>
      <c r="F5" s="10"/>
      <c r="G5" s="10"/>
      <c r="H5" s="10"/>
      <c r="I5" s="10"/>
      <c r="J5" s="54"/>
    </row>
    <row r="6" spans="2:13" ht="51.75" customHeight="1" thickBot="1" x14ac:dyDescent="0.4">
      <c r="B6" s="1" t="s">
        <v>185</v>
      </c>
      <c r="C6" s="394" t="str">
        <f>+'[5]Sección 1. Metas - Magnitud'!C7</f>
        <v>1032 - Gestión y control de tránsito y transporte</v>
      </c>
      <c r="D6" s="395"/>
      <c r="E6" s="396"/>
      <c r="F6" s="55"/>
      <c r="G6" s="10"/>
      <c r="H6" s="10"/>
      <c r="I6" s="10"/>
      <c r="J6" s="54"/>
    </row>
    <row r="7" spans="2:13" ht="32.25" customHeight="1" thickBot="1" x14ac:dyDescent="0.4">
      <c r="B7" s="2" t="s">
        <v>0</v>
      </c>
      <c r="C7" s="394" t="str">
        <f>+'[5]Sección 1. Metas - Magnitud'!C8:F8</f>
        <v>Dirección de Control y Vigilancia</v>
      </c>
      <c r="D7" s="395"/>
      <c r="E7" s="396"/>
      <c r="F7" s="55"/>
      <c r="G7" s="10"/>
      <c r="H7" s="10"/>
      <c r="I7" s="10"/>
      <c r="J7" s="54"/>
    </row>
    <row r="8" spans="2:13" ht="32.25" customHeight="1" thickBot="1" x14ac:dyDescent="0.4">
      <c r="B8" s="2" t="s">
        <v>144</v>
      </c>
      <c r="C8" s="394" t="str">
        <f>+'[5]Sección 1. Metas - Magnitud'!C9:F9</f>
        <v>Subsecretaría de Servicios de la Movilidad</v>
      </c>
      <c r="D8" s="395"/>
      <c r="E8" s="396"/>
      <c r="F8" s="4"/>
      <c r="G8" s="10"/>
      <c r="H8" s="10"/>
      <c r="I8" s="10"/>
      <c r="J8" s="54"/>
    </row>
    <row r="9" spans="2:13" ht="33.75" customHeight="1" thickBot="1" x14ac:dyDescent="0.4">
      <c r="B9" s="2" t="s">
        <v>28</v>
      </c>
      <c r="C9" s="394" t="s">
        <v>184</v>
      </c>
      <c r="D9" s="395"/>
      <c r="E9" s="396"/>
      <c r="F9" s="55"/>
      <c r="G9" s="10"/>
      <c r="H9" s="10"/>
      <c r="I9" s="10"/>
      <c r="J9" s="54"/>
    </row>
    <row r="10" spans="2:13" ht="32.25" customHeight="1" thickBot="1" x14ac:dyDescent="0.4">
      <c r="B10" s="2" t="s">
        <v>197</v>
      </c>
      <c r="C10" s="394" t="s">
        <v>202</v>
      </c>
      <c r="D10" s="395"/>
      <c r="E10" s="396"/>
    </row>
    <row r="12" spans="2:13" x14ac:dyDescent="0.35">
      <c r="B12" s="404" t="s">
        <v>217</v>
      </c>
      <c r="C12" s="405"/>
      <c r="D12" s="405"/>
      <c r="E12" s="405"/>
      <c r="F12" s="405"/>
      <c r="G12" s="405"/>
      <c r="H12" s="406"/>
      <c r="I12" s="398" t="s">
        <v>145</v>
      </c>
      <c r="J12" s="399"/>
      <c r="K12" s="399"/>
    </row>
    <row r="13" spans="2:13" s="57" customFormat="1" ht="30" customHeight="1" x14ac:dyDescent="0.35">
      <c r="B13" s="392" t="s">
        <v>146</v>
      </c>
      <c r="C13" s="392" t="s">
        <v>147</v>
      </c>
      <c r="D13" s="392" t="s">
        <v>196</v>
      </c>
      <c r="E13" s="392" t="s">
        <v>148</v>
      </c>
      <c r="F13" s="392" t="s">
        <v>149</v>
      </c>
      <c r="G13" s="392" t="s">
        <v>191</v>
      </c>
      <c r="H13" s="392" t="s">
        <v>192</v>
      </c>
      <c r="I13" s="400" t="s">
        <v>193</v>
      </c>
      <c r="J13" s="402" t="s">
        <v>194</v>
      </c>
      <c r="K13" s="397" t="s">
        <v>195</v>
      </c>
    </row>
    <row r="14" spans="2:13" s="57" customFormat="1" x14ac:dyDescent="0.35">
      <c r="B14" s="393"/>
      <c r="C14" s="393"/>
      <c r="D14" s="393"/>
      <c r="E14" s="393"/>
      <c r="F14" s="393"/>
      <c r="G14" s="393"/>
      <c r="H14" s="393"/>
      <c r="I14" s="401"/>
      <c r="J14" s="403"/>
      <c r="K14" s="397"/>
    </row>
    <row r="15" spans="2:13" s="57" customFormat="1" ht="101.5" x14ac:dyDescent="0.35">
      <c r="B15" s="96">
        <v>1</v>
      </c>
      <c r="C15" s="135" t="s">
        <v>229</v>
      </c>
      <c r="D15" s="95">
        <v>0.19</v>
      </c>
      <c r="E15" s="91"/>
      <c r="F15" s="93" t="s">
        <v>230</v>
      </c>
      <c r="G15" s="163">
        <v>0.19</v>
      </c>
      <c r="H15" s="106">
        <v>43160</v>
      </c>
      <c r="I15" s="104">
        <v>0.19</v>
      </c>
      <c r="J15" s="110">
        <v>43132</v>
      </c>
      <c r="K15" s="101"/>
      <c r="M15" s="108"/>
    </row>
    <row r="16" spans="2:13" ht="58" x14ac:dyDescent="0.35">
      <c r="B16" s="134">
        <v>2</v>
      </c>
      <c r="C16" s="102" t="s">
        <v>231</v>
      </c>
      <c r="D16" s="95">
        <v>0.02</v>
      </c>
      <c r="E16" s="91"/>
      <c r="F16" s="93" t="s">
        <v>232</v>
      </c>
      <c r="G16" s="163">
        <v>0.02</v>
      </c>
      <c r="H16" s="106">
        <v>43344</v>
      </c>
      <c r="I16" s="104"/>
      <c r="J16" s="110"/>
      <c r="K16" s="101"/>
      <c r="M16" s="109"/>
    </row>
    <row r="17" spans="2:11" ht="72.5" x14ac:dyDescent="0.35">
      <c r="B17" s="162">
        <v>3</v>
      </c>
      <c r="C17" s="75" t="s">
        <v>226</v>
      </c>
      <c r="D17" s="95">
        <v>0.04</v>
      </c>
      <c r="E17" s="91"/>
      <c r="F17" s="93" t="s">
        <v>233</v>
      </c>
      <c r="G17" s="163">
        <v>0.04</v>
      </c>
      <c r="H17" s="106">
        <v>43435</v>
      </c>
      <c r="I17" s="104"/>
      <c r="J17" s="110"/>
      <c r="K17" s="101"/>
    </row>
    <row r="18" spans="2:11" x14ac:dyDescent="0.35">
      <c r="B18" s="374" t="s">
        <v>17</v>
      </c>
      <c r="C18" s="375"/>
      <c r="D18" s="58">
        <f>SUM(D15:D17)</f>
        <v>0.25</v>
      </c>
      <c r="E18" s="376" t="s">
        <v>17</v>
      </c>
      <c r="F18" s="377"/>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zoomScale="70" zoomScaleNormal="70" workbookViewId="0">
      <selection activeCell="I27" sqref="I27:I38"/>
    </sheetView>
  </sheetViews>
  <sheetFormatPr baseColWidth="10" defaultColWidth="11.453125" defaultRowHeight="14.5" x14ac:dyDescent="0.35"/>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20" width="11.453125" customWidth="1"/>
    <col min="21" max="16384" width="11.453125" style="7"/>
  </cols>
  <sheetData>
    <row r="1" spans="2:9" ht="37.5" customHeight="1" x14ac:dyDescent="0.35">
      <c r="B1" s="407"/>
      <c r="C1" s="274" t="s">
        <v>25</v>
      </c>
      <c r="D1" s="274"/>
      <c r="E1" s="274"/>
      <c r="F1" s="274"/>
      <c r="G1" s="274"/>
      <c r="H1" s="274"/>
      <c r="I1" s="408"/>
    </row>
    <row r="2" spans="2:9" ht="37.5" customHeight="1" x14ac:dyDescent="0.35">
      <c r="B2" s="407"/>
      <c r="C2" s="274" t="s">
        <v>239</v>
      </c>
      <c r="D2" s="274"/>
      <c r="E2" s="274"/>
      <c r="F2" s="274"/>
      <c r="G2" s="274"/>
      <c r="H2" s="274"/>
      <c r="I2" s="408"/>
    </row>
    <row r="3" spans="2:9" ht="37.5" customHeight="1" x14ac:dyDescent="0.35">
      <c r="B3" s="407"/>
      <c r="C3" s="274" t="s">
        <v>240</v>
      </c>
      <c r="D3" s="274"/>
      <c r="E3" s="274"/>
      <c r="F3" s="274" t="s">
        <v>241</v>
      </c>
      <c r="G3" s="274"/>
      <c r="H3" s="274"/>
      <c r="I3" s="408"/>
    </row>
    <row r="4" spans="2:9" ht="23.25" customHeight="1" x14ac:dyDescent="0.35">
      <c r="B4" s="413"/>
      <c r="C4" s="413"/>
      <c r="D4" s="413"/>
      <c r="E4" s="413"/>
      <c r="F4" s="413"/>
      <c r="G4" s="413"/>
      <c r="H4" s="413"/>
      <c r="I4" s="413"/>
    </row>
    <row r="5" spans="2:9" ht="24" customHeight="1" x14ac:dyDescent="0.35">
      <c r="B5" s="414" t="s">
        <v>234</v>
      </c>
      <c r="C5" s="414"/>
      <c r="D5" s="414"/>
      <c r="E5" s="414"/>
      <c r="F5" s="414"/>
      <c r="G5" s="414"/>
      <c r="H5" s="414"/>
      <c r="I5" s="414"/>
    </row>
    <row r="6" spans="2:9" ht="30.75" customHeight="1" x14ac:dyDescent="0.35">
      <c r="B6" s="164" t="s">
        <v>242</v>
      </c>
      <c r="C6" s="179">
        <v>1</v>
      </c>
      <c r="D6" s="415" t="s">
        <v>243</v>
      </c>
      <c r="E6" s="415"/>
      <c r="F6" s="416" t="s">
        <v>289</v>
      </c>
      <c r="G6" s="416"/>
      <c r="H6" s="416"/>
      <c r="I6" s="416"/>
    </row>
    <row r="7" spans="2:9" ht="30.75" customHeight="1" x14ac:dyDescent="0.35">
      <c r="B7" s="164" t="s">
        <v>244</v>
      </c>
      <c r="C7" s="179" t="s">
        <v>76</v>
      </c>
      <c r="D7" s="415" t="s">
        <v>245</v>
      </c>
      <c r="E7" s="415"/>
      <c r="F7" s="416" t="s">
        <v>290</v>
      </c>
      <c r="G7" s="416"/>
      <c r="H7" s="167" t="s">
        <v>246</v>
      </c>
      <c r="I7" s="179" t="s">
        <v>76</v>
      </c>
    </row>
    <row r="8" spans="2:9" ht="30.75" customHeight="1" x14ac:dyDescent="0.35">
      <c r="B8" s="164" t="s">
        <v>247</v>
      </c>
      <c r="C8" s="416" t="s">
        <v>291</v>
      </c>
      <c r="D8" s="416"/>
      <c r="E8" s="416"/>
      <c r="F8" s="416"/>
      <c r="G8" s="167" t="s">
        <v>248</v>
      </c>
      <c r="H8" s="417">
        <v>7560</v>
      </c>
      <c r="I8" s="417"/>
    </row>
    <row r="9" spans="2:9" ht="30.75" customHeight="1" x14ac:dyDescent="0.35">
      <c r="B9" s="164" t="s">
        <v>48</v>
      </c>
      <c r="C9" s="418" t="s">
        <v>65</v>
      </c>
      <c r="D9" s="418"/>
      <c r="E9" s="418"/>
      <c r="F9" s="418"/>
      <c r="G9" s="167" t="s">
        <v>249</v>
      </c>
      <c r="H9" s="419" t="s">
        <v>165</v>
      </c>
      <c r="I9" s="419"/>
    </row>
    <row r="10" spans="2:9" ht="30.75" customHeight="1" x14ac:dyDescent="0.35">
      <c r="B10" s="164" t="s">
        <v>250</v>
      </c>
      <c r="C10" s="420" t="s">
        <v>359</v>
      </c>
      <c r="D10" s="420"/>
      <c r="E10" s="420"/>
      <c r="F10" s="420"/>
      <c r="G10" s="420"/>
      <c r="H10" s="420"/>
      <c r="I10" s="420"/>
    </row>
    <row r="11" spans="2:9" ht="30.75" customHeight="1" x14ac:dyDescent="0.35">
      <c r="B11" s="164" t="s">
        <v>251</v>
      </c>
      <c r="C11" s="421" t="s">
        <v>292</v>
      </c>
      <c r="D11" s="421"/>
      <c r="E11" s="421"/>
      <c r="F11" s="421"/>
      <c r="G11" s="421"/>
      <c r="H11" s="421"/>
      <c r="I11" s="421"/>
    </row>
    <row r="12" spans="2:9" ht="30.75" customHeight="1" x14ac:dyDescent="0.35">
      <c r="B12" s="164" t="s">
        <v>254</v>
      </c>
      <c r="C12" s="306" t="s">
        <v>351</v>
      </c>
      <c r="D12" s="306"/>
      <c r="E12" s="306"/>
      <c r="F12" s="306"/>
      <c r="G12" s="167" t="s">
        <v>252</v>
      </c>
      <c r="H12" s="307" t="s">
        <v>91</v>
      </c>
      <c r="I12" s="307"/>
    </row>
    <row r="13" spans="2:9" ht="30.75" customHeight="1" x14ac:dyDescent="0.35">
      <c r="B13" s="164" t="s">
        <v>255</v>
      </c>
      <c r="C13" s="422" t="s">
        <v>360</v>
      </c>
      <c r="D13" s="422"/>
      <c r="E13" s="422"/>
      <c r="F13" s="422"/>
      <c r="G13" s="167" t="s">
        <v>253</v>
      </c>
      <c r="H13" s="421" t="s">
        <v>70</v>
      </c>
      <c r="I13" s="421"/>
    </row>
    <row r="14" spans="2:9" ht="64.5" customHeight="1" x14ac:dyDescent="0.35">
      <c r="B14" s="164" t="s">
        <v>256</v>
      </c>
      <c r="C14" s="303" t="s">
        <v>293</v>
      </c>
      <c r="D14" s="303"/>
      <c r="E14" s="303"/>
      <c r="F14" s="303"/>
      <c r="G14" s="303"/>
      <c r="H14" s="303"/>
      <c r="I14" s="303"/>
    </row>
    <row r="15" spans="2:9" ht="30.75" customHeight="1" x14ac:dyDescent="0.35">
      <c r="B15" s="164" t="s">
        <v>257</v>
      </c>
      <c r="C15" s="306" t="s">
        <v>294</v>
      </c>
      <c r="D15" s="306"/>
      <c r="E15" s="306"/>
      <c r="F15" s="306"/>
      <c r="G15" s="306"/>
      <c r="H15" s="306"/>
      <c r="I15" s="306"/>
    </row>
    <row r="16" spans="2:9" ht="20.25" customHeight="1" x14ac:dyDescent="0.35">
      <c r="B16" s="164" t="s">
        <v>258</v>
      </c>
      <c r="C16" s="416" t="s">
        <v>296</v>
      </c>
      <c r="D16" s="416"/>
      <c r="E16" s="416"/>
      <c r="F16" s="416"/>
      <c r="G16" s="416"/>
      <c r="H16" s="416"/>
      <c r="I16" s="416"/>
    </row>
    <row r="17" spans="2:9" ht="30.75" customHeight="1" x14ac:dyDescent="0.35">
      <c r="B17" s="164" t="s">
        <v>259</v>
      </c>
      <c r="C17" s="421" t="s">
        <v>295</v>
      </c>
      <c r="D17" s="423"/>
      <c r="E17" s="423"/>
      <c r="F17" s="423"/>
      <c r="G17" s="423"/>
      <c r="H17" s="423"/>
      <c r="I17" s="423"/>
    </row>
    <row r="18" spans="2:9" ht="18" customHeight="1" x14ac:dyDescent="0.35">
      <c r="B18" s="424" t="s">
        <v>265</v>
      </c>
      <c r="C18" s="425" t="s">
        <v>237</v>
      </c>
      <c r="D18" s="425"/>
      <c r="E18" s="425"/>
      <c r="F18" s="426" t="s">
        <v>238</v>
      </c>
      <c r="G18" s="426"/>
      <c r="H18" s="426"/>
      <c r="I18" s="426"/>
    </row>
    <row r="19" spans="2:9" ht="39.75" customHeight="1" x14ac:dyDescent="0.35">
      <c r="B19" s="424"/>
      <c r="C19" s="416" t="s">
        <v>297</v>
      </c>
      <c r="D19" s="416"/>
      <c r="E19" s="416"/>
      <c r="F19" s="416" t="s">
        <v>298</v>
      </c>
      <c r="G19" s="416"/>
      <c r="H19" s="416"/>
      <c r="I19" s="416"/>
    </row>
    <row r="20" spans="2:9" ht="39.75" customHeight="1" x14ac:dyDescent="0.35">
      <c r="B20" s="165" t="s">
        <v>266</v>
      </c>
      <c r="C20" s="410" t="s">
        <v>299</v>
      </c>
      <c r="D20" s="411"/>
      <c r="E20" s="412"/>
      <c r="F20" s="307" t="s">
        <v>300</v>
      </c>
      <c r="G20" s="307"/>
      <c r="H20" s="307"/>
      <c r="I20" s="308"/>
    </row>
    <row r="21" spans="2:9" ht="42" customHeight="1" x14ac:dyDescent="0.35">
      <c r="B21" s="165" t="s">
        <v>267</v>
      </c>
      <c r="C21" s="430" t="s">
        <v>301</v>
      </c>
      <c r="D21" s="431"/>
      <c r="E21" s="432"/>
      <c r="F21" s="433" t="s">
        <v>302</v>
      </c>
      <c r="G21" s="434"/>
      <c r="H21" s="434"/>
      <c r="I21" s="435"/>
    </row>
    <row r="22" spans="2:9" ht="23.25" customHeight="1" x14ac:dyDescent="0.35">
      <c r="B22" s="165" t="s">
        <v>268</v>
      </c>
      <c r="C22" s="436">
        <v>44927</v>
      </c>
      <c r="D22" s="437"/>
      <c r="E22" s="438"/>
      <c r="F22" s="167" t="s">
        <v>271</v>
      </c>
      <c r="G22" s="193">
        <v>350</v>
      </c>
      <c r="H22" s="167" t="s">
        <v>275</v>
      </c>
      <c r="I22" s="194">
        <f>41+300+350</f>
        <v>691</v>
      </c>
    </row>
    <row r="23" spans="2:9" ht="27" customHeight="1" x14ac:dyDescent="0.35">
      <c r="B23" s="165" t="s">
        <v>269</v>
      </c>
      <c r="C23" s="436">
        <v>45291</v>
      </c>
      <c r="D23" s="296"/>
      <c r="E23" s="439"/>
      <c r="F23" s="167" t="s">
        <v>272</v>
      </c>
      <c r="G23" s="440">
        <f>+F27</f>
        <v>208</v>
      </c>
      <c r="H23" s="441"/>
      <c r="I23" s="442"/>
    </row>
    <row r="24" spans="2:9" ht="45.75" customHeight="1" x14ac:dyDescent="0.35">
      <c r="B24" s="166" t="s">
        <v>270</v>
      </c>
      <c r="C24" s="341" t="s">
        <v>88</v>
      </c>
      <c r="D24" s="342"/>
      <c r="E24" s="343"/>
      <c r="F24" s="181" t="s">
        <v>274</v>
      </c>
      <c r="G24" s="433" t="s">
        <v>303</v>
      </c>
      <c r="H24" s="434"/>
      <c r="I24" s="443"/>
    </row>
    <row r="25" spans="2:9" ht="22.5" customHeight="1" x14ac:dyDescent="0.35">
      <c r="B25" s="444" t="s">
        <v>235</v>
      </c>
      <c r="C25" s="445"/>
      <c r="D25" s="445"/>
      <c r="E25" s="445"/>
      <c r="F25" s="445"/>
      <c r="G25" s="445"/>
      <c r="H25" s="445"/>
      <c r="I25" s="446"/>
    </row>
    <row r="26" spans="2:9" ht="43.5" customHeight="1" x14ac:dyDescent="0.35">
      <c r="B26" s="169" t="s">
        <v>105</v>
      </c>
      <c r="C26" s="170" t="s">
        <v>261</v>
      </c>
      <c r="D26" s="170" t="s">
        <v>260</v>
      </c>
      <c r="E26" s="171" t="s">
        <v>264</v>
      </c>
      <c r="F26" s="170" t="s">
        <v>263</v>
      </c>
      <c r="G26" s="170" t="s">
        <v>262</v>
      </c>
      <c r="H26" s="171" t="s">
        <v>276</v>
      </c>
      <c r="I26" s="172" t="s">
        <v>273</v>
      </c>
    </row>
    <row r="27" spans="2:9" ht="19.5" customHeight="1" x14ac:dyDescent="0.35">
      <c r="B27" s="173" t="s">
        <v>113</v>
      </c>
      <c r="C27" s="195">
        <v>8</v>
      </c>
      <c r="D27" s="195">
        <v>7</v>
      </c>
      <c r="E27" s="191">
        <f>IF(OR(C27=0,C27=""),0,D27/C27)</f>
        <v>0.875</v>
      </c>
      <c r="F27" s="447">
        <f>SUM(C27:C38)</f>
        <v>208</v>
      </c>
      <c r="G27" s="447">
        <f>SUM(D27:D38)</f>
        <v>7</v>
      </c>
      <c r="H27" s="182">
        <f>+(D27*100%)/$G$23</f>
        <v>3.3653846153846152E-2</v>
      </c>
      <c r="I27" s="447">
        <f>G27+I22</f>
        <v>698</v>
      </c>
    </row>
    <row r="28" spans="2:9" ht="19.5" customHeight="1" x14ac:dyDescent="0.35">
      <c r="B28" s="173" t="s">
        <v>114</v>
      </c>
      <c r="C28" s="195">
        <v>10</v>
      </c>
      <c r="D28" s="195"/>
      <c r="E28" s="191">
        <f t="shared" ref="E28:E38" si="0">IF(OR(C28=0,C28=""),0,D28/C28)</f>
        <v>0</v>
      </c>
      <c r="F28" s="448"/>
      <c r="G28" s="448"/>
      <c r="H28" s="182" t="str">
        <f>+IF(D28="","",((D28*100%)/$G$23)+H27)</f>
        <v/>
      </c>
      <c r="I28" s="448"/>
    </row>
    <row r="29" spans="2:9" ht="19.5" customHeight="1" x14ac:dyDescent="0.35">
      <c r="B29" s="173" t="s">
        <v>115</v>
      </c>
      <c r="C29" s="195">
        <v>15</v>
      </c>
      <c r="D29" s="195"/>
      <c r="E29" s="191">
        <f t="shared" si="0"/>
        <v>0</v>
      </c>
      <c r="F29" s="448"/>
      <c r="G29" s="448"/>
      <c r="H29" s="182" t="str">
        <f t="shared" ref="H29:H38" si="1">+IF(D29="","",((D29*100%)/$G$23)+H28)</f>
        <v/>
      </c>
      <c r="I29" s="448"/>
    </row>
    <row r="30" spans="2:9" ht="19.5" customHeight="1" x14ac:dyDescent="0.35">
      <c r="B30" s="173" t="s">
        <v>116</v>
      </c>
      <c r="C30" s="195">
        <v>18</v>
      </c>
      <c r="D30" s="195"/>
      <c r="E30" s="191">
        <f t="shared" si="0"/>
        <v>0</v>
      </c>
      <c r="F30" s="448"/>
      <c r="G30" s="448"/>
      <c r="H30" s="182" t="str">
        <f t="shared" si="1"/>
        <v/>
      </c>
      <c r="I30" s="448"/>
    </row>
    <row r="31" spans="2:9" ht="19.5" customHeight="1" x14ac:dyDescent="0.35">
      <c r="B31" s="173" t="s">
        <v>117</v>
      </c>
      <c r="C31" s="195">
        <v>22</v>
      </c>
      <c r="D31" s="195"/>
      <c r="E31" s="191">
        <f t="shared" si="0"/>
        <v>0</v>
      </c>
      <c r="F31" s="448"/>
      <c r="G31" s="448"/>
      <c r="H31" s="182" t="str">
        <f t="shared" si="1"/>
        <v/>
      </c>
      <c r="I31" s="448"/>
    </row>
    <row r="32" spans="2:9" ht="19.5" customHeight="1" x14ac:dyDescent="0.35">
      <c r="B32" s="173" t="s">
        <v>118</v>
      </c>
      <c r="C32" s="195">
        <v>32</v>
      </c>
      <c r="D32" s="195"/>
      <c r="E32" s="191">
        <f t="shared" si="0"/>
        <v>0</v>
      </c>
      <c r="F32" s="448"/>
      <c r="G32" s="448"/>
      <c r="H32" s="182" t="str">
        <f t="shared" si="1"/>
        <v/>
      </c>
      <c r="I32" s="448"/>
    </row>
    <row r="33" spans="2:9" ht="19.5" customHeight="1" x14ac:dyDescent="0.35">
      <c r="B33" s="173" t="s">
        <v>119</v>
      </c>
      <c r="C33" s="195">
        <v>32</v>
      </c>
      <c r="D33" s="195"/>
      <c r="E33" s="191">
        <f t="shared" si="0"/>
        <v>0</v>
      </c>
      <c r="F33" s="448"/>
      <c r="G33" s="448"/>
      <c r="H33" s="182" t="str">
        <f t="shared" si="1"/>
        <v/>
      </c>
      <c r="I33" s="448"/>
    </row>
    <row r="34" spans="2:9" ht="19.5" customHeight="1" x14ac:dyDescent="0.35">
      <c r="B34" s="173" t="s">
        <v>120</v>
      </c>
      <c r="C34" s="195">
        <v>20</v>
      </c>
      <c r="D34" s="195"/>
      <c r="E34" s="191">
        <f t="shared" si="0"/>
        <v>0</v>
      </c>
      <c r="F34" s="448"/>
      <c r="G34" s="448"/>
      <c r="H34" s="182" t="str">
        <f t="shared" si="1"/>
        <v/>
      </c>
      <c r="I34" s="448"/>
    </row>
    <row r="35" spans="2:9" ht="19.5" customHeight="1" x14ac:dyDescent="0.35">
      <c r="B35" s="173" t="s">
        <v>121</v>
      </c>
      <c r="C35" s="195">
        <v>18</v>
      </c>
      <c r="D35" s="195"/>
      <c r="E35" s="191">
        <f t="shared" si="0"/>
        <v>0</v>
      </c>
      <c r="F35" s="448"/>
      <c r="G35" s="448"/>
      <c r="H35" s="182" t="str">
        <f t="shared" si="1"/>
        <v/>
      </c>
      <c r="I35" s="448"/>
    </row>
    <row r="36" spans="2:9" ht="19.5" customHeight="1" x14ac:dyDescent="0.35">
      <c r="B36" s="173" t="s">
        <v>122</v>
      </c>
      <c r="C36" s="195">
        <v>15</v>
      </c>
      <c r="D36" s="195"/>
      <c r="E36" s="191">
        <f t="shared" si="0"/>
        <v>0</v>
      </c>
      <c r="F36" s="448"/>
      <c r="G36" s="448"/>
      <c r="H36" s="182" t="str">
        <f t="shared" si="1"/>
        <v/>
      </c>
      <c r="I36" s="448"/>
    </row>
    <row r="37" spans="2:9" ht="19.5" customHeight="1" x14ac:dyDescent="0.35">
      <c r="B37" s="173" t="s">
        <v>123</v>
      </c>
      <c r="C37" s="195">
        <v>10</v>
      </c>
      <c r="D37" s="195"/>
      <c r="E37" s="191">
        <f t="shared" si="0"/>
        <v>0</v>
      </c>
      <c r="F37" s="448"/>
      <c r="G37" s="448"/>
      <c r="H37" s="182" t="str">
        <f t="shared" si="1"/>
        <v/>
      </c>
      <c r="I37" s="448"/>
    </row>
    <row r="38" spans="2:9" ht="19.5" customHeight="1" x14ac:dyDescent="0.35">
      <c r="B38" s="173" t="s">
        <v>124</v>
      </c>
      <c r="C38" s="195">
        <v>8</v>
      </c>
      <c r="D38" s="195"/>
      <c r="E38" s="191">
        <f t="shared" si="0"/>
        <v>0</v>
      </c>
      <c r="F38" s="449"/>
      <c r="G38" s="449"/>
      <c r="H38" s="182" t="str">
        <f t="shared" si="1"/>
        <v/>
      </c>
      <c r="I38" s="449"/>
    </row>
    <row r="39" spans="2:9" ht="70.5" customHeight="1" x14ac:dyDescent="0.35">
      <c r="B39" s="174" t="s">
        <v>277</v>
      </c>
      <c r="C39" s="427" t="s">
        <v>381</v>
      </c>
      <c r="D39" s="428"/>
      <c r="E39" s="428"/>
      <c r="F39" s="428"/>
      <c r="G39" s="428"/>
      <c r="H39" s="428"/>
      <c r="I39" s="429"/>
    </row>
    <row r="40" spans="2:9" ht="34.5" customHeight="1" x14ac:dyDescent="0.35">
      <c r="B40" s="453"/>
      <c r="C40" s="320"/>
      <c r="D40" s="320"/>
      <c r="E40" s="320"/>
      <c r="F40" s="320"/>
      <c r="G40" s="320"/>
      <c r="H40" s="320"/>
      <c r="I40" s="454"/>
    </row>
    <row r="41" spans="2:9" ht="34.5" customHeight="1" x14ac:dyDescent="0.35">
      <c r="B41" s="455"/>
      <c r="C41" s="323"/>
      <c r="D41" s="323"/>
      <c r="E41" s="323"/>
      <c r="F41" s="323"/>
      <c r="G41" s="323"/>
      <c r="H41" s="323"/>
      <c r="I41" s="456"/>
    </row>
    <row r="42" spans="2:9" ht="34.5" customHeight="1" x14ac:dyDescent="0.35">
      <c r="B42" s="455"/>
      <c r="C42" s="323"/>
      <c r="D42" s="323"/>
      <c r="E42" s="323"/>
      <c r="F42" s="323"/>
      <c r="G42" s="323"/>
      <c r="H42" s="323"/>
      <c r="I42" s="456"/>
    </row>
    <row r="43" spans="2:9" ht="34.5" customHeight="1" x14ac:dyDescent="0.35">
      <c r="B43" s="455"/>
      <c r="C43" s="323"/>
      <c r="D43" s="323"/>
      <c r="E43" s="323"/>
      <c r="F43" s="323"/>
      <c r="G43" s="323"/>
      <c r="H43" s="323"/>
      <c r="I43" s="456"/>
    </row>
    <row r="44" spans="2:9" ht="34.5" customHeight="1" x14ac:dyDescent="0.35">
      <c r="B44" s="457"/>
      <c r="C44" s="326"/>
      <c r="D44" s="326"/>
      <c r="E44" s="326"/>
      <c r="F44" s="326"/>
      <c r="G44" s="326"/>
      <c r="H44" s="326"/>
      <c r="I44" s="458"/>
    </row>
    <row r="45" spans="2:9" ht="140" customHeight="1" x14ac:dyDescent="0.35">
      <c r="B45" s="164" t="s">
        <v>278</v>
      </c>
      <c r="C45" s="427" t="s">
        <v>379</v>
      </c>
      <c r="D45" s="428"/>
      <c r="E45" s="428"/>
      <c r="F45" s="428"/>
      <c r="G45" s="428"/>
      <c r="H45" s="428"/>
      <c r="I45" s="429"/>
    </row>
    <row r="46" spans="2:9" ht="54.75" customHeight="1" x14ac:dyDescent="0.35">
      <c r="B46" s="164" t="s">
        <v>279</v>
      </c>
      <c r="C46" s="427" t="s">
        <v>223</v>
      </c>
      <c r="D46" s="428"/>
      <c r="E46" s="428"/>
      <c r="F46" s="428"/>
      <c r="G46" s="428"/>
      <c r="H46" s="428"/>
      <c r="I46" s="429"/>
    </row>
    <row r="47" spans="2:9" ht="66" customHeight="1" x14ac:dyDescent="0.35">
      <c r="B47" s="175" t="s">
        <v>280</v>
      </c>
      <c r="C47" s="459" t="s">
        <v>362</v>
      </c>
      <c r="D47" s="460"/>
      <c r="E47" s="460"/>
      <c r="F47" s="460"/>
      <c r="G47" s="460"/>
      <c r="H47" s="460"/>
      <c r="I47" s="461"/>
    </row>
    <row r="48" spans="2:9" ht="22.5" customHeight="1" x14ac:dyDescent="0.35">
      <c r="B48" s="445" t="s">
        <v>236</v>
      </c>
      <c r="C48" s="445"/>
      <c r="D48" s="445"/>
      <c r="E48" s="445"/>
      <c r="F48" s="445"/>
      <c r="G48" s="445"/>
      <c r="H48" s="445"/>
      <c r="I48" s="445"/>
    </row>
    <row r="49" spans="2:9" ht="22.5" customHeight="1" x14ac:dyDescent="0.35">
      <c r="B49" s="450" t="s">
        <v>281</v>
      </c>
      <c r="C49" s="177" t="s">
        <v>282</v>
      </c>
      <c r="D49" s="452" t="s">
        <v>283</v>
      </c>
      <c r="E49" s="452"/>
      <c r="F49" s="452"/>
      <c r="G49" s="452" t="s">
        <v>284</v>
      </c>
      <c r="H49" s="452"/>
      <c r="I49" s="452"/>
    </row>
    <row r="50" spans="2:9" ht="30.75" customHeight="1" x14ac:dyDescent="0.35">
      <c r="B50" s="451"/>
      <c r="C50" s="178"/>
      <c r="D50" s="409"/>
      <c r="E50" s="409"/>
      <c r="F50" s="409"/>
      <c r="G50" s="409"/>
      <c r="H50" s="409"/>
      <c r="I50" s="409"/>
    </row>
    <row r="51" spans="2:9" ht="32.25" customHeight="1" x14ac:dyDescent="0.35">
      <c r="B51" s="176" t="s">
        <v>285</v>
      </c>
      <c r="C51" s="409" t="s">
        <v>380</v>
      </c>
      <c r="D51" s="409"/>
      <c r="E51" s="409"/>
      <c r="F51" s="409"/>
      <c r="G51" s="409"/>
      <c r="H51" s="409"/>
      <c r="I51" s="409"/>
    </row>
    <row r="52" spans="2:9" ht="28.5" customHeight="1" x14ac:dyDescent="0.35">
      <c r="B52" s="167" t="s">
        <v>286</v>
      </c>
      <c r="C52" s="410" t="s">
        <v>377</v>
      </c>
      <c r="D52" s="411"/>
      <c r="E52" s="411"/>
      <c r="F52" s="411"/>
      <c r="G52" s="411"/>
      <c r="H52" s="411"/>
      <c r="I52" s="412"/>
    </row>
    <row r="53" spans="2:9" ht="30" customHeight="1" x14ac:dyDescent="0.35">
      <c r="B53" s="175" t="s">
        <v>287</v>
      </c>
      <c r="C53" s="409" t="s">
        <v>378</v>
      </c>
      <c r="D53" s="409"/>
      <c r="E53" s="409"/>
      <c r="F53" s="409"/>
      <c r="G53" s="409"/>
      <c r="H53" s="409"/>
      <c r="I53" s="409"/>
    </row>
    <row r="54" spans="2:9" ht="31.5" customHeight="1" x14ac:dyDescent="0.35">
      <c r="B54" s="175" t="s">
        <v>288</v>
      </c>
      <c r="C54" s="349" t="s">
        <v>376</v>
      </c>
      <c r="D54" s="349"/>
      <c r="E54" s="349"/>
      <c r="F54" s="349"/>
      <c r="G54" s="349"/>
      <c r="H54" s="349"/>
      <c r="I54" s="349"/>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70" zoomScaleNormal="70" workbookViewId="0">
      <selection activeCell="F27" sqref="F27:F38"/>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9" width="11.453125" style="3"/>
    <col min="20" max="16384" width="11.453125" style="7"/>
  </cols>
  <sheetData>
    <row r="1" spans="2:9" ht="37.5" customHeight="1" x14ac:dyDescent="0.25">
      <c r="B1" s="407"/>
      <c r="C1" s="274" t="s">
        <v>25</v>
      </c>
      <c r="D1" s="274"/>
      <c r="E1" s="274"/>
      <c r="F1" s="274"/>
      <c r="G1" s="274"/>
      <c r="H1" s="274"/>
      <c r="I1" s="408"/>
    </row>
    <row r="2" spans="2:9" ht="37.5" customHeight="1" x14ac:dyDescent="0.25">
      <c r="B2" s="407"/>
      <c r="C2" s="274" t="s">
        <v>239</v>
      </c>
      <c r="D2" s="274"/>
      <c r="E2" s="274"/>
      <c r="F2" s="274"/>
      <c r="G2" s="274"/>
      <c r="H2" s="274"/>
      <c r="I2" s="408"/>
    </row>
    <row r="3" spans="2:9" ht="37.5" customHeight="1" x14ac:dyDescent="0.25">
      <c r="B3" s="407"/>
      <c r="C3" s="274" t="s">
        <v>240</v>
      </c>
      <c r="D3" s="274"/>
      <c r="E3" s="274"/>
      <c r="F3" s="274" t="s">
        <v>241</v>
      </c>
      <c r="G3" s="274"/>
      <c r="H3" s="274"/>
      <c r="I3" s="408"/>
    </row>
    <row r="4" spans="2:9" ht="23.25" customHeight="1" x14ac:dyDescent="0.25">
      <c r="B4" s="413"/>
      <c r="C4" s="413"/>
      <c r="D4" s="413"/>
      <c r="E4" s="413"/>
      <c r="F4" s="413"/>
      <c r="G4" s="413"/>
      <c r="H4" s="413"/>
      <c r="I4" s="413"/>
    </row>
    <row r="5" spans="2:9" ht="24" customHeight="1" x14ac:dyDescent="0.25">
      <c r="B5" s="414" t="s">
        <v>234</v>
      </c>
      <c r="C5" s="414"/>
      <c r="D5" s="414"/>
      <c r="E5" s="414"/>
      <c r="F5" s="414"/>
      <c r="G5" s="414"/>
      <c r="H5" s="414"/>
      <c r="I5" s="414"/>
    </row>
    <row r="6" spans="2:9" ht="30.75" customHeight="1" x14ac:dyDescent="0.25">
      <c r="B6" s="164" t="s">
        <v>242</v>
      </c>
      <c r="C6" s="179">
        <v>2</v>
      </c>
      <c r="D6" s="415" t="s">
        <v>243</v>
      </c>
      <c r="E6" s="415"/>
      <c r="F6" s="416" t="s">
        <v>304</v>
      </c>
      <c r="G6" s="416"/>
      <c r="H6" s="416"/>
      <c r="I6" s="416"/>
    </row>
    <row r="7" spans="2:9" ht="30.75" customHeight="1" x14ac:dyDescent="0.25">
      <c r="B7" s="164" t="s">
        <v>244</v>
      </c>
      <c r="C7" s="179" t="s">
        <v>81</v>
      </c>
      <c r="D7" s="415" t="s">
        <v>245</v>
      </c>
      <c r="E7" s="415"/>
      <c r="F7" s="416" t="s">
        <v>290</v>
      </c>
      <c r="G7" s="416"/>
      <c r="H7" s="167" t="s">
        <v>246</v>
      </c>
      <c r="I7" s="179" t="s">
        <v>81</v>
      </c>
    </row>
    <row r="8" spans="2:9" ht="30.75" customHeight="1" x14ac:dyDescent="0.25">
      <c r="B8" s="164" t="s">
        <v>247</v>
      </c>
      <c r="C8" s="416" t="s">
        <v>291</v>
      </c>
      <c r="D8" s="416"/>
      <c r="E8" s="416"/>
      <c r="F8" s="416"/>
      <c r="G8" s="167" t="s">
        <v>248</v>
      </c>
      <c r="H8" s="417">
        <v>7560</v>
      </c>
      <c r="I8" s="417"/>
    </row>
    <row r="9" spans="2:9" ht="30.75" customHeight="1" x14ac:dyDescent="0.25">
      <c r="B9" s="164" t="s">
        <v>48</v>
      </c>
      <c r="C9" s="418" t="s">
        <v>65</v>
      </c>
      <c r="D9" s="418"/>
      <c r="E9" s="418"/>
      <c r="F9" s="418"/>
      <c r="G9" s="167" t="s">
        <v>249</v>
      </c>
      <c r="H9" s="419" t="s">
        <v>165</v>
      </c>
      <c r="I9" s="419"/>
    </row>
    <row r="10" spans="2:9" ht="30.75" customHeight="1" x14ac:dyDescent="0.25">
      <c r="B10" s="164" t="s">
        <v>250</v>
      </c>
      <c r="C10" s="420" t="s">
        <v>359</v>
      </c>
      <c r="D10" s="420"/>
      <c r="E10" s="420"/>
      <c r="F10" s="420"/>
      <c r="G10" s="420"/>
      <c r="H10" s="420"/>
      <c r="I10" s="420"/>
    </row>
    <row r="11" spans="2:9" ht="30.75" customHeight="1" x14ac:dyDescent="0.25">
      <c r="B11" s="164" t="s">
        <v>251</v>
      </c>
      <c r="C11" s="421" t="s">
        <v>292</v>
      </c>
      <c r="D11" s="421"/>
      <c r="E11" s="421"/>
      <c r="F11" s="421"/>
      <c r="G11" s="421"/>
      <c r="H11" s="421"/>
      <c r="I11" s="421"/>
    </row>
    <row r="12" spans="2:9" ht="30.75" customHeight="1" x14ac:dyDescent="0.25">
      <c r="B12" s="164" t="s">
        <v>254</v>
      </c>
      <c r="C12" s="306" t="s">
        <v>352</v>
      </c>
      <c r="D12" s="306"/>
      <c r="E12" s="306"/>
      <c r="F12" s="306"/>
      <c r="G12" s="167" t="s">
        <v>252</v>
      </c>
      <c r="H12" s="307" t="s">
        <v>91</v>
      </c>
      <c r="I12" s="307"/>
    </row>
    <row r="13" spans="2:9" ht="30.75" customHeight="1" x14ac:dyDescent="0.25">
      <c r="B13" s="164" t="s">
        <v>255</v>
      </c>
      <c r="C13" s="422" t="s">
        <v>360</v>
      </c>
      <c r="D13" s="422"/>
      <c r="E13" s="422"/>
      <c r="F13" s="422"/>
      <c r="G13" s="167" t="s">
        <v>253</v>
      </c>
      <c r="H13" s="421" t="s">
        <v>70</v>
      </c>
      <c r="I13" s="421"/>
    </row>
    <row r="14" spans="2:9" ht="64.5" customHeight="1" x14ac:dyDescent="0.25">
      <c r="B14" s="164" t="s">
        <v>256</v>
      </c>
      <c r="C14" s="291" t="s">
        <v>357</v>
      </c>
      <c r="D14" s="291"/>
      <c r="E14" s="291"/>
      <c r="F14" s="291"/>
      <c r="G14" s="291"/>
      <c r="H14" s="291"/>
      <c r="I14" s="291"/>
    </row>
    <row r="15" spans="2:9" ht="30.75" customHeight="1" x14ac:dyDescent="0.25">
      <c r="B15" s="164" t="s">
        <v>257</v>
      </c>
      <c r="C15" s="306" t="s">
        <v>305</v>
      </c>
      <c r="D15" s="306"/>
      <c r="E15" s="306"/>
      <c r="F15" s="306"/>
      <c r="G15" s="306"/>
      <c r="H15" s="306"/>
      <c r="I15" s="306"/>
    </row>
    <row r="16" spans="2:9" ht="20.25" customHeight="1" x14ac:dyDescent="0.25">
      <c r="B16" s="164" t="s">
        <v>258</v>
      </c>
      <c r="C16" s="416" t="s">
        <v>361</v>
      </c>
      <c r="D16" s="416"/>
      <c r="E16" s="416"/>
      <c r="F16" s="416"/>
      <c r="G16" s="416"/>
      <c r="H16" s="416"/>
      <c r="I16" s="416"/>
    </row>
    <row r="17" spans="2:9" ht="30.75" customHeight="1" x14ac:dyDescent="0.25">
      <c r="B17" s="164" t="s">
        <v>259</v>
      </c>
      <c r="C17" s="421" t="s">
        <v>306</v>
      </c>
      <c r="D17" s="423"/>
      <c r="E17" s="423"/>
      <c r="F17" s="423"/>
      <c r="G17" s="423"/>
      <c r="H17" s="423"/>
      <c r="I17" s="423"/>
    </row>
    <row r="18" spans="2:9" ht="18" customHeight="1" x14ac:dyDescent="0.25">
      <c r="B18" s="424" t="s">
        <v>265</v>
      </c>
      <c r="C18" s="425" t="s">
        <v>237</v>
      </c>
      <c r="D18" s="425"/>
      <c r="E18" s="425"/>
      <c r="F18" s="426" t="s">
        <v>238</v>
      </c>
      <c r="G18" s="426"/>
      <c r="H18" s="426"/>
      <c r="I18" s="426"/>
    </row>
    <row r="19" spans="2:9" ht="39.75" customHeight="1" x14ac:dyDescent="0.25">
      <c r="B19" s="424"/>
      <c r="C19" s="416" t="s">
        <v>307</v>
      </c>
      <c r="D19" s="416"/>
      <c r="E19" s="416"/>
      <c r="F19" s="416" t="s">
        <v>308</v>
      </c>
      <c r="G19" s="416"/>
      <c r="H19" s="416"/>
      <c r="I19" s="416"/>
    </row>
    <row r="20" spans="2:9" ht="39.75" customHeight="1" x14ac:dyDescent="0.25">
      <c r="B20" s="165" t="s">
        <v>266</v>
      </c>
      <c r="C20" s="410" t="s">
        <v>309</v>
      </c>
      <c r="D20" s="411"/>
      <c r="E20" s="412"/>
      <c r="F20" s="307" t="s">
        <v>310</v>
      </c>
      <c r="G20" s="307"/>
      <c r="H20" s="307"/>
      <c r="I20" s="308"/>
    </row>
    <row r="21" spans="2:9" ht="42" customHeight="1" x14ac:dyDescent="0.25">
      <c r="B21" s="165" t="s">
        <v>267</v>
      </c>
      <c r="C21" s="430" t="s">
        <v>311</v>
      </c>
      <c r="D21" s="431"/>
      <c r="E21" s="432"/>
      <c r="F21" s="433" t="s">
        <v>312</v>
      </c>
      <c r="G21" s="434"/>
      <c r="H21" s="434"/>
      <c r="I21" s="435"/>
    </row>
    <row r="22" spans="2:9" ht="23.25" customHeight="1" x14ac:dyDescent="0.25">
      <c r="B22" s="165" t="s">
        <v>268</v>
      </c>
      <c r="C22" s="436">
        <v>44927</v>
      </c>
      <c r="D22" s="437"/>
      <c r="E22" s="438"/>
      <c r="F22" s="167" t="s">
        <v>271</v>
      </c>
      <c r="G22" s="193">
        <v>2</v>
      </c>
      <c r="H22" s="167" t="s">
        <v>275</v>
      </c>
      <c r="I22" s="194">
        <f>3+2</f>
        <v>5</v>
      </c>
    </row>
    <row r="23" spans="2:9" ht="27" customHeight="1" x14ac:dyDescent="0.25">
      <c r="B23" s="165" t="s">
        <v>269</v>
      </c>
      <c r="C23" s="436">
        <v>45291</v>
      </c>
      <c r="D23" s="296"/>
      <c r="E23" s="439"/>
      <c r="F23" s="167" t="s">
        <v>272</v>
      </c>
      <c r="G23" s="440">
        <v>2</v>
      </c>
      <c r="H23" s="441"/>
      <c r="I23" s="442"/>
    </row>
    <row r="24" spans="2:9" ht="30.75" customHeight="1" x14ac:dyDescent="0.25">
      <c r="B24" s="166" t="s">
        <v>270</v>
      </c>
      <c r="C24" s="341" t="s">
        <v>88</v>
      </c>
      <c r="D24" s="342"/>
      <c r="E24" s="343"/>
      <c r="F24" s="168" t="s">
        <v>274</v>
      </c>
      <c r="G24" s="433" t="s">
        <v>303</v>
      </c>
      <c r="H24" s="434"/>
      <c r="I24" s="443"/>
    </row>
    <row r="25" spans="2:9" ht="22.5" customHeight="1" x14ac:dyDescent="0.25">
      <c r="B25" s="444" t="s">
        <v>235</v>
      </c>
      <c r="C25" s="445"/>
      <c r="D25" s="445"/>
      <c r="E25" s="445"/>
      <c r="F25" s="445"/>
      <c r="G25" s="445"/>
      <c r="H25" s="445"/>
      <c r="I25" s="446"/>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6">
        <f>+$G$23*5%</f>
        <v>0.1</v>
      </c>
      <c r="D27" s="196">
        <v>0.1</v>
      </c>
      <c r="E27" s="192">
        <f>IF(OR(C27=0,C27=""),0,D27/C27)</f>
        <v>1</v>
      </c>
      <c r="F27" s="447">
        <f>SUM(C27:C38)</f>
        <v>2</v>
      </c>
      <c r="G27" s="462">
        <f>SUM(D27:D38)</f>
        <v>0.1</v>
      </c>
      <c r="H27" s="182">
        <f>+(D27*100%)/$G$23</f>
        <v>0.05</v>
      </c>
      <c r="I27" s="447">
        <f>G27+I22</f>
        <v>5.0999999999999996</v>
      </c>
    </row>
    <row r="28" spans="2:9" ht="19.5" customHeight="1" x14ac:dyDescent="0.25">
      <c r="B28" s="173" t="s">
        <v>114</v>
      </c>
      <c r="C28" s="196">
        <f t="shared" ref="C28" si="0">+$G$23*5%</f>
        <v>0.1</v>
      </c>
      <c r="D28" s="196"/>
      <c r="E28" s="192">
        <f t="shared" ref="E28:E38" si="1">IF(OR(C28=0,C28=""),0,D28/C28)</f>
        <v>0</v>
      </c>
      <c r="F28" s="448"/>
      <c r="G28" s="463"/>
      <c r="H28" s="182" t="str">
        <f>+IF(D28="","",((D28*100%)/$G$23)+H27)</f>
        <v/>
      </c>
      <c r="I28" s="448"/>
    </row>
    <row r="29" spans="2:9" ht="19.5" customHeight="1" x14ac:dyDescent="0.25">
      <c r="B29" s="173" t="s">
        <v>115</v>
      </c>
      <c r="C29" s="196">
        <f>+$G$23*10%</f>
        <v>0.2</v>
      </c>
      <c r="D29" s="196"/>
      <c r="E29" s="192">
        <f t="shared" si="1"/>
        <v>0</v>
      </c>
      <c r="F29" s="448"/>
      <c r="G29" s="463"/>
      <c r="H29" s="182" t="str">
        <f t="shared" ref="H29:H38" si="2">+IF(D29="","",((D29*100%)/$G$23)+H28)</f>
        <v/>
      </c>
      <c r="I29" s="448"/>
    </row>
    <row r="30" spans="2:9" ht="19.5" customHeight="1" x14ac:dyDescent="0.25">
      <c r="B30" s="173" t="s">
        <v>116</v>
      </c>
      <c r="C30" s="196">
        <f>+$G$23*5%</f>
        <v>0.1</v>
      </c>
      <c r="D30" s="196"/>
      <c r="E30" s="192">
        <f t="shared" si="1"/>
        <v>0</v>
      </c>
      <c r="F30" s="448"/>
      <c r="G30" s="463"/>
      <c r="H30" s="182" t="str">
        <f t="shared" si="2"/>
        <v/>
      </c>
      <c r="I30" s="448"/>
    </row>
    <row r="31" spans="2:9" ht="19.5" customHeight="1" x14ac:dyDescent="0.25">
      <c r="B31" s="173" t="s">
        <v>117</v>
      </c>
      <c r="C31" s="196">
        <f>+$G$23*10%</f>
        <v>0.2</v>
      </c>
      <c r="D31" s="196"/>
      <c r="E31" s="192">
        <f t="shared" si="1"/>
        <v>0</v>
      </c>
      <c r="F31" s="448"/>
      <c r="G31" s="463"/>
      <c r="H31" s="182" t="str">
        <f t="shared" si="2"/>
        <v/>
      </c>
      <c r="I31" s="448"/>
    </row>
    <row r="32" spans="2:9" ht="19.5" customHeight="1" x14ac:dyDescent="0.25">
      <c r="B32" s="173" t="s">
        <v>118</v>
      </c>
      <c r="C32" s="196">
        <f>+$G$23*5%</f>
        <v>0.1</v>
      </c>
      <c r="D32" s="196"/>
      <c r="E32" s="192">
        <f t="shared" si="1"/>
        <v>0</v>
      </c>
      <c r="F32" s="448"/>
      <c r="G32" s="463"/>
      <c r="H32" s="182" t="str">
        <f t="shared" si="2"/>
        <v/>
      </c>
      <c r="I32" s="448"/>
    </row>
    <row r="33" spans="2:9" ht="19.5" customHeight="1" x14ac:dyDescent="0.25">
      <c r="B33" s="173" t="s">
        <v>119</v>
      </c>
      <c r="C33" s="201">
        <f>+$G$23*10%</f>
        <v>0.2</v>
      </c>
      <c r="D33" s="196"/>
      <c r="E33" s="192">
        <f t="shared" si="1"/>
        <v>0</v>
      </c>
      <c r="F33" s="448"/>
      <c r="G33" s="463"/>
      <c r="H33" s="182" t="str">
        <f t="shared" si="2"/>
        <v/>
      </c>
      <c r="I33" s="448"/>
    </row>
    <row r="34" spans="2:9" ht="19.5" customHeight="1" x14ac:dyDescent="0.25">
      <c r="B34" s="173" t="s">
        <v>120</v>
      </c>
      <c r="C34" s="196">
        <f>+$G$23*11%</f>
        <v>0.22</v>
      </c>
      <c r="D34" s="196"/>
      <c r="E34" s="192">
        <f t="shared" si="1"/>
        <v>0</v>
      </c>
      <c r="F34" s="448"/>
      <c r="G34" s="463"/>
      <c r="H34" s="182" t="str">
        <f t="shared" si="2"/>
        <v/>
      </c>
      <c r="I34" s="448"/>
    </row>
    <row r="35" spans="2:9" ht="19.5" customHeight="1" x14ac:dyDescent="0.25">
      <c r="B35" s="173" t="s">
        <v>121</v>
      </c>
      <c r="C35" s="196">
        <f>+$G$23*11%</f>
        <v>0.22</v>
      </c>
      <c r="D35" s="196"/>
      <c r="E35" s="192">
        <f t="shared" si="1"/>
        <v>0</v>
      </c>
      <c r="F35" s="448"/>
      <c r="G35" s="463"/>
      <c r="H35" s="182" t="str">
        <f t="shared" si="2"/>
        <v/>
      </c>
      <c r="I35" s="448"/>
    </row>
    <row r="36" spans="2:9" ht="19.5" customHeight="1" x14ac:dyDescent="0.25">
      <c r="B36" s="173" t="s">
        <v>122</v>
      </c>
      <c r="C36" s="196">
        <f>+$G$23*11%</f>
        <v>0.22</v>
      </c>
      <c r="D36" s="196"/>
      <c r="E36" s="192">
        <f t="shared" si="1"/>
        <v>0</v>
      </c>
      <c r="F36" s="448"/>
      <c r="G36" s="463"/>
      <c r="H36" s="182" t="str">
        <f t="shared" si="2"/>
        <v/>
      </c>
      <c r="I36" s="448"/>
    </row>
    <row r="37" spans="2:9" ht="19.5" customHeight="1" x14ac:dyDescent="0.25">
      <c r="B37" s="173" t="s">
        <v>123</v>
      </c>
      <c r="C37" s="196">
        <f>+$G$23*11%</f>
        <v>0.22</v>
      </c>
      <c r="D37" s="196"/>
      <c r="E37" s="192">
        <f t="shared" si="1"/>
        <v>0</v>
      </c>
      <c r="F37" s="448"/>
      <c r="G37" s="463"/>
      <c r="H37" s="182" t="str">
        <f t="shared" si="2"/>
        <v/>
      </c>
      <c r="I37" s="448"/>
    </row>
    <row r="38" spans="2:9" ht="19.5" customHeight="1" x14ac:dyDescent="0.25">
      <c r="B38" s="173" t="s">
        <v>124</v>
      </c>
      <c r="C38" s="196">
        <f>+$G$23*6%</f>
        <v>0.12</v>
      </c>
      <c r="D38" s="196"/>
      <c r="E38" s="192">
        <f t="shared" si="1"/>
        <v>0</v>
      </c>
      <c r="F38" s="449"/>
      <c r="G38" s="464"/>
      <c r="H38" s="182" t="str">
        <f t="shared" si="2"/>
        <v/>
      </c>
      <c r="I38" s="449"/>
    </row>
    <row r="39" spans="2:9" ht="126" customHeight="1" x14ac:dyDescent="0.25">
      <c r="B39" s="174" t="s">
        <v>277</v>
      </c>
      <c r="C39" s="465" t="s">
        <v>382</v>
      </c>
      <c r="D39" s="466"/>
      <c r="E39" s="466"/>
      <c r="F39" s="466"/>
      <c r="G39" s="466"/>
      <c r="H39" s="466"/>
      <c r="I39" s="467"/>
    </row>
    <row r="40" spans="2:9" ht="34.5" customHeight="1" x14ac:dyDescent="0.25">
      <c r="B40" s="453"/>
      <c r="C40" s="320"/>
      <c r="D40" s="320"/>
      <c r="E40" s="320"/>
      <c r="F40" s="320"/>
      <c r="G40" s="320"/>
      <c r="H40" s="320"/>
      <c r="I40" s="454"/>
    </row>
    <row r="41" spans="2:9" ht="34.5" customHeight="1" x14ac:dyDescent="0.25">
      <c r="B41" s="455"/>
      <c r="C41" s="323"/>
      <c r="D41" s="323"/>
      <c r="E41" s="323"/>
      <c r="F41" s="323"/>
      <c r="G41" s="323"/>
      <c r="H41" s="323"/>
      <c r="I41" s="456"/>
    </row>
    <row r="42" spans="2:9" ht="34.5" customHeight="1" x14ac:dyDescent="0.25">
      <c r="B42" s="455"/>
      <c r="C42" s="323"/>
      <c r="D42" s="323"/>
      <c r="E42" s="323"/>
      <c r="F42" s="323"/>
      <c r="G42" s="323"/>
      <c r="H42" s="323"/>
      <c r="I42" s="456"/>
    </row>
    <row r="43" spans="2:9" ht="57" customHeight="1" x14ac:dyDescent="0.25">
      <c r="B43" s="455"/>
      <c r="C43" s="323"/>
      <c r="D43" s="323"/>
      <c r="E43" s="323"/>
      <c r="F43" s="323"/>
      <c r="G43" s="323"/>
      <c r="H43" s="323"/>
      <c r="I43" s="456"/>
    </row>
    <row r="44" spans="2:9" ht="34.5" customHeight="1" x14ac:dyDescent="0.25">
      <c r="B44" s="457"/>
      <c r="C44" s="326"/>
      <c r="D44" s="326"/>
      <c r="E44" s="326"/>
      <c r="F44" s="326"/>
      <c r="G44" s="326"/>
      <c r="H44" s="326"/>
      <c r="I44" s="458"/>
    </row>
    <row r="45" spans="2:9" ht="96.75" customHeight="1" x14ac:dyDescent="0.25">
      <c r="B45" s="164" t="s">
        <v>278</v>
      </c>
      <c r="C45" s="427" t="s">
        <v>369</v>
      </c>
      <c r="D45" s="428"/>
      <c r="E45" s="428"/>
      <c r="F45" s="428"/>
      <c r="G45" s="428"/>
      <c r="H45" s="428"/>
      <c r="I45" s="429"/>
    </row>
    <row r="46" spans="2:9" ht="32.25" customHeight="1" x14ac:dyDescent="0.25">
      <c r="B46" s="164" t="s">
        <v>279</v>
      </c>
      <c r="C46" s="427" t="s">
        <v>370</v>
      </c>
      <c r="D46" s="428"/>
      <c r="E46" s="428"/>
      <c r="F46" s="428"/>
      <c r="G46" s="428"/>
      <c r="H46" s="428"/>
      <c r="I46" s="429"/>
    </row>
    <row r="47" spans="2:9" ht="66" customHeight="1" x14ac:dyDescent="0.25">
      <c r="B47" s="175" t="s">
        <v>280</v>
      </c>
      <c r="C47" s="459" t="s">
        <v>371</v>
      </c>
      <c r="D47" s="468"/>
      <c r="E47" s="468"/>
      <c r="F47" s="468"/>
      <c r="G47" s="468"/>
      <c r="H47" s="468"/>
      <c r="I47" s="469"/>
    </row>
    <row r="48" spans="2:9" ht="22.5" customHeight="1" x14ac:dyDescent="0.25">
      <c r="B48" s="445" t="s">
        <v>236</v>
      </c>
      <c r="C48" s="445"/>
      <c r="D48" s="445"/>
      <c r="E48" s="445"/>
      <c r="F48" s="445"/>
      <c r="G48" s="445"/>
      <c r="H48" s="445"/>
      <c r="I48" s="445"/>
    </row>
    <row r="49" spans="2:9" ht="22.5" customHeight="1" x14ac:dyDescent="0.25">
      <c r="B49" s="450" t="s">
        <v>281</v>
      </c>
      <c r="C49" s="177" t="s">
        <v>282</v>
      </c>
      <c r="D49" s="452" t="s">
        <v>283</v>
      </c>
      <c r="E49" s="452"/>
      <c r="F49" s="452"/>
      <c r="G49" s="452" t="s">
        <v>284</v>
      </c>
      <c r="H49" s="452"/>
      <c r="I49" s="452"/>
    </row>
    <row r="50" spans="2:9" ht="30.75" customHeight="1" x14ac:dyDescent="0.25">
      <c r="B50" s="451"/>
      <c r="C50" s="178"/>
      <c r="D50" s="409"/>
      <c r="E50" s="409"/>
      <c r="F50" s="409"/>
      <c r="G50" s="409"/>
      <c r="H50" s="409"/>
      <c r="I50" s="409"/>
    </row>
    <row r="51" spans="2:9" ht="32.25" customHeight="1" x14ac:dyDescent="0.25">
      <c r="B51" s="176" t="s">
        <v>285</v>
      </c>
      <c r="C51" s="409" t="s">
        <v>383</v>
      </c>
      <c r="D51" s="409"/>
      <c r="E51" s="409"/>
      <c r="F51" s="409"/>
      <c r="G51" s="409"/>
      <c r="H51" s="409"/>
      <c r="I51" s="409"/>
    </row>
    <row r="52" spans="2:9" ht="28.5" customHeight="1" x14ac:dyDescent="0.25">
      <c r="B52" s="167" t="s">
        <v>286</v>
      </c>
      <c r="C52" s="410" t="s">
        <v>377</v>
      </c>
      <c r="D52" s="411"/>
      <c r="E52" s="411"/>
      <c r="F52" s="411"/>
      <c r="G52" s="411"/>
      <c r="H52" s="411"/>
      <c r="I52" s="412"/>
    </row>
    <row r="53" spans="2:9" ht="30" customHeight="1" x14ac:dyDescent="0.25">
      <c r="B53" s="175" t="s">
        <v>287</v>
      </c>
      <c r="C53" s="409" t="s">
        <v>378</v>
      </c>
      <c r="D53" s="409"/>
      <c r="E53" s="409"/>
      <c r="F53" s="409"/>
      <c r="G53" s="409"/>
      <c r="H53" s="409"/>
      <c r="I53" s="409"/>
    </row>
    <row r="54" spans="2:9" ht="31.5" customHeight="1" x14ac:dyDescent="0.25">
      <c r="B54" s="175" t="s">
        <v>288</v>
      </c>
      <c r="C54" s="349" t="s">
        <v>376</v>
      </c>
      <c r="D54" s="349"/>
      <c r="E54" s="349"/>
      <c r="F54" s="349"/>
      <c r="G54" s="349"/>
      <c r="H54" s="349"/>
      <c r="I54" s="349"/>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2">
    <dataValidation type="list" allowBlank="1" showInputMessage="1" showErrorMessage="1" sqref="C7 I7" xr:uid="{00000000-0002-0000-0400-000000000000}">
      <formula1>#REF!</formula1>
    </dataValidation>
    <dataValidation type="list" allowBlank="1" showInputMessage="1" showErrorMessage="1" sqref="H12:I13 C24:E24 C9:F9" xr:uid="{00000000-0002-0000-0400-000001000000}">
      <formula1>#REF!</formula1>
    </dataValidation>
  </dataValidations>
  <pageMargins left="0.7" right="0.7" top="0.75" bottom="0.75" header="0.3" footer="0.3"/>
  <pageSetup orientation="portrait" r:id="rId1"/>
  <ignoredErrors>
    <ignoredError sqref="C29:C32" 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workbookViewId="0">
      <selection activeCell="F27" sqref="F27:F38"/>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07"/>
      <c r="C1" s="274" t="s">
        <v>25</v>
      </c>
      <c r="D1" s="274"/>
      <c r="E1" s="274"/>
      <c r="F1" s="274"/>
      <c r="G1" s="274"/>
      <c r="H1" s="274"/>
      <c r="I1" s="408"/>
    </row>
    <row r="2" spans="2:9" ht="37.5" customHeight="1" x14ac:dyDescent="0.25">
      <c r="B2" s="407"/>
      <c r="C2" s="274" t="s">
        <v>239</v>
      </c>
      <c r="D2" s="274"/>
      <c r="E2" s="274"/>
      <c r="F2" s="274"/>
      <c r="G2" s="274"/>
      <c r="H2" s="274"/>
      <c r="I2" s="408"/>
    </row>
    <row r="3" spans="2:9" ht="37.5" customHeight="1" x14ac:dyDescent="0.25">
      <c r="B3" s="407"/>
      <c r="C3" s="274" t="s">
        <v>240</v>
      </c>
      <c r="D3" s="274"/>
      <c r="E3" s="274"/>
      <c r="F3" s="274" t="s">
        <v>241</v>
      </c>
      <c r="G3" s="274"/>
      <c r="H3" s="274"/>
      <c r="I3" s="408"/>
    </row>
    <row r="4" spans="2:9" ht="23.25" customHeight="1" x14ac:dyDescent="0.25">
      <c r="B4" s="413"/>
      <c r="C4" s="413"/>
      <c r="D4" s="413"/>
      <c r="E4" s="413"/>
      <c r="F4" s="413"/>
      <c r="G4" s="413"/>
      <c r="H4" s="413"/>
      <c r="I4" s="413"/>
    </row>
    <row r="5" spans="2:9" ht="24" customHeight="1" x14ac:dyDescent="0.25">
      <c r="B5" s="414" t="s">
        <v>234</v>
      </c>
      <c r="C5" s="414"/>
      <c r="D5" s="414"/>
      <c r="E5" s="414"/>
      <c r="F5" s="414"/>
      <c r="G5" s="414"/>
      <c r="H5" s="414"/>
      <c r="I5" s="414"/>
    </row>
    <row r="6" spans="2:9" ht="30.75" customHeight="1" x14ac:dyDescent="0.25">
      <c r="B6" s="164" t="s">
        <v>242</v>
      </c>
      <c r="C6" s="179">
        <v>3</v>
      </c>
      <c r="D6" s="415" t="s">
        <v>243</v>
      </c>
      <c r="E6" s="415"/>
      <c r="F6" s="416" t="s">
        <v>313</v>
      </c>
      <c r="G6" s="416"/>
      <c r="H6" s="416"/>
      <c r="I6" s="416"/>
    </row>
    <row r="7" spans="2:9" ht="30.75" customHeight="1" x14ac:dyDescent="0.25">
      <c r="B7" s="164" t="s">
        <v>244</v>
      </c>
      <c r="C7" s="179" t="s">
        <v>76</v>
      </c>
      <c r="D7" s="415" t="s">
        <v>245</v>
      </c>
      <c r="E7" s="415"/>
      <c r="F7" s="416" t="s">
        <v>290</v>
      </c>
      <c r="G7" s="416"/>
      <c r="H7" s="167" t="s">
        <v>246</v>
      </c>
      <c r="I7" s="179" t="s">
        <v>76</v>
      </c>
    </row>
    <row r="8" spans="2:9" ht="30.75" customHeight="1" x14ac:dyDescent="0.25">
      <c r="B8" s="164" t="s">
        <v>247</v>
      </c>
      <c r="C8" s="416" t="s">
        <v>291</v>
      </c>
      <c r="D8" s="416"/>
      <c r="E8" s="416"/>
      <c r="F8" s="416"/>
      <c r="G8" s="167" t="s">
        <v>248</v>
      </c>
      <c r="H8" s="417">
        <v>7560</v>
      </c>
      <c r="I8" s="417"/>
    </row>
    <row r="9" spans="2:9" ht="30.75" customHeight="1" x14ac:dyDescent="0.25">
      <c r="B9" s="164" t="s">
        <v>48</v>
      </c>
      <c r="C9" s="418" t="s">
        <v>65</v>
      </c>
      <c r="D9" s="418"/>
      <c r="E9" s="418"/>
      <c r="F9" s="418"/>
      <c r="G9" s="167" t="s">
        <v>249</v>
      </c>
      <c r="H9" s="419" t="s">
        <v>165</v>
      </c>
      <c r="I9" s="419"/>
    </row>
    <row r="10" spans="2:9" ht="30.75" customHeight="1" x14ac:dyDescent="0.25">
      <c r="B10" s="164" t="s">
        <v>250</v>
      </c>
      <c r="C10" s="420" t="s">
        <v>359</v>
      </c>
      <c r="D10" s="420"/>
      <c r="E10" s="420"/>
      <c r="F10" s="420"/>
      <c r="G10" s="420"/>
      <c r="H10" s="420"/>
      <c r="I10" s="420"/>
    </row>
    <row r="11" spans="2:9" ht="30.75" customHeight="1" x14ac:dyDescent="0.25">
      <c r="B11" s="164" t="s">
        <v>251</v>
      </c>
      <c r="C11" s="421" t="s">
        <v>292</v>
      </c>
      <c r="D11" s="421"/>
      <c r="E11" s="421"/>
      <c r="F11" s="421"/>
      <c r="G11" s="421"/>
      <c r="H11" s="421"/>
      <c r="I11" s="421"/>
    </row>
    <row r="12" spans="2:9" ht="30.75" customHeight="1" x14ac:dyDescent="0.25">
      <c r="B12" s="164" t="s">
        <v>254</v>
      </c>
      <c r="C12" s="306" t="s">
        <v>353</v>
      </c>
      <c r="D12" s="306"/>
      <c r="E12" s="306"/>
      <c r="F12" s="306"/>
      <c r="G12" s="167" t="s">
        <v>252</v>
      </c>
      <c r="H12" s="307" t="s">
        <v>91</v>
      </c>
      <c r="I12" s="307"/>
    </row>
    <row r="13" spans="2:9" ht="30.75" customHeight="1" x14ac:dyDescent="0.25">
      <c r="B13" s="164" t="s">
        <v>255</v>
      </c>
      <c r="C13" s="422" t="s">
        <v>360</v>
      </c>
      <c r="D13" s="422"/>
      <c r="E13" s="422"/>
      <c r="F13" s="422"/>
      <c r="G13" s="167" t="s">
        <v>253</v>
      </c>
      <c r="H13" s="421" t="s">
        <v>70</v>
      </c>
      <c r="I13" s="421"/>
    </row>
    <row r="14" spans="2:9" ht="64.5" customHeight="1" x14ac:dyDescent="0.25">
      <c r="B14" s="164" t="s">
        <v>256</v>
      </c>
      <c r="C14" s="303" t="s">
        <v>314</v>
      </c>
      <c r="D14" s="303"/>
      <c r="E14" s="303"/>
      <c r="F14" s="303"/>
      <c r="G14" s="303"/>
      <c r="H14" s="303"/>
      <c r="I14" s="303"/>
    </row>
    <row r="15" spans="2:9" ht="30.75" customHeight="1" x14ac:dyDescent="0.25">
      <c r="B15" s="164" t="s">
        <v>257</v>
      </c>
      <c r="C15" s="306" t="s">
        <v>305</v>
      </c>
      <c r="D15" s="306"/>
      <c r="E15" s="306"/>
      <c r="F15" s="306"/>
      <c r="G15" s="306"/>
      <c r="H15" s="306"/>
      <c r="I15" s="306"/>
    </row>
    <row r="16" spans="2:9" ht="20.25" customHeight="1" x14ac:dyDescent="0.25">
      <c r="B16" s="164" t="s">
        <v>258</v>
      </c>
      <c r="C16" s="416" t="s">
        <v>316</v>
      </c>
      <c r="D16" s="416"/>
      <c r="E16" s="416"/>
      <c r="F16" s="416"/>
      <c r="G16" s="416"/>
      <c r="H16" s="416"/>
      <c r="I16" s="416"/>
    </row>
    <row r="17" spans="2:10" ht="30.75" customHeight="1" x14ac:dyDescent="0.25">
      <c r="B17" s="164" t="s">
        <v>259</v>
      </c>
      <c r="C17" s="421" t="s">
        <v>315</v>
      </c>
      <c r="D17" s="423"/>
      <c r="E17" s="423"/>
      <c r="F17" s="423"/>
      <c r="G17" s="423"/>
      <c r="H17" s="423"/>
      <c r="I17" s="423"/>
    </row>
    <row r="18" spans="2:10" ht="18" customHeight="1" x14ac:dyDescent="0.25">
      <c r="B18" s="424" t="s">
        <v>265</v>
      </c>
      <c r="C18" s="425" t="s">
        <v>237</v>
      </c>
      <c r="D18" s="425"/>
      <c r="E18" s="425"/>
      <c r="F18" s="426" t="s">
        <v>238</v>
      </c>
      <c r="G18" s="426"/>
      <c r="H18" s="426"/>
      <c r="I18" s="426"/>
    </row>
    <row r="19" spans="2:10" ht="39.75" customHeight="1" x14ac:dyDescent="0.25">
      <c r="B19" s="424"/>
      <c r="C19" s="416" t="s">
        <v>317</v>
      </c>
      <c r="D19" s="416"/>
      <c r="E19" s="416"/>
      <c r="F19" s="416" t="s">
        <v>318</v>
      </c>
      <c r="G19" s="416"/>
      <c r="H19" s="416"/>
      <c r="I19" s="416"/>
    </row>
    <row r="20" spans="2:10" ht="39.75" customHeight="1" x14ac:dyDescent="0.25">
      <c r="B20" s="165" t="s">
        <v>266</v>
      </c>
      <c r="C20" s="410" t="s">
        <v>319</v>
      </c>
      <c r="D20" s="411"/>
      <c r="E20" s="412"/>
      <c r="F20" s="307" t="s">
        <v>320</v>
      </c>
      <c r="G20" s="307"/>
      <c r="H20" s="307"/>
      <c r="I20" s="308"/>
    </row>
    <row r="21" spans="2:10" ht="42" customHeight="1" x14ac:dyDescent="0.25">
      <c r="B21" s="165" t="s">
        <v>267</v>
      </c>
      <c r="C21" s="430" t="s">
        <v>321</v>
      </c>
      <c r="D21" s="431"/>
      <c r="E21" s="432"/>
      <c r="F21" s="433" t="s">
        <v>322</v>
      </c>
      <c r="G21" s="434"/>
      <c r="H21" s="434"/>
      <c r="I21" s="435"/>
    </row>
    <row r="22" spans="2:10" ht="23.25" customHeight="1" x14ac:dyDescent="0.25">
      <c r="B22" s="165" t="s">
        <v>268</v>
      </c>
      <c r="C22" s="436">
        <v>44927</v>
      </c>
      <c r="D22" s="437"/>
      <c r="E22" s="438"/>
      <c r="F22" s="167" t="s">
        <v>271</v>
      </c>
      <c r="G22" s="197">
        <v>25000</v>
      </c>
      <c r="H22" s="167" t="s">
        <v>275</v>
      </c>
      <c r="I22" s="198">
        <f>1359+19566+25000</f>
        <v>45925</v>
      </c>
      <c r="J22" s="189"/>
    </row>
    <row r="23" spans="2:10" ht="27" customHeight="1" x14ac:dyDescent="0.25">
      <c r="B23" s="165" t="s">
        <v>269</v>
      </c>
      <c r="C23" s="436">
        <v>45291</v>
      </c>
      <c r="D23" s="296"/>
      <c r="E23" s="439"/>
      <c r="F23" s="167" t="s">
        <v>272</v>
      </c>
      <c r="G23" s="470">
        <f>+F27</f>
        <v>2100</v>
      </c>
      <c r="H23" s="471"/>
      <c r="I23" s="472"/>
    </row>
    <row r="24" spans="2:10" ht="36" customHeight="1" x14ac:dyDescent="0.25">
      <c r="B24" s="166" t="s">
        <v>270</v>
      </c>
      <c r="C24" s="341" t="s">
        <v>88</v>
      </c>
      <c r="D24" s="342"/>
      <c r="E24" s="343"/>
      <c r="F24" s="180" t="s">
        <v>274</v>
      </c>
      <c r="G24" s="433" t="s">
        <v>303</v>
      </c>
      <c r="H24" s="434"/>
      <c r="I24" s="443"/>
    </row>
    <row r="25" spans="2:10" ht="22.5" customHeight="1" x14ac:dyDescent="0.25">
      <c r="B25" s="444" t="s">
        <v>235</v>
      </c>
      <c r="C25" s="445"/>
      <c r="D25" s="445"/>
      <c r="E25" s="445"/>
      <c r="F25" s="445"/>
      <c r="G25" s="445"/>
      <c r="H25" s="445"/>
      <c r="I25" s="446"/>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200">
        <v>50</v>
      </c>
      <c r="D27" s="187">
        <v>165</v>
      </c>
      <c r="E27" s="183">
        <f>IF(OR(C27=0,C27=""),0,D27/C27)</f>
        <v>3.3</v>
      </c>
      <c r="F27" s="447">
        <f>SUM(C27:C38)</f>
        <v>2100</v>
      </c>
      <c r="G27" s="447">
        <f>SUM(D27:D38)</f>
        <v>165</v>
      </c>
      <c r="H27" s="182">
        <f>+(D27*100%)/$G$23</f>
        <v>7.857142857142857E-2</v>
      </c>
      <c r="I27" s="447">
        <f>G27+I22</f>
        <v>46090</v>
      </c>
    </row>
    <row r="28" spans="2:10" ht="19.5" customHeight="1" x14ac:dyDescent="0.25">
      <c r="B28" s="173" t="s">
        <v>114</v>
      </c>
      <c r="C28" s="200">
        <v>200</v>
      </c>
      <c r="D28" s="187"/>
      <c r="E28" s="183">
        <f t="shared" ref="E28:E38" si="0">IF(OR(C28=0,C28=""),0,D28/C28)</f>
        <v>0</v>
      </c>
      <c r="F28" s="448"/>
      <c r="G28" s="448"/>
      <c r="H28" s="182" t="str">
        <f>+IF(D28="","",((D28*100%)/$G$23)+H27)</f>
        <v/>
      </c>
      <c r="I28" s="448"/>
    </row>
    <row r="29" spans="2:10" ht="19.5" customHeight="1" x14ac:dyDescent="0.25">
      <c r="B29" s="173" t="s">
        <v>115</v>
      </c>
      <c r="C29" s="200">
        <v>200</v>
      </c>
      <c r="D29" s="187"/>
      <c r="E29" s="183">
        <f t="shared" si="0"/>
        <v>0</v>
      </c>
      <c r="F29" s="448"/>
      <c r="G29" s="448"/>
      <c r="H29" s="182" t="str">
        <f t="shared" ref="H29:H38" si="1">+IF(D29="","",((D29*100%)/$G$23)+H28)</f>
        <v/>
      </c>
      <c r="I29" s="448"/>
    </row>
    <row r="30" spans="2:10" ht="19.5" customHeight="1" x14ac:dyDescent="0.25">
      <c r="B30" s="173" t="s">
        <v>116</v>
      </c>
      <c r="C30" s="200">
        <v>200</v>
      </c>
      <c r="D30" s="187"/>
      <c r="E30" s="183">
        <f t="shared" si="0"/>
        <v>0</v>
      </c>
      <c r="F30" s="448"/>
      <c r="G30" s="448"/>
      <c r="H30" s="182" t="str">
        <f t="shared" si="1"/>
        <v/>
      </c>
      <c r="I30" s="448"/>
    </row>
    <row r="31" spans="2:10" ht="19.5" customHeight="1" x14ac:dyDescent="0.25">
      <c r="B31" s="173" t="s">
        <v>117</v>
      </c>
      <c r="C31" s="200">
        <v>200</v>
      </c>
      <c r="D31" s="184"/>
      <c r="E31" s="183">
        <f>IF(OR(C32=0,C32=""),0,D31/C32)</f>
        <v>0</v>
      </c>
      <c r="F31" s="448"/>
      <c r="G31" s="448"/>
      <c r="H31" s="182" t="str">
        <f t="shared" si="1"/>
        <v/>
      </c>
      <c r="I31" s="448"/>
    </row>
    <row r="32" spans="2:10" ht="19.5" customHeight="1" x14ac:dyDescent="0.25">
      <c r="B32" s="173" t="s">
        <v>118</v>
      </c>
      <c r="C32" s="200">
        <v>250</v>
      </c>
      <c r="D32" s="184"/>
      <c r="E32" s="183">
        <f>IF(OR(C33=0,C33=""),0,D32/C33)</f>
        <v>0</v>
      </c>
      <c r="F32" s="448"/>
      <c r="G32" s="448"/>
      <c r="H32" s="182" t="str">
        <f t="shared" si="1"/>
        <v/>
      </c>
      <c r="I32" s="448"/>
    </row>
    <row r="33" spans="2:12" ht="19.5" customHeight="1" x14ac:dyDescent="0.25">
      <c r="B33" s="173" t="s">
        <v>119</v>
      </c>
      <c r="C33" s="200">
        <v>250</v>
      </c>
      <c r="D33" s="184"/>
      <c r="E33" s="183">
        <f t="shared" si="0"/>
        <v>0</v>
      </c>
      <c r="F33" s="448"/>
      <c r="G33" s="448"/>
      <c r="H33" s="182" t="str">
        <f t="shared" si="1"/>
        <v/>
      </c>
      <c r="I33" s="448"/>
    </row>
    <row r="34" spans="2:12" ht="19.5" customHeight="1" x14ac:dyDescent="0.25">
      <c r="B34" s="173" t="s">
        <v>120</v>
      </c>
      <c r="C34" s="200">
        <v>250</v>
      </c>
      <c r="D34" s="184"/>
      <c r="E34" s="183">
        <f t="shared" si="0"/>
        <v>0</v>
      </c>
      <c r="F34" s="448"/>
      <c r="G34" s="448"/>
      <c r="H34" s="182" t="str">
        <f t="shared" si="1"/>
        <v/>
      </c>
      <c r="I34" s="448"/>
    </row>
    <row r="35" spans="2:12" ht="19.5" customHeight="1" x14ac:dyDescent="0.25">
      <c r="B35" s="173" t="s">
        <v>121</v>
      </c>
      <c r="C35" s="200">
        <v>150</v>
      </c>
      <c r="D35" s="184"/>
      <c r="E35" s="183">
        <f t="shared" si="0"/>
        <v>0</v>
      </c>
      <c r="F35" s="448"/>
      <c r="G35" s="448"/>
      <c r="H35" s="182" t="str">
        <f t="shared" si="1"/>
        <v/>
      </c>
      <c r="I35" s="448"/>
    </row>
    <row r="36" spans="2:12" ht="19.5" customHeight="1" x14ac:dyDescent="0.25">
      <c r="B36" s="173" t="s">
        <v>122</v>
      </c>
      <c r="C36" s="200">
        <v>150</v>
      </c>
      <c r="D36" s="184"/>
      <c r="E36" s="183">
        <f t="shared" si="0"/>
        <v>0</v>
      </c>
      <c r="F36" s="448"/>
      <c r="G36" s="448"/>
      <c r="H36" s="182" t="str">
        <f t="shared" si="1"/>
        <v/>
      </c>
      <c r="I36" s="448"/>
    </row>
    <row r="37" spans="2:12" ht="19.5" customHeight="1" x14ac:dyDescent="0.35">
      <c r="B37" s="173" t="s">
        <v>123</v>
      </c>
      <c r="C37" s="200">
        <v>100</v>
      </c>
      <c r="D37" s="184"/>
      <c r="E37" s="183">
        <f t="shared" si="0"/>
        <v>0</v>
      </c>
      <c r="F37" s="448"/>
      <c r="G37" s="448"/>
      <c r="H37" s="182" t="str">
        <f t="shared" si="1"/>
        <v/>
      </c>
      <c r="I37" s="448"/>
      <c r="J37"/>
      <c r="K37"/>
      <c r="L37"/>
    </row>
    <row r="38" spans="2:12" ht="19.5" customHeight="1" x14ac:dyDescent="0.25">
      <c r="B38" s="173" t="s">
        <v>124</v>
      </c>
      <c r="C38" s="200">
        <v>100</v>
      </c>
      <c r="D38" s="184"/>
      <c r="E38" s="183">
        <f t="shared" si="0"/>
        <v>0</v>
      </c>
      <c r="F38" s="449"/>
      <c r="G38" s="449"/>
      <c r="H38" s="182" t="str">
        <f t="shared" si="1"/>
        <v/>
      </c>
      <c r="I38" s="449"/>
    </row>
    <row r="39" spans="2:12" ht="98.5" customHeight="1" x14ac:dyDescent="0.25">
      <c r="B39" s="174" t="s">
        <v>277</v>
      </c>
      <c r="C39" s="427" t="s">
        <v>384</v>
      </c>
      <c r="D39" s="428"/>
      <c r="E39" s="428"/>
      <c r="F39" s="428"/>
      <c r="G39" s="428"/>
      <c r="H39" s="428"/>
      <c r="I39" s="429"/>
    </row>
    <row r="40" spans="2:12" ht="54.75" customHeight="1" x14ac:dyDescent="0.25">
      <c r="B40" s="453"/>
      <c r="C40" s="320"/>
      <c r="D40" s="320"/>
      <c r="E40" s="320"/>
      <c r="F40" s="320"/>
      <c r="G40" s="320"/>
      <c r="H40" s="320"/>
      <c r="I40" s="454"/>
    </row>
    <row r="41" spans="2:12" ht="34.5" customHeight="1" x14ac:dyDescent="0.25">
      <c r="B41" s="455"/>
      <c r="C41" s="323"/>
      <c r="D41" s="323"/>
      <c r="E41" s="323"/>
      <c r="F41" s="323"/>
      <c r="G41" s="323"/>
      <c r="H41" s="323"/>
      <c r="I41" s="456"/>
    </row>
    <row r="42" spans="2:12" ht="49.5" customHeight="1" x14ac:dyDescent="0.25">
      <c r="B42" s="455"/>
      <c r="C42" s="323"/>
      <c r="D42" s="323"/>
      <c r="E42" s="323"/>
      <c r="F42" s="323"/>
      <c r="G42" s="323"/>
      <c r="H42" s="323"/>
      <c r="I42" s="456"/>
    </row>
    <row r="43" spans="2:12" ht="45.75" customHeight="1" x14ac:dyDescent="0.25">
      <c r="B43" s="455"/>
      <c r="C43" s="323"/>
      <c r="D43" s="323"/>
      <c r="E43" s="323"/>
      <c r="F43" s="323"/>
      <c r="G43" s="323"/>
      <c r="H43" s="323"/>
      <c r="I43" s="456"/>
    </row>
    <row r="44" spans="2:12" ht="5.25" customHeight="1" x14ac:dyDescent="0.25">
      <c r="B44" s="457"/>
      <c r="C44" s="326"/>
      <c r="D44" s="326"/>
      <c r="E44" s="326"/>
      <c r="F44" s="326"/>
      <c r="G44" s="326"/>
      <c r="H44" s="326"/>
      <c r="I44" s="458"/>
    </row>
    <row r="45" spans="2:12" ht="150" customHeight="1" x14ac:dyDescent="0.25">
      <c r="B45" s="164" t="s">
        <v>278</v>
      </c>
      <c r="C45" s="427" t="s">
        <v>385</v>
      </c>
      <c r="D45" s="428"/>
      <c r="E45" s="428"/>
      <c r="F45" s="428"/>
      <c r="G45" s="428"/>
      <c r="H45" s="428"/>
      <c r="I45" s="429"/>
    </row>
    <row r="46" spans="2:12" ht="32.25" customHeight="1" x14ac:dyDescent="0.25">
      <c r="B46" s="164" t="s">
        <v>279</v>
      </c>
      <c r="C46" s="427" t="s">
        <v>372</v>
      </c>
      <c r="D46" s="428"/>
      <c r="E46" s="428"/>
      <c r="F46" s="428"/>
      <c r="G46" s="428"/>
      <c r="H46" s="428"/>
      <c r="I46" s="429"/>
    </row>
    <row r="47" spans="2:12" ht="87.75" customHeight="1" x14ac:dyDescent="0.25">
      <c r="B47" s="175" t="s">
        <v>280</v>
      </c>
      <c r="C47" s="459" t="s">
        <v>373</v>
      </c>
      <c r="D47" s="460"/>
      <c r="E47" s="460"/>
      <c r="F47" s="460"/>
      <c r="G47" s="460"/>
      <c r="H47" s="460"/>
      <c r="I47" s="461"/>
    </row>
    <row r="48" spans="2:12" ht="22.5" customHeight="1" x14ac:dyDescent="0.25">
      <c r="B48" s="445" t="s">
        <v>236</v>
      </c>
      <c r="C48" s="445"/>
      <c r="D48" s="445"/>
      <c r="E48" s="445"/>
      <c r="F48" s="445"/>
      <c r="G48" s="445"/>
      <c r="H48" s="445"/>
      <c r="I48" s="445"/>
    </row>
    <row r="49" spans="2:9" ht="22.5" customHeight="1" x14ac:dyDescent="0.25">
      <c r="B49" s="450" t="s">
        <v>281</v>
      </c>
      <c r="C49" s="177" t="s">
        <v>282</v>
      </c>
      <c r="D49" s="452" t="s">
        <v>283</v>
      </c>
      <c r="E49" s="452"/>
      <c r="F49" s="452"/>
      <c r="G49" s="452" t="s">
        <v>284</v>
      </c>
      <c r="H49" s="452"/>
      <c r="I49" s="452"/>
    </row>
    <row r="50" spans="2:9" ht="30.75" customHeight="1" x14ac:dyDescent="0.25">
      <c r="B50" s="451"/>
      <c r="C50" s="178"/>
      <c r="D50" s="409"/>
      <c r="E50" s="409"/>
      <c r="F50" s="409"/>
      <c r="G50" s="409"/>
      <c r="H50" s="409"/>
      <c r="I50" s="409"/>
    </row>
    <row r="51" spans="2:9" ht="32.25" customHeight="1" x14ac:dyDescent="0.25">
      <c r="B51" s="176" t="s">
        <v>285</v>
      </c>
      <c r="C51" s="409" t="s">
        <v>383</v>
      </c>
      <c r="D51" s="409"/>
      <c r="E51" s="409"/>
      <c r="F51" s="409"/>
      <c r="G51" s="409"/>
      <c r="H51" s="409"/>
      <c r="I51" s="409"/>
    </row>
    <row r="52" spans="2:9" ht="28.5" customHeight="1" x14ac:dyDescent="0.25">
      <c r="B52" s="167" t="s">
        <v>286</v>
      </c>
      <c r="C52" s="410" t="s">
        <v>377</v>
      </c>
      <c r="D52" s="411"/>
      <c r="E52" s="411"/>
      <c r="F52" s="411"/>
      <c r="G52" s="411"/>
      <c r="H52" s="411"/>
      <c r="I52" s="412"/>
    </row>
    <row r="53" spans="2:9" ht="30" customHeight="1" x14ac:dyDescent="0.25">
      <c r="B53" s="175" t="s">
        <v>287</v>
      </c>
      <c r="C53" s="409" t="s">
        <v>378</v>
      </c>
      <c r="D53" s="409"/>
      <c r="E53" s="409"/>
      <c r="F53" s="409"/>
      <c r="G53" s="409"/>
      <c r="H53" s="409"/>
      <c r="I53" s="409"/>
    </row>
    <row r="54" spans="2:9" ht="31.5" customHeight="1" x14ac:dyDescent="0.25">
      <c r="B54" s="175" t="s">
        <v>288</v>
      </c>
      <c r="C54" s="349" t="s">
        <v>376</v>
      </c>
      <c r="D54" s="349"/>
      <c r="E54" s="349"/>
      <c r="F54" s="349"/>
      <c r="G54" s="349"/>
      <c r="H54" s="349"/>
      <c r="I54" s="349"/>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2">
    <dataValidation type="list" allowBlank="1" showInputMessage="1" showErrorMessage="1" sqref="H12" xr:uid="{45C23A7E-543E-4D29-A4C1-2D04ACAA347D}">
      <formula1>#REF!</formula1>
    </dataValidation>
    <dataValidation type="list" allowBlank="1" showInputMessage="1" showErrorMessage="1" sqref="C24:E24 I12 C7 I7 H13:I13 C9:F9" xr:uid="{61C5D13F-F8E6-48C1-8A0B-B8C649DFD357}">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70" zoomScaleNormal="70" workbookViewId="0">
      <selection activeCell="D34" sqref="D34"/>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7" width="11.453125" style="3"/>
    <col min="18" max="16384" width="11.453125" style="7"/>
  </cols>
  <sheetData>
    <row r="1" spans="2:9" ht="37.5" customHeight="1" x14ac:dyDescent="0.25">
      <c r="B1" s="407"/>
      <c r="C1" s="274" t="s">
        <v>25</v>
      </c>
      <c r="D1" s="274"/>
      <c r="E1" s="274"/>
      <c r="F1" s="274"/>
      <c r="G1" s="274"/>
      <c r="H1" s="274"/>
      <c r="I1" s="408"/>
    </row>
    <row r="2" spans="2:9" ht="37.5" customHeight="1" x14ac:dyDescent="0.25">
      <c r="B2" s="407"/>
      <c r="C2" s="274" t="s">
        <v>239</v>
      </c>
      <c r="D2" s="274"/>
      <c r="E2" s="274"/>
      <c r="F2" s="274"/>
      <c r="G2" s="274"/>
      <c r="H2" s="274"/>
      <c r="I2" s="408"/>
    </row>
    <row r="3" spans="2:9" ht="37.5" customHeight="1" x14ac:dyDescent="0.25">
      <c r="B3" s="407"/>
      <c r="C3" s="274" t="s">
        <v>240</v>
      </c>
      <c r="D3" s="274"/>
      <c r="E3" s="274"/>
      <c r="F3" s="274" t="s">
        <v>241</v>
      </c>
      <c r="G3" s="274"/>
      <c r="H3" s="274"/>
      <c r="I3" s="408"/>
    </row>
    <row r="4" spans="2:9" ht="23.25" customHeight="1" x14ac:dyDescent="0.25">
      <c r="B4" s="413"/>
      <c r="C4" s="413"/>
      <c r="D4" s="413"/>
      <c r="E4" s="413"/>
      <c r="F4" s="413"/>
      <c r="G4" s="413"/>
      <c r="H4" s="413"/>
      <c r="I4" s="413"/>
    </row>
    <row r="5" spans="2:9" ht="24" customHeight="1" x14ac:dyDescent="0.25">
      <c r="B5" s="414" t="s">
        <v>234</v>
      </c>
      <c r="C5" s="414"/>
      <c r="D5" s="414"/>
      <c r="E5" s="414"/>
      <c r="F5" s="414"/>
      <c r="G5" s="414"/>
      <c r="H5" s="414"/>
      <c r="I5" s="414"/>
    </row>
    <row r="6" spans="2:9" ht="30.75" customHeight="1" x14ac:dyDescent="0.25">
      <c r="B6" s="164" t="s">
        <v>242</v>
      </c>
      <c r="C6" s="179">
        <v>4</v>
      </c>
      <c r="D6" s="415" t="s">
        <v>243</v>
      </c>
      <c r="E6" s="415"/>
      <c r="F6" s="416" t="s">
        <v>323</v>
      </c>
      <c r="G6" s="416"/>
      <c r="H6" s="416"/>
      <c r="I6" s="416"/>
    </row>
    <row r="7" spans="2:9" ht="30.75" customHeight="1" x14ac:dyDescent="0.25">
      <c r="B7" s="164" t="s">
        <v>244</v>
      </c>
      <c r="C7" s="179" t="s">
        <v>76</v>
      </c>
      <c r="D7" s="415" t="s">
        <v>245</v>
      </c>
      <c r="E7" s="415"/>
      <c r="F7" s="416" t="s">
        <v>290</v>
      </c>
      <c r="G7" s="416"/>
      <c r="H7" s="167" t="s">
        <v>246</v>
      </c>
      <c r="I7" s="179" t="s">
        <v>76</v>
      </c>
    </row>
    <row r="8" spans="2:9" ht="30.75" customHeight="1" x14ac:dyDescent="0.25">
      <c r="B8" s="164" t="s">
        <v>247</v>
      </c>
      <c r="C8" s="416" t="s">
        <v>291</v>
      </c>
      <c r="D8" s="416"/>
      <c r="E8" s="416"/>
      <c r="F8" s="416"/>
      <c r="G8" s="167" t="s">
        <v>248</v>
      </c>
      <c r="H8" s="417">
        <v>7560</v>
      </c>
      <c r="I8" s="417"/>
    </row>
    <row r="9" spans="2:9" ht="30.75" customHeight="1" x14ac:dyDescent="0.25">
      <c r="B9" s="164" t="s">
        <v>48</v>
      </c>
      <c r="C9" s="418" t="s">
        <v>65</v>
      </c>
      <c r="D9" s="418"/>
      <c r="E9" s="418"/>
      <c r="F9" s="418"/>
      <c r="G9" s="167" t="s">
        <v>249</v>
      </c>
      <c r="H9" s="419" t="s">
        <v>165</v>
      </c>
      <c r="I9" s="419"/>
    </row>
    <row r="10" spans="2:9" ht="30.75" customHeight="1" x14ac:dyDescent="0.25">
      <c r="B10" s="164" t="s">
        <v>250</v>
      </c>
      <c r="C10" s="420" t="s">
        <v>359</v>
      </c>
      <c r="D10" s="420"/>
      <c r="E10" s="420"/>
      <c r="F10" s="420"/>
      <c r="G10" s="420"/>
      <c r="H10" s="420"/>
      <c r="I10" s="420"/>
    </row>
    <row r="11" spans="2:9" ht="30.75" customHeight="1" x14ac:dyDescent="0.25">
      <c r="B11" s="164" t="s">
        <v>251</v>
      </c>
      <c r="C11" s="421" t="s">
        <v>292</v>
      </c>
      <c r="D11" s="421"/>
      <c r="E11" s="421"/>
      <c r="F11" s="421"/>
      <c r="G11" s="421"/>
      <c r="H11" s="421"/>
      <c r="I11" s="421"/>
    </row>
    <row r="12" spans="2:9" ht="30.75" customHeight="1" x14ac:dyDescent="0.25">
      <c r="B12" s="164" t="s">
        <v>254</v>
      </c>
      <c r="C12" s="306" t="s">
        <v>354</v>
      </c>
      <c r="D12" s="306"/>
      <c r="E12" s="306"/>
      <c r="F12" s="306"/>
      <c r="G12" s="167" t="s">
        <v>252</v>
      </c>
      <c r="H12" s="307" t="s">
        <v>91</v>
      </c>
      <c r="I12" s="307"/>
    </row>
    <row r="13" spans="2:9" ht="30.75" customHeight="1" x14ac:dyDescent="0.25">
      <c r="B13" s="164" t="s">
        <v>255</v>
      </c>
      <c r="C13" s="422" t="s">
        <v>360</v>
      </c>
      <c r="D13" s="422"/>
      <c r="E13" s="422"/>
      <c r="F13" s="422"/>
      <c r="G13" s="167" t="s">
        <v>253</v>
      </c>
      <c r="H13" s="421" t="s">
        <v>70</v>
      </c>
      <c r="I13" s="421"/>
    </row>
    <row r="14" spans="2:9" ht="64.5" customHeight="1" x14ac:dyDescent="0.25">
      <c r="B14" s="164" t="s">
        <v>256</v>
      </c>
      <c r="C14" s="303" t="s">
        <v>324</v>
      </c>
      <c r="D14" s="303"/>
      <c r="E14" s="303"/>
      <c r="F14" s="303"/>
      <c r="G14" s="303"/>
      <c r="H14" s="303"/>
      <c r="I14" s="303"/>
    </row>
    <row r="15" spans="2:9" ht="30.75" customHeight="1" x14ac:dyDescent="0.25">
      <c r="B15" s="164" t="s">
        <v>257</v>
      </c>
      <c r="C15" s="306" t="s">
        <v>325</v>
      </c>
      <c r="D15" s="306"/>
      <c r="E15" s="306"/>
      <c r="F15" s="306"/>
      <c r="G15" s="306"/>
      <c r="H15" s="306"/>
      <c r="I15" s="306"/>
    </row>
    <row r="16" spans="2:9" ht="20.25" customHeight="1" x14ac:dyDescent="0.25">
      <c r="B16" s="164" t="s">
        <v>258</v>
      </c>
      <c r="C16" s="416" t="s">
        <v>326</v>
      </c>
      <c r="D16" s="416"/>
      <c r="E16" s="416"/>
      <c r="F16" s="416"/>
      <c r="G16" s="416"/>
      <c r="H16" s="416"/>
      <c r="I16" s="416"/>
    </row>
    <row r="17" spans="2:9" ht="30.75" customHeight="1" x14ac:dyDescent="0.25">
      <c r="B17" s="164" t="s">
        <v>259</v>
      </c>
      <c r="C17" s="421" t="s">
        <v>315</v>
      </c>
      <c r="D17" s="423"/>
      <c r="E17" s="423"/>
      <c r="F17" s="423"/>
      <c r="G17" s="423"/>
      <c r="H17" s="423"/>
      <c r="I17" s="423"/>
    </row>
    <row r="18" spans="2:9" ht="18" customHeight="1" x14ac:dyDescent="0.25">
      <c r="B18" s="424" t="s">
        <v>265</v>
      </c>
      <c r="C18" s="425" t="s">
        <v>237</v>
      </c>
      <c r="D18" s="425"/>
      <c r="E18" s="425"/>
      <c r="F18" s="426" t="s">
        <v>238</v>
      </c>
      <c r="G18" s="426"/>
      <c r="H18" s="426"/>
      <c r="I18" s="426"/>
    </row>
    <row r="19" spans="2:9" ht="39.75" customHeight="1" x14ac:dyDescent="0.25">
      <c r="B19" s="424"/>
      <c r="C19" s="416" t="s">
        <v>327</v>
      </c>
      <c r="D19" s="416"/>
      <c r="E19" s="416"/>
      <c r="F19" s="416" t="s">
        <v>328</v>
      </c>
      <c r="G19" s="416"/>
      <c r="H19" s="416"/>
      <c r="I19" s="416"/>
    </row>
    <row r="20" spans="2:9" ht="39.75" customHeight="1" x14ac:dyDescent="0.25">
      <c r="B20" s="165" t="s">
        <v>266</v>
      </c>
      <c r="C20" s="410" t="s">
        <v>319</v>
      </c>
      <c r="D20" s="411"/>
      <c r="E20" s="412"/>
      <c r="F20" s="307" t="s">
        <v>320</v>
      </c>
      <c r="G20" s="307"/>
      <c r="H20" s="307"/>
      <c r="I20" s="308"/>
    </row>
    <row r="21" spans="2:9" ht="42" customHeight="1" x14ac:dyDescent="0.25">
      <c r="B21" s="165" t="s">
        <v>267</v>
      </c>
      <c r="C21" s="430" t="s">
        <v>329</v>
      </c>
      <c r="D21" s="431"/>
      <c r="E21" s="432"/>
      <c r="F21" s="433" t="s">
        <v>330</v>
      </c>
      <c r="G21" s="434"/>
      <c r="H21" s="434"/>
      <c r="I21" s="435"/>
    </row>
    <row r="22" spans="2:9" ht="23.25" customHeight="1" x14ac:dyDescent="0.25">
      <c r="B22" s="165" t="s">
        <v>268</v>
      </c>
      <c r="C22" s="436">
        <v>44927</v>
      </c>
      <c r="D22" s="437"/>
      <c r="E22" s="438"/>
      <c r="F22" s="167" t="s">
        <v>271</v>
      </c>
      <c r="G22" s="198">
        <v>4000</v>
      </c>
      <c r="H22" s="167" t="s">
        <v>275</v>
      </c>
      <c r="I22" s="198">
        <f>404+2800+4000</f>
        <v>7204</v>
      </c>
    </row>
    <row r="23" spans="2:9" ht="27" customHeight="1" x14ac:dyDescent="0.25">
      <c r="B23" s="165" t="s">
        <v>269</v>
      </c>
      <c r="C23" s="436">
        <v>45291</v>
      </c>
      <c r="D23" s="296"/>
      <c r="E23" s="439"/>
      <c r="F23" s="167" t="s">
        <v>272</v>
      </c>
      <c r="G23" s="470">
        <f>+F27</f>
        <v>1700</v>
      </c>
      <c r="H23" s="471"/>
      <c r="I23" s="472"/>
    </row>
    <row r="24" spans="2:9" ht="36" customHeight="1" x14ac:dyDescent="0.25">
      <c r="B24" s="166" t="s">
        <v>270</v>
      </c>
      <c r="C24" s="341" t="s">
        <v>88</v>
      </c>
      <c r="D24" s="342"/>
      <c r="E24" s="343"/>
      <c r="F24" s="181" t="s">
        <v>274</v>
      </c>
      <c r="G24" s="433" t="s">
        <v>303</v>
      </c>
      <c r="H24" s="434"/>
      <c r="I24" s="443"/>
    </row>
    <row r="25" spans="2:9" ht="22.5" customHeight="1" x14ac:dyDescent="0.25">
      <c r="B25" s="444" t="s">
        <v>235</v>
      </c>
      <c r="C25" s="445"/>
      <c r="D25" s="445"/>
      <c r="E25" s="445"/>
      <c r="F25" s="445"/>
      <c r="G25" s="445"/>
      <c r="H25" s="445"/>
      <c r="I25" s="446"/>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9">
        <v>0</v>
      </c>
      <c r="D27" s="186">
        <v>8</v>
      </c>
      <c r="E27" s="183">
        <f>IF(OR(C27=0,C27=""),0,D27/C27)</f>
        <v>0</v>
      </c>
      <c r="F27" s="447">
        <f>SUM(C27:C38)</f>
        <v>1700</v>
      </c>
      <c r="G27" s="447">
        <f>SUM(D27:D38)</f>
        <v>8</v>
      </c>
      <c r="H27" s="185">
        <f>+(D27*100%)/$G$23</f>
        <v>4.7058823529411761E-3</v>
      </c>
      <c r="I27" s="447">
        <f>G27+I22</f>
        <v>7212</v>
      </c>
    </row>
    <row r="28" spans="2:9" ht="19.5" customHeight="1" x14ac:dyDescent="0.25">
      <c r="B28" s="173" t="s">
        <v>114</v>
      </c>
      <c r="C28" s="199">
        <v>50</v>
      </c>
      <c r="D28" s="186"/>
      <c r="E28" s="183">
        <f t="shared" ref="E28:E38" si="0">IF(OR(C28=0,C28=""),0,D28/C28)</f>
        <v>0</v>
      </c>
      <c r="F28" s="448"/>
      <c r="G28" s="448"/>
      <c r="H28" s="185">
        <f t="shared" ref="H28:H38" si="1">+(D28*100%)/$G$23</f>
        <v>0</v>
      </c>
      <c r="I28" s="448"/>
    </row>
    <row r="29" spans="2:9" ht="19.5" customHeight="1" x14ac:dyDescent="0.25">
      <c r="B29" s="173" t="s">
        <v>115</v>
      </c>
      <c r="C29" s="199">
        <v>70</v>
      </c>
      <c r="D29" s="186"/>
      <c r="E29" s="183">
        <f t="shared" si="0"/>
        <v>0</v>
      </c>
      <c r="F29" s="448"/>
      <c r="G29" s="448"/>
      <c r="H29" s="185">
        <f t="shared" si="1"/>
        <v>0</v>
      </c>
      <c r="I29" s="448"/>
    </row>
    <row r="30" spans="2:9" ht="19.5" customHeight="1" x14ac:dyDescent="0.25">
      <c r="B30" s="173" t="s">
        <v>116</v>
      </c>
      <c r="C30" s="199">
        <v>250</v>
      </c>
      <c r="D30" s="186"/>
      <c r="E30" s="183">
        <f t="shared" si="0"/>
        <v>0</v>
      </c>
      <c r="F30" s="448"/>
      <c r="G30" s="448"/>
      <c r="H30" s="185">
        <f t="shared" si="1"/>
        <v>0</v>
      </c>
      <c r="I30" s="448"/>
    </row>
    <row r="31" spans="2:9" ht="19.5" customHeight="1" x14ac:dyDescent="0.25">
      <c r="B31" s="173" t="s">
        <v>117</v>
      </c>
      <c r="C31" s="199">
        <v>250</v>
      </c>
      <c r="D31" s="186"/>
      <c r="E31" s="183">
        <f t="shared" si="0"/>
        <v>0</v>
      </c>
      <c r="F31" s="448"/>
      <c r="G31" s="448"/>
      <c r="H31" s="185">
        <f t="shared" si="1"/>
        <v>0</v>
      </c>
      <c r="I31" s="448"/>
    </row>
    <row r="32" spans="2:9" ht="19.5" customHeight="1" x14ac:dyDescent="0.25">
      <c r="B32" s="173" t="s">
        <v>118</v>
      </c>
      <c r="C32" s="199">
        <v>250</v>
      </c>
      <c r="D32" s="186"/>
      <c r="E32" s="183">
        <f t="shared" si="0"/>
        <v>0</v>
      </c>
      <c r="F32" s="448"/>
      <c r="G32" s="448"/>
      <c r="H32" s="185">
        <f t="shared" si="1"/>
        <v>0</v>
      </c>
      <c r="I32" s="448"/>
    </row>
    <row r="33" spans="2:9" ht="19.5" customHeight="1" x14ac:dyDescent="0.25">
      <c r="B33" s="173" t="s">
        <v>119</v>
      </c>
      <c r="C33" s="199">
        <v>200</v>
      </c>
      <c r="D33" s="186"/>
      <c r="E33" s="183">
        <f t="shared" si="0"/>
        <v>0</v>
      </c>
      <c r="F33" s="448"/>
      <c r="G33" s="448"/>
      <c r="H33" s="185">
        <f t="shared" si="1"/>
        <v>0</v>
      </c>
      <c r="I33" s="448"/>
    </row>
    <row r="34" spans="2:9" ht="19.5" customHeight="1" x14ac:dyDescent="0.25">
      <c r="B34" s="173" t="s">
        <v>120</v>
      </c>
      <c r="C34" s="199">
        <v>200</v>
      </c>
      <c r="D34" s="186"/>
      <c r="E34" s="183">
        <f t="shared" si="0"/>
        <v>0</v>
      </c>
      <c r="F34" s="448"/>
      <c r="G34" s="448"/>
      <c r="H34" s="185">
        <f t="shared" si="1"/>
        <v>0</v>
      </c>
      <c r="I34" s="448"/>
    </row>
    <row r="35" spans="2:9" ht="19.5" customHeight="1" x14ac:dyDescent="0.25">
      <c r="B35" s="173" t="s">
        <v>121</v>
      </c>
      <c r="C35" s="199">
        <v>150</v>
      </c>
      <c r="D35" s="186"/>
      <c r="E35" s="183">
        <f t="shared" si="0"/>
        <v>0</v>
      </c>
      <c r="F35" s="448"/>
      <c r="G35" s="448"/>
      <c r="H35" s="185">
        <f t="shared" si="1"/>
        <v>0</v>
      </c>
      <c r="I35" s="448"/>
    </row>
    <row r="36" spans="2:9" ht="19.5" customHeight="1" x14ac:dyDescent="0.25">
      <c r="B36" s="173" t="s">
        <v>122</v>
      </c>
      <c r="C36" s="199">
        <v>150</v>
      </c>
      <c r="D36" s="186"/>
      <c r="E36" s="183">
        <f t="shared" si="0"/>
        <v>0</v>
      </c>
      <c r="F36" s="448"/>
      <c r="G36" s="448"/>
      <c r="H36" s="185">
        <f t="shared" si="1"/>
        <v>0</v>
      </c>
      <c r="I36" s="448"/>
    </row>
    <row r="37" spans="2:9" ht="19.5" customHeight="1" x14ac:dyDescent="0.25">
      <c r="B37" s="173" t="s">
        <v>123</v>
      </c>
      <c r="C37" s="199">
        <v>100</v>
      </c>
      <c r="D37" s="186"/>
      <c r="E37" s="183">
        <f t="shared" si="0"/>
        <v>0</v>
      </c>
      <c r="F37" s="448"/>
      <c r="G37" s="448"/>
      <c r="H37" s="185">
        <f t="shared" si="1"/>
        <v>0</v>
      </c>
      <c r="I37" s="448"/>
    </row>
    <row r="38" spans="2:9" ht="19.5" customHeight="1" x14ac:dyDescent="0.25">
      <c r="B38" s="173" t="s">
        <v>124</v>
      </c>
      <c r="C38" s="199">
        <v>30</v>
      </c>
      <c r="D38" s="186"/>
      <c r="E38" s="183">
        <f t="shared" si="0"/>
        <v>0</v>
      </c>
      <c r="F38" s="449"/>
      <c r="G38" s="449"/>
      <c r="H38" s="185">
        <f t="shared" si="1"/>
        <v>0</v>
      </c>
      <c r="I38" s="449"/>
    </row>
    <row r="39" spans="2:9" ht="117" customHeight="1" x14ac:dyDescent="0.25">
      <c r="B39" s="174" t="s">
        <v>277</v>
      </c>
      <c r="C39" s="427" t="s">
        <v>386</v>
      </c>
      <c r="D39" s="428"/>
      <c r="E39" s="428"/>
      <c r="F39" s="428"/>
      <c r="G39" s="428"/>
      <c r="H39" s="428"/>
      <c r="I39" s="429"/>
    </row>
    <row r="40" spans="2:9" ht="34.5" customHeight="1" x14ac:dyDescent="0.25">
      <c r="B40" s="453"/>
      <c r="C40" s="320"/>
      <c r="D40" s="320"/>
      <c r="E40" s="320"/>
      <c r="F40" s="320"/>
      <c r="G40" s="320"/>
      <c r="H40" s="320"/>
      <c r="I40" s="454"/>
    </row>
    <row r="41" spans="2:9" ht="34.5" customHeight="1" x14ac:dyDescent="0.25">
      <c r="B41" s="455"/>
      <c r="C41" s="323"/>
      <c r="D41" s="323"/>
      <c r="E41" s="323"/>
      <c r="F41" s="323"/>
      <c r="G41" s="323"/>
      <c r="H41" s="323"/>
      <c r="I41" s="456"/>
    </row>
    <row r="42" spans="2:9" ht="34.5" customHeight="1" x14ac:dyDescent="0.25">
      <c r="B42" s="455"/>
      <c r="C42" s="323"/>
      <c r="D42" s="323"/>
      <c r="E42" s="323"/>
      <c r="F42" s="323"/>
      <c r="G42" s="323"/>
      <c r="H42" s="323"/>
      <c r="I42" s="456"/>
    </row>
    <row r="43" spans="2:9" ht="34.5" customHeight="1" x14ac:dyDescent="0.25">
      <c r="B43" s="455"/>
      <c r="C43" s="323"/>
      <c r="D43" s="323"/>
      <c r="E43" s="323"/>
      <c r="F43" s="323"/>
      <c r="G43" s="323"/>
      <c r="H43" s="323"/>
      <c r="I43" s="456"/>
    </row>
    <row r="44" spans="2:9" ht="72" customHeight="1" x14ac:dyDescent="0.25">
      <c r="B44" s="457"/>
      <c r="C44" s="326"/>
      <c r="D44" s="326"/>
      <c r="E44" s="326"/>
      <c r="F44" s="326"/>
      <c r="G44" s="326"/>
      <c r="H44" s="326"/>
      <c r="I44" s="458"/>
    </row>
    <row r="45" spans="2:9" ht="81.5" customHeight="1" x14ac:dyDescent="0.25">
      <c r="B45" s="164" t="s">
        <v>278</v>
      </c>
      <c r="C45" s="427" t="s">
        <v>363</v>
      </c>
      <c r="D45" s="428"/>
      <c r="E45" s="428"/>
      <c r="F45" s="428"/>
      <c r="G45" s="428"/>
      <c r="H45" s="428"/>
      <c r="I45" s="429"/>
    </row>
    <row r="46" spans="2:9" ht="32.25" customHeight="1" x14ac:dyDescent="0.25">
      <c r="B46" s="164" t="s">
        <v>279</v>
      </c>
      <c r="C46" s="427" t="s">
        <v>364</v>
      </c>
      <c r="D46" s="428"/>
      <c r="E46" s="428"/>
      <c r="F46" s="428"/>
      <c r="G46" s="428"/>
      <c r="H46" s="428"/>
      <c r="I46" s="429"/>
    </row>
    <row r="47" spans="2:9" ht="66" customHeight="1" x14ac:dyDescent="0.25">
      <c r="B47" s="175" t="s">
        <v>280</v>
      </c>
      <c r="C47" s="427" t="s">
        <v>365</v>
      </c>
      <c r="D47" s="428"/>
      <c r="E47" s="428"/>
      <c r="F47" s="428"/>
      <c r="G47" s="428"/>
      <c r="H47" s="428"/>
      <c r="I47" s="429"/>
    </row>
    <row r="48" spans="2:9" ht="22.5" customHeight="1" x14ac:dyDescent="0.25">
      <c r="B48" s="445" t="s">
        <v>236</v>
      </c>
      <c r="C48" s="445"/>
      <c r="D48" s="445"/>
      <c r="E48" s="445"/>
      <c r="F48" s="445"/>
      <c r="G48" s="445"/>
      <c r="H48" s="445"/>
      <c r="I48" s="445"/>
    </row>
    <row r="49" spans="2:9" ht="22.5" customHeight="1" x14ac:dyDescent="0.25">
      <c r="B49" s="450" t="s">
        <v>281</v>
      </c>
      <c r="C49" s="177" t="s">
        <v>282</v>
      </c>
      <c r="D49" s="452" t="s">
        <v>283</v>
      </c>
      <c r="E49" s="452"/>
      <c r="F49" s="452"/>
      <c r="G49" s="452" t="s">
        <v>284</v>
      </c>
      <c r="H49" s="452"/>
      <c r="I49" s="452"/>
    </row>
    <row r="50" spans="2:9" ht="30.75" customHeight="1" x14ac:dyDescent="0.25">
      <c r="B50" s="451"/>
      <c r="C50" s="178"/>
      <c r="D50" s="409"/>
      <c r="E50" s="409"/>
      <c r="F50" s="409"/>
      <c r="G50" s="409"/>
      <c r="H50" s="409"/>
      <c r="I50" s="409"/>
    </row>
    <row r="51" spans="2:9" ht="32.25" customHeight="1" x14ac:dyDescent="0.25">
      <c r="B51" s="176" t="s">
        <v>285</v>
      </c>
      <c r="C51" s="409" t="s">
        <v>389</v>
      </c>
      <c r="D51" s="409"/>
      <c r="E51" s="409"/>
      <c r="F51" s="409"/>
      <c r="G51" s="409"/>
      <c r="H51" s="409"/>
      <c r="I51" s="409"/>
    </row>
    <row r="52" spans="2:9" ht="28.5" customHeight="1" x14ac:dyDescent="0.25">
      <c r="B52" s="167" t="s">
        <v>286</v>
      </c>
      <c r="C52" s="410" t="s">
        <v>377</v>
      </c>
      <c r="D52" s="411"/>
      <c r="E52" s="411"/>
      <c r="F52" s="411"/>
      <c r="G52" s="411"/>
      <c r="H52" s="411"/>
      <c r="I52" s="412"/>
    </row>
    <row r="53" spans="2:9" ht="30" customHeight="1" x14ac:dyDescent="0.25">
      <c r="B53" s="175" t="s">
        <v>287</v>
      </c>
      <c r="C53" s="409" t="s">
        <v>378</v>
      </c>
      <c r="D53" s="409"/>
      <c r="E53" s="409"/>
      <c r="F53" s="409"/>
      <c r="G53" s="409"/>
      <c r="H53" s="409"/>
      <c r="I53" s="409"/>
    </row>
    <row r="54" spans="2:9" ht="31.5" customHeight="1" x14ac:dyDescent="0.25">
      <c r="B54" s="175" t="s">
        <v>288</v>
      </c>
      <c r="C54" s="349" t="s">
        <v>376</v>
      </c>
      <c r="D54" s="349"/>
      <c r="E54" s="349"/>
      <c r="F54" s="349"/>
      <c r="G54" s="349"/>
      <c r="H54" s="349"/>
      <c r="I54" s="349"/>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2">
    <dataValidation type="list" allowBlank="1" showInputMessage="1" showErrorMessage="1" sqref="C9:F9" xr:uid="{06B6A683-DBB1-4DC4-BCCD-A48168C1C4F4}">
      <formula1>#REF!</formula1>
    </dataValidation>
    <dataValidation type="list" allowBlank="1" showInputMessage="1" showErrorMessage="1" sqref="C24:E24 C7 I7 H12:I13" xr:uid="{6AD725B8-5CD8-4774-8154-6024514B4B2E}">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E383-762B-4A81-86ED-920C3D6A7773}">
  <sheetPr>
    <tabColor rgb="FF92D050"/>
  </sheetPr>
  <dimension ref="B1:P60"/>
  <sheetViews>
    <sheetView zoomScale="70" zoomScaleNormal="70" workbookViewId="0">
      <selection activeCell="F27" sqref="F27:F38"/>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07"/>
      <c r="C1" s="274" t="s">
        <v>25</v>
      </c>
      <c r="D1" s="274"/>
      <c r="E1" s="274"/>
      <c r="F1" s="274"/>
      <c r="G1" s="274"/>
      <c r="H1" s="274"/>
      <c r="I1" s="408"/>
    </row>
    <row r="2" spans="2:9" ht="37.5" customHeight="1" x14ac:dyDescent="0.25">
      <c r="B2" s="407"/>
      <c r="C2" s="274" t="s">
        <v>239</v>
      </c>
      <c r="D2" s="274"/>
      <c r="E2" s="274"/>
      <c r="F2" s="274"/>
      <c r="G2" s="274"/>
      <c r="H2" s="274"/>
      <c r="I2" s="408"/>
    </row>
    <row r="3" spans="2:9" ht="37.5" customHeight="1" x14ac:dyDescent="0.25">
      <c r="B3" s="407"/>
      <c r="C3" s="274" t="s">
        <v>240</v>
      </c>
      <c r="D3" s="274"/>
      <c r="E3" s="274"/>
      <c r="F3" s="274" t="s">
        <v>241</v>
      </c>
      <c r="G3" s="274"/>
      <c r="H3" s="274"/>
      <c r="I3" s="408"/>
    </row>
    <row r="4" spans="2:9" ht="23.25" customHeight="1" x14ac:dyDescent="0.25">
      <c r="B4" s="413"/>
      <c r="C4" s="413"/>
      <c r="D4" s="413"/>
      <c r="E4" s="413"/>
      <c r="F4" s="413"/>
      <c r="G4" s="413"/>
      <c r="H4" s="413"/>
      <c r="I4" s="413"/>
    </row>
    <row r="5" spans="2:9" ht="24" customHeight="1" x14ac:dyDescent="0.25">
      <c r="B5" s="414" t="s">
        <v>234</v>
      </c>
      <c r="C5" s="414"/>
      <c r="D5" s="414"/>
      <c r="E5" s="414"/>
      <c r="F5" s="414"/>
      <c r="G5" s="414"/>
      <c r="H5" s="414"/>
      <c r="I5" s="414"/>
    </row>
    <row r="6" spans="2:9" ht="30.75" customHeight="1" x14ac:dyDescent="0.25">
      <c r="B6" s="164" t="s">
        <v>242</v>
      </c>
      <c r="C6" s="179">
        <v>5</v>
      </c>
      <c r="D6" s="415" t="s">
        <v>243</v>
      </c>
      <c r="E6" s="415"/>
      <c r="F6" s="416" t="s">
        <v>331</v>
      </c>
      <c r="G6" s="416"/>
      <c r="H6" s="416"/>
      <c r="I6" s="416"/>
    </row>
    <row r="7" spans="2:9" ht="30.75" customHeight="1" x14ac:dyDescent="0.25">
      <c r="B7" s="164" t="s">
        <v>244</v>
      </c>
      <c r="C7" s="179" t="s">
        <v>76</v>
      </c>
      <c r="D7" s="415" t="s">
        <v>245</v>
      </c>
      <c r="E7" s="415"/>
      <c r="F7" s="416" t="s">
        <v>290</v>
      </c>
      <c r="G7" s="416"/>
      <c r="H7" s="167" t="s">
        <v>246</v>
      </c>
      <c r="I7" s="179" t="s">
        <v>81</v>
      </c>
    </row>
    <row r="8" spans="2:9" ht="30.75" customHeight="1" x14ac:dyDescent="0.25">
      <c r="B8" s="164" t="s">
        <v>247</v>
      </c>
      <c r="C8" s="416" t="s">
        <v>291</v>
      </c>
      <c r="D8" s="416"/>
      <c r="E8" s="416"/>
      <c r="F8" s="416"/>
      <c r="G8" s="167" t="s">
        <v>248</v>
      </c>
      <c r="H8" s="417">
        <v>7560</v>
      </c>
      <c r="I8" s="417"/>
    </row>
    <row r="9" spans="2:9" ht="30.75" customHeight="1" x14ac:dyDescent="0.25">
      <c r="B9" s="164" t="s">
        <v>48</v>
      </c>
      <c r="C9" s="418" t="s">
        <v>65</v>
      </c>
      <c r="D9" s="418"/>
      <c r="E9" s="418"/>
      <c r="F9" s="418"/>
      <c r="G9" s="167" t="s">
        <v>249</v>
      </c>
      <c r="H9" s="419" t="s">
        <v>165</v>
      </c>
      <c r="I9" s="419"/>
    </row>
    <row r="10" spans="2:9" ht="30.75" customHeight="1" x14ac:dyDescent="0.25">
      <c r="B10" s="164" t="s">
        <v>250</v>
      </c>
      <c r="C10" s="420" t="s">
        <v>359</v>
      </c>
      <c r="D10" s="420"/>
      <c r="E10" s="420"/>
      <c r="F10" s="420"/>
      <c r="G10" s="420"/>
      <c r="H10" s="420"/>
      <c r="I10" s="420"/>
    </row>
    <row r="11" spans="2:9" ht="30.75" customHeight="1" x14ac:dyDescent="0.25">
      <c r="B11" s="164" t="s">
        <v>251</v>
      </c>
      <c r="C11" s="421" t="s">
        <v>292</v>
      </c>
      <c r="D11" s="421"/>
      <c r="E11" s="421"/>
      <c r="F11" s="421"/>
      <c r="G11" s="421"/>
      <c r="H11" s="421"/>
      <c r="I11" s="421"/>
    </row>
    <row r="12" spans="2:9" ht="30.75" customHeight="1" x14ac:dyDescent="0.25">
      <c r="B12" s="164" t="s">
        <v>254</v>
      </c>
      <c r="C12" s="306" t="s">
        <v>355</v>
      </c>
      <c r="D12" s="306"/>
      <c r="E12" s="306"/>
      <c r="F12" s="306"/>
      <c r="G12" s="167" t="s">
        <v>252</v>
      </c>
      <c r="H12" s="307" t="s">
        <v>91</v>
      </c>
      <c r="I12" s="307"/>
    </row>
    <row r="13" spans="2:9" ht="30.75" customHeight="1" x14ac:dyDescent="0.25">
      <c r="B13" s="164" t="s">
        <v>255</v>
      </c>
      <c r="C13" s="422" t="s">
        <v>360</v>
      </c>
      <c r="D13" s="422"/>
      <c r="E13" s="422"/>
      <c r="F13" s="422"/>
      <c r="G13" s="167" t="s">
        <v>253</v>
      </c>
      <c r="H13" s="421" t="s">
        <v>70</v>
      </c>
      <c r="I13" s="421"/>
    </row>
    <row r="14" spans="2:9" ht="64.5" customHeight="1" x14ac:dyDescent="0.25">
      <c r="B14" s="164" t="s">
        <v>256</v>
      </c>
      <c r="C14" s="303" t="s">
        <v>332</v>
      </c>
      <c r="D14" s="303"/>
      <c r="E14" s="303"/>
      <c r="F14" s="303"/>
      <c r="G14" s="303"/>
      <c r="H14" s="303"/>
      <c r="I14" s="303"/>
    </row>
    <row r="15" spans="2:9" ht="30.75" customHeight="1" x14ac:dyDescent="0.25">
      <c r="B15" s="164" t="s">
        <v>257</v>
      </c>
      <c r="C15" s="306" t="s">
        <v>325</v>
      </c>
      <c r="D15" s="306"/>
      <c r="E15" s="306"/>
      <c r="F15" s="306"/>
      <c r="G15" s="306"/>
      <c r="H15" s="306"/>
      <c r="I15" s="306"/>
    </row>
    <row r="16" spans="2:9" ht="20.25" customHeight="1" x14ac:dyDescent="0.25">
      <c r="B16" s="164" t="s">
        <v>258</v>
      </c>
      <c r="C16" s="416" t="s">
        <v>333</v>
      </c>
      <c r="D16" s="416"/>
      <c r="E16" s="416"/>
      <c r="F16" s="416"/>
      <c r="G16" s="416"/>
      <c r="H16" s="416"/>
      <c r="I16" s="416"/>
    </row>
    <row r="17" spans="2:10" ht="30.75" customHeight="1" x14ac:dyDescent="0.25">
      <c r="B17" s="164" t="s">
        <v>259</v>
      </c>
      <c r="C17" s="421" t="s">
        <v>334</v>
      </c>
      <c r="D17" s="423"/>
      <c r="E17" s="423"/>
      <c r="F17" s="423"/>
      <c r="G17" s="423"/>
      <c r="H17" s="423"/>
      <c r="I17" s="423"/>
    </row>
    <row r="18" spans="2:10" ht="18" customHeight="1" x14ac:dyDescent="0.25">
      <c r="B18" s="424" t="s">
        <v>265</v>
      </c>
      <c r="C18" s="425" t="s">
        <v>237</v>
      </c>
      <c r="D18" s="425"/>
      <c r="E18" s="425"/>
      <c r="F18" s="426" t="s">
        <v>238</v>
      </c>
      <c r="G18" s="426"/>
      <c r="H18" s="426"/>
      <c r="I18" s="426"/>
    </row>
    <row r="19" spans="2:10" ht="39.75" customHeight="1" x14ac:dyDescent="0.25">
      <c r="B19" s="424"/>
      <c r="C19" s="416" t="s">
        <v>335</v>
      </c>
      <c r="D19" s="416"/>
      <c r="E19" s="416"/>
      <c r="F19" s="416" t="s">
        <v>336</v>
      </c>
      <c r="G19" s="416"/>
      <c r="H19" s="416"/>
      <c r="I19" s="416"/>
    </row>
    <row r="20" spans="2:10" ht="39.75" customHeight="1" x14ac:dyDescent="0.25">
      <c r="B20" s="165" t="s">
        <v>266</v>
      </c>
      <c r="C20" s="410" t="s">
        <v>337</v>
      </c>
      <c r="D20" s="411"/>
      <c r="E20" s="412"/>
      <c r="F20" s="307" t="s">
        <v>338</v>
      </c>
      <c r="G20" s="307"/>
      <c r="H20" s="307"/>
      <c r="I20" s="308"/>
    </row>
    <row r="21" spans="2:10" ht="42" customHeight="1" x14ac:dyDescent="0.25">
      <c r="B21" s="165" t="s">
        <v>267</v>
      </c>
      <c r="C21" s="430" t="s">
        <v>339</v>
      </c>
      <c r="D21" s="431"/>
      <c r="E21" s="432"/>
      <c r="F21" s="433" t="s">
        <v>340</v>
      </c>
      <c r="G21" s="434"/>
      <c r="H21" s="434"/>
      <c r="I21" s="435"/>
    </row>
    <row r="22" spans="2:10" ht="32.25" customHeight="1" x14ac:dyDescent="0.25">
      <c r="B22" s="165" t="s">
        <v>268</v>
      </c>
      <c r="C22" s="436">
        <v>44927</v>
      </c>
      <c r="D22" s="437"/>
      <c r="E22" s="438"/>
      <c r="F22" s="167" t="s">
        <v>271</v>
      </c>
      <c r="G22" s="193">
        <v>430</v>
      </c>
      <c r="H22" s="167" t="s">
        <v>275</v>
      </c>
      <c r="I22" s="194">
        <f>60+390+430</f>
        <v>880</v>
      </c>
      <c r="J22" s="190"/>
    </row>
    <row r="23" spans="2:10" ht="27" customHeight="1" x14ac:dyDescent="0.25">
      <c r="B23" s="165" t="s">
        <v>269</v>
      </c>
      <c r="C23" s="436">
        <v>45291</v>
      </c>
      <c r="D23" s="296"/>
      <c r="E23" s="439"/>
      <c r="F23" s="167" t="s">
        <v>272</v>
      </c>
      <c r="G23" s="470">
        <v>75</v>
      </c>
      <c r="H23" s="471"/>
      <c r="I23" s="472"/>
    </row>
    <row r="24" spans="2:10" ht="30.75" customHeight="1" x14ac:dyDescent="0.25">
      <c r="B24" s="166" t="s">
        <v>270</v>
      </c>
      <c r="C24" s="341" t="s">
        <v>88</v>
      </c>
      <c r="D24" s="342"/>
      <c r="E24" s="343"/>
      <c r="F24" s="181" t="s">
        <v>274</v>
      </c>
      <c r="G24" s="433" t="s">
        <v>303</v>
      </c>
      <c r="H24" s="434"/>
      <c r="I24" s="443"/>
    </row>
    <row r="25" spans="2:10" ht="22.5" customHeight="1" x14ac:dyDescent="0.25">
      <c r="B25" s="444" t="s">
        <v>235</v>
      </c>
      <c r="C25" s="445"/>
      <c r="D25" s="445"/>
      <c r="E25" s="445"/>
      <c r="F25" s="445"/>
      <c r="G25" s="445"/>
      <c r="H25" s="445"/>
      <c r="I25" s="446"/>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196">
        <f>+G23*8.32%</f>
        <v>6.2399999999999993</v>
      </c>
      <c r="D27" s="202">
        <f>+G23*1.33%</f>
        <v>0.99750000000000005</v>
      </c>
      <c r="E27" s="183">
        <f>IF(OR(C27=0,C27=""),0,D27/C27)</f>
        <v>0.15985576923076925</v>
      </c>
      <c r="F27" s="473">
        <f>SUM(C27:C38)</f>
        <v>75</v>
      </c>
      <c r="G27" s="473">
        <f>SUM(D27:D38)</f>
        <v>0.99750000000000005</v>
      </c>
      <c r="H27" s="185">
        <f>+(D27*100%)/$G$23</f>
        <v>1.3300000000000001E-2</v>
      </c>
      <c r="I27" s="473">
        <f>G27+I22</f>
        <v>880.99749999999995</v>
      </c>
    </row>
    <row r="28" spans="2:10" ht="19.5" customHeight="1" x14ac:dyDescent="0.25">
      <c r="B28" s="173" t="s">
        <v>114</v>
      </c>
      <c r="C28" s="196">
        <f>+G23*8.32%</f>
        <v>6.2399999999999993</v>
      </c>
      <c r="D28" s="202"/>
      <c r="E28" s="183">
        <f t="shared" ref="E28:E38" si="0">IF(OR(C28=0,C28=""),0,D28/C28)</f>
        <v>0</v>
      </c>
      <c r="F28" s="474"/>
      <c r="G28" s="474"/>
      <c r="H28" s="185">
        <f t="shared" ref="H28:H38" si="1">+(D28*100%)/$G$23</f>
        <v>0</v>
      </c>
      <c r="I28" s="474"/>
    </row>
    <row r="29" spans="2:10" ht="19.5" customHeight="1" x14ac:dyDescent="0.25">
      <c r="B29" s="173" t="s">
        <v>115</v>
      </c>
      <c r="C29" s="196">
        <f>+G23*8.32%</f>
        <v>6.2399999999999993</v>
      </c>
      <c r="D29" s="202"/>
      <c r="E29" s="183">
        <f t="shared" si="0"/>
        <v>0</v>
      </c>
      <c r="F29" s="474"/>
      <c r="G29" s="474"/>
      <c r="H29" s="185">
        <f t="shared" si="1"/>
        <v>0</v>
      </c>
      <c r="I29" s="474"/>
    </row>
    <row r="30" spans="2:10" ht="19.5" customHeight="1" x14ac:dyDescent="0.25">
      <c r="B30" s="173" t="s">
        <v>116</v>
      </c>
      <c r="C30" s="196">
        <f>+G23*8.32%</f>
        <v>6.2399999999999993</v>
      </c>
      <c r="D30" s="202"/>
      <c r="E30" s="183">
        <f t="shared" si="0"/>
        <v>0</v>
      </c>
      <c r="F30" s="474"/>
      <c r="G30" s="474"/>
      <c r="H30" s="185">
        <f t="shared" si="1"/>
        <v>0</v>
      </c>
      <c r="I30" s="474"/>
    </row>
    <row r="31" spans="2:10" ht="19.5" customHeight="1" x14ac:dyDescent="0.25">
      <c r="B31" s="173" t="s">
        <v>117</v>
      </c>
      <c r="C31" s="196">
        <f>+G23*8.32%</f>
        <v>6.2399999999999993</v>
      </c>
      <c r="D31" s="202"/>
      <c r="E31" s="183">
        <f t="shared" si="0"/>
        <v>0</v>
      </c>
      <c r="F31" s="474"/>
      <c r="G31" s="474"/>
      <c r="H31" s="185">
        <f t="shared" si="1"/>
        <v>0</v>
      </c>
      <c r="I31" s="474"/>
    </row>
    <row r="32" spans="2:10" ht="19.5" customHeight="1" x14ac:dyDescent="0.25">
      <c r="B32" s="173" t="s">
        <v>118</v>
      </c>
      <c r="C32" s="196">
        <f>+G23*8.32%</f>
        <v>6.2399999999999993</v>
      </c>
      <c r="D32" s="202"/>
      <c r="E32" s="183">
        <f t="shared" si="0"/>
        <v>0</v>
      </c>
      <c r="F32" s="474"/>
      <c r="G32" s="474"/>
      <c r="H32" s="185">
        <f t="shared" si="1"/>
        <v>0</v>
      </c>
      <c r="I32" s="474"/>
    </row>
    <row r="33" spans="2:9" ht="19.5" customHeight="1" x14ac:dyDescent="0.25">
      <c r="B33" s="173" t="s">
        <v>119</v>
      </c>
      <c r="C33" s="196">
        <f>+G23*8.32%</f>
        <v>6.2399999999999993</v>
      </c>
      <c r="D33" s="202"/>
      <c r="E33" s="183">
        <f t="shared" si="0"/>
        <v>0</v>
      </c>
      <c r="F33" s="474"/>
      <c r="G33" s="474"/>
      <c r="H33" s="185">
        <f t="shared" si="1"/>
        <v>0</v>
      </c>
      <c r="I33" s="474"/>
    </row>
    <row r="34" spans="2:9" ht="19.5" customHeight="1" x14ac:dyDescent="0.25">
      <c r="B34" s="173" t="s">
        <v>120</v>
      </c>
      <c r="C34" s="196">
        <f>+G23*8.32%</f>
        <v>6.2399999999999993</v>
      </c>
      <c r="D34" s="202"/>
      <c r="E34" s="183">
        <f t="shared" si="0"/>
        <v>0</v>
      </c>
      <c r="F34" s="474"/>
      <c r="G34" s="474"/>
      <c r="H34" s="185">
        <f t="shared" si="1"/>
        <v>0</v>
      </c>
      <c r="I34" s="474"/>
    </row>
    <row r="35" spans="2:9" ht="19.5" customHeight="1" x14ac:dyDescent="0.25">
      <c r="B35" s="173" t="s">
        <v>121</v>
      </c>
      <c r="C35" s="196">
        <f>+G23*8.32%</f>
        <v>6.2399999999999993</v>
      </c>
      <c r="D35" s="202"/>
      <c r="E35" s="183">
        <f t="shared" si="0"/>
        <v>0</v>
      </c>
      <c r="F35" s="474"/>
      <c r="G35" s="474"/>
      <c r="H35" s="185">
        <f t="shared" si="1"/>
        <v>0</v>
      </c>
      <c r="I35" s="474"/>
    </row>
    <row r="36" spans="2:9" ht="19.5" customHeight="1" x14ac:dyDescent="0.25">
      <c r="B36" s="173" t="s">
        <v>122</v>
      </c>
      <c r="C36" s="196">
        <f>+G23*8.32%</f>
        <v>6.2399999999999993</v>
      </c>
      <c r="D36" s="202"/>
      <c r="E36" s="183">
        <f t="shared" si="0"/>
        <v>0</v>
      </c>
      <c r="F36" s="474"/>
      <c r="G36" s="474"/>
      <c r="H36" s="185">
        <f t="shared" si="1"/>
        <v>0</v>
      </c>
      <c r="I36" s="474"/>
    </row>
    <row r="37" spans="2:9" ht="19.5" customHeight="1" x14ac:dyDescent="0.25">
      <c r="B37" s="173" t="s">
        <v>123</v>
      </c>
      <c r="C37" s="196">
        <f>+G23*8.32%</f>
        <v>6.2399999999999993</v>
      </c>
      <c r="D37" s="202"/>
      <c r="E37" s="183">
        <f t="shared" si="0"/>
        <v>0</v>
      </c>
      <c r="F37" s="474"/>
      <c r="G37" s="474"/>
      <c r="H37" s="185">
        <f t="shared" si="1"/>
        <v>0</v>
      </c>
      <c r="I37" s="474"/>
    </row>
    <row r="38" spans="2:9" ht="19.5" customHeight="1" x14ac:dyDescent="0.25">
      <c r="B38" s="173" t="s">
        <v>124</v>
      </c>
      <c r="C38" s="196">
        <f>+G23*8.48%</f>
        <v>6.36</v>
      </c>
      <c r="D38" s="202"/>
      <c r="E38" s="183">
        <f t="shared" si="0"/>
        <v>0</v>
      </c>
      <c r="F38" s="475"/>
      <c r="G38" s="475"/>
      <c r="H38" s="185">
        <f t="shared" si="1"/>
        <v>0</v>
      </c>
      <c r="I38" s="475"/>
    </row>
    <row r="39" spans="2:9" ht="165" customHeight="1" x14ac:dyDescent="0.25">
      <c r="B39" s="174" t="s">
        <v>277</v>
      </c>
      <c r="C39" s="427" t="s">
        <v>387</v>
      </c>
      <c r="D39" s="428"/>
      <c r="E39" s="428"/>
      <c r="F39" s="428"/>
      <c r="G39" s="428"/>
      <c r="H39" s="428"/>
      <c r="I39" s="429"/>
    </row>
    <row r="40" spans="2:9" ht="34.5" customHeight="1" x14ac:dyDescent="0.25">
      <c r="B40" s="453"/>
      <c r="C40" s="320"/>
      <c r="D40" s="320"/>
      <c r="E40" s="320"/>
      <c r="F40" s="320"/>
      <c r="G40" s="320"/>
      <c r="H40" s="320"/>
      <c r="I40" s="454"/>
    </row>
    <row r="41" spans="2:9" ht="34.5" customHeight="1" x14ac:dyDescent="0.25">
      <c r="B41" s="455"/>
      <c r="C41" s="323"/>
      <c r="D41" s="323"/>
      <c r="E41" s="323"/>
      <c r="F41" s="323"/>
      <c r="G41" s="323"/>
      <c r="H41" s="323"/>
      <c r="I41" s="456"/>
    </row>
    <row r="42" spans="2:9" ht="34.5" customHeight="1" x14ac:dyDescent="0.25">
      <c r="B42" s="455"/>
      <c r="C42" s="323"/>
      <c r="D42" s="323"/>
      <c r="E42" s="323"/>
      <c r="F42" s="323"/>
      <c r="G42" s="323"/>
      <c r="H42" s="323"/>
      <c r="I42" s="456"/>
    </row>
    <row r="43" spans="2:9" ht="34.5" customHeight="1" x14ac:dyDescent="0.25">
      <c r="B43" s="455"/>
      <c r="C43" s="323"/>
      <c r="D43" s="323"/>
      <c r="E43" s="323"/>
      <c r="F43" s="323"/>
      <c r="G43" s="323"/>
      <c r="H43" s="323"/>
      <c r="I43" s="456"/>
    </row>
    <row r="44" spans="2:9" ht="34.5" customHeight="1" x14ac:dyDescent="0.25">
      <c r="B44" s="457"/>
      <c r="C44" s="326"/>
      <c r="D44" s="326"/>
      <c r="E44" s="326"/>
      <c r="F44" s="326"/>
      <c r="G44" s="326"/>
      <c r="H44" s="326"/>
      <c r="I44" s="458"/>
    </row>
    <row r="45" spans="2:9" ht="75.75" customHeight="1" x14ac:dyDescent="0.25">
      <c r="B45" s="164" t="s">
        <v>278</v>
      </c>
      <c r="C45" s="427" t="s">
        <v>366</v>
      </c>
      <c r="D45" s="428"/>
      <c r="E45" s="428"/>
      <c r="F45" s="428"/>
      <c r="G45" s="428"/>
      <c r="H45" s="428"/>
      <c r="I45" s="429"/>
    </row>
    <row r="46" spans="2:9" ht="42" customHeight="1" x14ac:dyDescent="0.25">
      <c r="B46" s="164" t="s">
        <v>279</v>
      </c>
      <c r="C46" s="427" t="s">
        <v>367</v>
      </c>
      <c r="D46" s="428"/>
      <c r="E46" s="428"/>
      <c r="F46" s="428"/>
      <c r="G46" s="428"/>
      <c r="H46" s="428"/>
      <c r="I46" s="429"/>
    </row>
    <row r="47" spans="2:9" ht="48.75" customHeight="1" x14ac:dyDescent="0.25">
      <c r="B47" s="175" t="s">
        <v>280</v>
      </c>
      <c r="C47" s="459" t="s">
        <v>368</v>
      </c>
      <c r="D47" s="460"/>
      <c r="E47" s="460"/>
      <c r="F47" s="460"/>
      <c r="G47" s="460"/>
      <c r="H47" s="460"/>
      <c r="I47" s="461"/>
    </row>
    <row r="48" spans="2:9" ht="22.5" customHeight="1" x14ac:dyDescent="0.25">
      <c r="B48" s="445" t="s">
        <v>236</v>
      </c>
      <c r="C48" s="445"/>
      <c r="D48" s="445"/>
      <c r="E48" s="445"/>
      <c r="F48" s="445"/>
      <c r="G48" s="445"/>
      <c r="H48" s="445"/>
      <c r="I48" s="445"/>
    </row>
    <row r="49" spans="2:9" ht="22.5" customHeight="1" x14ac:dyDescent="0.25">
      <c r="B49" s="450" t="s">
        <v>281</v>
      </c>
      <c r="C49" s="177" t="s">
        <v>282</v>
      </c>
      <c r="D49" s="452" t="s">
        <v>283</v>
      </c>
      <c r="E49" s="452"/>
      <c r="F49" s="452"/>
      <c r="G49" s="452" t="s">
        <v>284</v>
      </c>
      <c r="H49" s="452"/>
      <c r="I49" s="452"/>
    </row>
    <row r="50" spans="2:9" ht="30.75" customHeight="1" x14ac:dyDescent="0.25">
      <c r="B50" s="451"/>
      <c r="C50" s="178"/>
      <c r="D50" s="409"/>
      <c r="E50" s="409"/>
      <c r="F50" s="409"/>
      <c r="G50" s="409"/>
      <c r="H50" s="409"/>
      <c r="I50" s="409"/>
    </row>
    <row r="51" spans="2:9" ht="32.25" customHeight="1" x14ac:dyDescent="0.25">
      <c r="B51" s="176" t="s">
        <v>285</v>
      </c>
      <c r="C51" s="409" t="s">
        <v>389</v>
      </c>
      <c r="D51" s="409"/>
      <c r="E51" s="409"/>
      <c r="F51" s="409"/>
      <c r="G51" s="409"/>
      <c r="H51" s="409"/>
      <c r="I51" s="409"/>
    </row>
    <row r="52" spans="2:9" ht="28.5" customHeight="1" x14ac:dyDescent="0.25">
      <c r="B52" s="167" t="s">
        <v>286</v>
      </c>
      <c r="C52" s="410" t="s">
        <v>377</v>
      </c>
      <c r="D52" s="411"/>
      <c r="E52" s="411"/>
      <c r="F52" s="411"/>
      <c r="G52" s="411"/>
      <c r="H52" s="411"/>
      <c r="I52" s="412"/>
    </row>
    <row r="53" spans="2:9" ht="30" customHeight="1" x14ac:dyDescent="0.25">
      <c r="B53" s="175" t="s">
        <v>287</v>
      </c>
      <c r="C53" s="409" t="s">
        <v>378</v>
      </c>
      <c r="D53" s="409"/>
      <c r="E53" s="409"/>
      <c r="F53" s="409"/>
      <c r="G53" s="409"/>
      <c r="H53" s="409"/>
      <c r="I53" s="409"/>
    </row>
    <row r="54" spans="2:9" ht="31.5" customHeight="1" x14ac:dyDescent="0.25">
      <c r="B54" s="175" t="s">
        <v>288</v>
      </c>
      <c r="C54" s="349" t="s">
        <v>376</v>
      </c>
      <c r="D54" s="349"/>
      <c r="E54" s="349"/>
      <c r="F54" s="349"/>
      <c r="G54" s="349"/>
      <c r="H54" s="349"/>
      <c r="I54" s="349"/>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2">
    <dataValidation type="list" allowBlank="1" showInputMessage="1" showErrorMessage="1" sqref="C24:E24 I12 C7 I7 H13:I13 C9:F9" xr:uid="{8FC454D4-1E69-43E9-8AA5-4ED2719E3FBD}">
      <formula1>#REF!</formula1>
    </dataValidation>
    <dataValidation type="list" allowBlank="1" showInputMessage="1" showErrorMessage="1" sqref="H12" xr:uid="{30C83652-D00E-4F60-823D-956BB574D218}">
      <formula1>#REF!</formula1>
    </dataValidation>
  </dataValidations>
  <pageMargins left="0.7" right="0.7" top="0.75" bottom="0.75" header="0.3" footer="0.3"/>
  <pageSetup orientation="portrait" r:id="rId1"/>
  <ignoredErrors>
    <ignoredError sqref="F27" unlockedFormula="1"/>
  </ignoredErrors>
  <drawing r:id="rId2"/>
  <legacyDrawing r:id="rId3"/>
  <oleObjects>
    <mc:AlternateContent xmlns:mc="http://schemas.openxmlformats.org/markup-compatibility/2006">
      <mc:Choice Requires="x14">
        <oleObject progId="PBrush" shapeId="3579904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904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abSelected="1" topLeftCell="A2" zoomScale="70" zoomScaleNormal="70" workbookViewId="0">
      <selection activeCell="J7" sqref="J7"/>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07"/>
      <c r="C1" s="274" t="s">
        <v>25</v>
      </c>
      <c r="D1" s="274"/>
      <c r="E1" s="274"/>
      <c r="F1" s="274"/>
      <c r="G1" s="274"/>
      <c r="H1" s="274"/>
      <c r="I1" s="408"/>
      <c r="J1" s="10"/>
      <c r="K1" s="10"/>
      <c r="M1" s="11" t="s">
        <v>47</v>
      </c>
    </row>
    <row r="2" spans="2:14" ht="37.5" customHeight="1" x14ac:dyDescent="0.25">
      <c r="B2" s="407"/>
      <c r="C2" s="274" t="s">
        <v>239</v>
      </c>
      <c r="D2" s="274"/>
      <c r="E2" s="274"/>
      <c r="F2" s="274"/>
      <c r="G2" s="274"/>
      <c r="H2" s="274"/>
      <c r="I2" s="408"/>
      <c r="J2" s="10"/>
      <c r="K2" s="10"/>
      <c r="M2" s="11" t="s">
        <v>48</v>
      </c>
    </row>
    <row r="3" spans="2:14" ht="37.5" customHeight="1" x14ac:dyDescent="0.25">
      <c r="B3" s="407"/>
      <c r="C3" s="274" t="s">
        <v>240</v>
      </c>
      <c r="D3" s="274"/>
      <c r="E3" s="274"/>
      <c r="F3" s="274" t="s">
        <v>241</v>
      </c>
      <c r="G3" s="274"/>
      <c r="H3" s="274"/>
      <c r="I3" s="408"/>
      <c r="J3" s="10"/>
      <c r="K3" s="10"/>
      <c r="M3" s="11" t="s">
        <v>50</v>
      </c>
    </row>
    <row r="4" spans="2:14" ht="23.25" customHeight="1" x14ac:dyDescent="0.25">
      <c r="B4" s="413"/>
      <c r="C4" s="413"/>
      <c r="D4" s="413"/>
      <c r="E4" s="413"/>
      <c r="F4" s="413"/>
      <c r="G4" s="413"/>
      <c r="H4" s="413"/>
      <c r="I4" s="413"/>
      <c r="J4" s="12"/>
      <c r="K4" s="12"/>
    </row>
    <row r="5" spans="2:14" ht="24" customHeight="1" x14ac:dyDescent="0.25">
      <c r="B5" s="414" t="s">
        <v>234</v>
      </c>
      <c r="C5" s="414"/>
      <c r="D5" s="414"/>
      <c r="E5" s="414"/>
      <c r="F5" s="414"/>
      <c r="G5" s="414"/>
      <c r="H5" s="414"/>
      <c r="I5" s="414"/>
      <c r="J5" s="14"/>
      <c r="K5" s="14"/>
      <c r="N5" s="6" t="s">
        <v>57</v>
      </c>
    </row>
    <row r="6" spans="2:14" ht="30.75" customHeight="1" x14ac:dyDescent="0.25">
      <c r="B6" s="164" t="s">
        <v>242</v>
      </c>
      <c r="C6" s="179">
        <v>6</v>
      </c>
      <c r="D6" s="415" t="s">
        <v>243</v>
      </c>
      <c r="E6" s="415"/>
      <c r="F6" s="416" t="s">
        <v>341</v>
      </c>
      <c r="G6" s="416"/>
      <c r="H6" s="416"/>
      <c r="I6" s="416"/>
      <c r="J6" s="15"/>
      <c r="K6" s="15"/>
      <c r="M6" s="11" t="s">
        <v>60</v>
      </c>
      <c r="N6" s="6" t="s">
        <v>61</v>
      </c>
    </row>
    <row r="7" spans="2:14" ht="30.75" customHeight="1" x14ac:dyDescent="0.25">
      <c r="B7" s="164" t="s">
        <v>244</v>
      </c>
      <c r="C7" s="179" t="s">
        <v>81</v>
      </c>
      <c r="D7" s="415" t="s">
        <v>245</v>
      </c>
      <c r="E7" s="415"/>
      <c r="F7" s="416" t="s">
        <v>290</v>
      </c>
      <c r="G7" s="416"/>
      <c r="H7" s="167" t="s">
        <v>246</v>
      </c>
      <c r="I7" s="179" t="s">
        <v>76</v>
      </c>
      <c r="J7" s="17"/>
      <c r="K7" s="17"/>
      <c r="M7" s="11" t="s">
        <v>65</v>
      </c>
      <c r="N7" s="6" t="s">
        <v>66</v>
      </c>
    </row>
    <row r="8" spans="2:14" ht="30.75" customHeight="1" x14ac:dyDescent="0.25">
      <c r="B8" s="164" t="s">
        <v>247</v>
      </c>
      <c r="C8" s="416" t="s">
        <v>291</v>
      </c>
      <c r="D8" s="416"/>
      <c r="E8" s="416"/>
      <c r="F8" s="416"/>
      <c r="G8" s="167" t="s">
        <v>248</v>
      </c>
      <c r="H8" s="417">
        <v>7560</v>
      </c>
      <c r="I8" s="417"/>
      <c r="J8" s="19"/>
      <c r="K8" s="19"/>
      <c r="M8" s="11" t="s">
        <v>69</v>
      </c>
      <c r="N8" s="6" t="s">
        <v>70</v>
      </c>
    </row>
    <row r="9" spans="2:14" ht="30.75" customHeight="1" x14ac:dyDescent="0.25">
      <c r="B9" s="164" t="s">
        <v>48</v>
      </c>
      <c r="C9" s="418" t="s">
        <v>65</v>
      </c>
      <c r="D9" s="418"/>
      <c r="E9" s="418"/>
      <c r="F9" s="418"/>
      <c r="G9" s="167" t="s">
        <v>249</v>
      </c>
      <c r="H9" s="419" t="s">
        <v>165</v>
      </c>
      <c r="I9" s="419"/>
      <c r="J9" s="20"/>
      <c r="K9" s="20"/>
      <c r="M9" s="21" t="s">
        <v>73</v>
      </c>
    </row>
    <row r="10" spans="2:14" ht="30.75" customHeight="1" x14ac:dyDescent="0.25">
      <c r="B10" s="164" t="s">
        <v>250</v>
      </c>
      <c r="C10" s="420" t="s">
        <v>359</v>
      </c>
      <c r="D10" s="420"/>
      <c r="E10" s="420"/>
      <c r="F10" s="420"/>
      <c r="G10" s="420"/>
      <c r="H10" s="420"/>
      <c r="I10" s="420"/>
      <c r="J10" s="22"/>
      <c r="K10" s="22"/>
      <c r="M10" s="21"/>
    </row>
    <row r="11" spans="2:14" ht="30.75" customHeight="1" x14ac:dyDescent="0.25">
      <c r="B11" s="164" t="s">
        <v>251</v>
      </c>
      <c r="C11" s="421" t="s">
        <v>292</v>
      </c>
      <c r="D11" s="421"/>
      <c r="E11" s="421"/>
      <c r="F11" s="421"/>
      <c r="G11" s="421"/>
      <c r="H11" s="421"/>
      <c r="I11" s="421"/>
      <c r="J11" s="17"/>
      <c r="K11" s="17"/>
      <c r="M11" s="21"/>
      <c r="N11" s="6" t="s">
        <v>76</v>
      </c>
    </row>
    <row r="12" spans="2:14" ht="30.75" customHeight="1" x14ac:dyDescent="0.25">
      <c r="B12" s="164" t="s">
        <v>254</v>
      </c>
      <c r="C12" s="306" t="s">
        <v>356</v>
      </c>
      <c r="D12" s="306"/>
      <c r="E12" s="306"/>
      <c r="F12" s="306"/>
      <c r="G12" s="167" t="s">
        <v>252</v>
      </c>
      <c r="H12" s="307" t="s">
        <v>91</v>
      </c>
      <c r="I12" s="307"/>
      <c r="J12" s="17"/>
      <c r="K12" s="17"/>
      <c r="M12" s="21" t="s">
        <v>80</v>
      </c>
      <c r="N12" s="6" t="s">
        <v>81</v>
      </c>
    </row>
    <row r="13" spans="2:14" ht="30.75" customHeight="1" x14ac:dyDescent="0.25">
      <c r="B13" s="164" t="s">
        <v>255</v>
      </c>
      <c r="C13" s="422" t="s">
        <v>360</v>
      </c>
      <c r="D13" s="422"/>
      <c r="E13" s="422"/>
      <c r="F13" s="422"/>
      <c r="G13" s="167" t="s">
        <v>253</v>
      </c>
      <c r="H13" s="421" t="s">
        <v>70</v>
      </c>
      <c r="I13" s="421"/>
      <c r="J13" s="17"/>
      <c r="K13" s="17"/>
      <c r="M13" s="21" t="s">
        <v>84</v>
      </c>
    </row>
    <row r="14" spans="2:14" ht="64.5" customHeight="1" x14ac:dyDescent="0.25">
      <c r="B14" s="164" t="s">
        <v>256</v>
      </c>
      <c r="C14" s="303" t="s">
        <v>342</v>
      </c>
      <c r="D14" s="303"/>
      <c r="E14" s="303"/>
      <c r="F14" s="303"/>
      <c r="G14" s="303"/>
      <c r="H14" s="303"/>
      <c r="I14" s="303"/>
      <c r="J14" s="22"/>
      <c r="K14" s="22"/>
      <c r="M14" s="21" t="s">
        <v>86</v>
      </c>
      <c r="N14" s="6"/>
    </row>
    <row r="15" spans="2:14" ht="30.75" customHeight="1" x14ac:dyDescent="0.25">
      <c r="B15" s="164" t="s">
        <v>257</v>
      </c>
      <c r="C15" s="306" t="s">
        <v>358</v>
      </c>
      <c r="D15" s="306"/>
      <c r="E15" s="306"/>
      <c r="F15" s="306"/>
      <c r="G15" s="306"/>
      <c r="H15" s="306"/>
      <c r="I15" s="306"/>
      <c r="J15" s="23"/>
      <c r="K15" s="23"/>
      <c r="M15" s="21" t="s">
        <v>88</v>
      </c>
      <c r="N15" s="6"/>
    </row>
    <row r="16" spans="2:14" ht="20.25" customHeight="1" x14ac:dyDescent="0.25">
      <c r="B16" s="164" t="s">
        <v>258</v>
      </c>
      <c r="C16" s="416" t="s">
        <v>344</v>
      </c>
      <c r="D16" s="416"/>
      <c r="E16" s="416"/>
      <c r="F16" s="416"/>
      <c r="G16" s="416"/>
      <c r="H16" s="416"/>
      <c r="I16" s="416"/>
      <c r="J16" s="24"/>
      <c r="K16" s="24"/>
      <c r="M16" s="21"/>
      <c r="N16" s="6"/>
    </row>
    <row r="17" spans="2:14" ht="30.75" customHeight="1" x14ac:dyDescent="0.25">
      <c r="B17" s="164" t="s">
        <v>259</v>
      </c>
      <c r="C17" s="421" t="s">
        <v>343</v>
      </c>
      <c r="D17" s="423"/>
      <c r="E17" s="423"/>
      <c r="F17" s="423"/>
      <c r="G17" s="423"/>
      <c r="H17" s="423"/>
      <c r="I17" s="423"/>
      <c r="J17" s="25"/>
      <c r="K17" s="25"/>
      <c r="M17" s="21" t="s">
        <v>91</v>
      </c>
      <c r="N17" s="6"/>
    </row>
    <row r="18" spans="2:14" ht="18" customHeight="1" x14ac:dyDescent="0.25">
      <c r="B18" s="424" t="s">
        <v>265</v>
      </c>
      <c r="C18" s="425" t="s">
        <v>237</v>
      </c>
      <c r="D18" s="425"/>
      <c r="E18" s="425"/>
      <c r="F18" s="426" t="s">
        <v>238</v>
      </c>
      <c r="G18" s="426"/>
      <c r="H18" s="426"/>
      <c r="I18" s="426"/>
      <c r="J18" s="26"/>
      <c r="K18" s="26"/>
      <c r="M18" s="21" t="s">
        <v>79</v>
      </c>
      <c r="N18" s="6"/>
    </row>
    <row r="19" spans="2:14" ht="39.75" customHeight="1" x14ac:dyDescent="0.25">
      <c r="B19" s="424"/>
      <c r="C19" s="416" t="s">
        <v>345</v>
      </c>
      <c r="D19" s="416"/>
      <c r="E19" s="416"/>
      <c r="F19" s="416" t="s">
        <v>346</v>
      </c>
      <c r="G19" s="416"/>
      <c r="H19" s="416"/>
      <c r="I19" s="416"/>
      <c r="J19" s="24"/>
      <c r="K19" s="24"/>
      <c r="M19" s="21" t="s">
        <v>95</v>
      </c>
      <c r="N19" s="6"/>
    </row>
    <row r="20" spans="2:14" ht="39.75" customHeight="1" x14ac:dyDescent="0.25">
      <c r="B20" s="165" t="s">
        <v>266</v>
      </c>
      <c r="C20" s="410" t="s">
        <v>347</v>
      </c>
      <c r="D20" s="411"/>
      <c r="E20" s="412"/>
      <c r="F20" s="307" t="s">
        <v>348</v>
      </c>
      <c r="G20" s="307"/>
      <c r="H20" s="307"/>
      <c r="I20" s="308"/>
      <c r="J20" s="17"/>
      <c r="K20" s="17"/>
      <c r="M20" s="21"/>
      <c r="N20" s="6"/>
    </row>
    <row r="21" spans="2:14" ht="42" customHeight="1" x14ac:dyDescent="0.25">
      <c r="B21" s="165" t="s">
        <v>267</v>
      </c>
      <c r="C21" s="430" t="s">
        <v>349</v>
      </c>
      <c r="D21" s="431"/>
      <c r="E21" s="432"/>
      <c r="F21" s="433" t="s">
        <v>350</v>
      </c>
      <c r="G21" s="434"/>
      <c r="H21" s="434"/>
      <c r="I21" s="435"/>
      <c r="J21" s="23"/>
      <c r="K21" s="23"/>
      <c r="M21" s="27"/>
      <c r="N21" s="6"/>
    </row>
    <row r="22" spans="2:14" ht="23.25" customHeight="1" x14ac:dyDescent="0.25">
      <c r="B22" s="165" t="s">
        <v>268</v>
      </c>
      <c r="C22" s="436">
        <v>44927</v>
      </c>
      <c r="D22" s="437"/>
      <c r="E22" s="438"/>
      <c r="F22" s="167" t="s">
        <v>271</v>
      </c>
      <c r="G22" s="193">
        <v>18</v>
      </c>
      <c r="H22" s="167" t="s">
        <v>275</v>
      </c>
      <c r="I22" s="194">
        <f>3+13+18</f>
        <v>34</v>
      </c>
      <c r="J22" s="28"/>
      <c r="K22" s="28"/>
      <c r="M22" s="27"/>
    </row>
    <row r="23" spans="2:14" ht="27" customHeight="1" x14ac:dyDescent="0.25">
      <c r="B23" s="165" t="s">
        <v>269</v>
      </c>
      <c r="C23" s="436">
        <v>45291</v>
      </c>
      <c r="D23" s="296"/>
      <c r="E23" s="439"/>
      <c r="F23" s="167" t="s">
        <v>272</v>
      </c>
      <c r="G23" s="470">
        <f>+F27</f>
        <v>10</v>
      </c>
      <c r="H23" s="471"/>
      <c r="I23" s="472"/>
      <c r="J23" s="29"/>
      <c r="K23" s="29"/>
      <c r="M23" s="27"/>
    </row>
    <row r="24" spans="2:14" ht="30.75" customHeight="1" x14ac:dyDescent="0.25">
      <c r="B24" s="166" t="s">
        <v>270</v>
      </c>
      <c r="C24" s="341" t="s">
        <v>88</v>
      </c>
      <c r="D24" s="342"/>
      <c r="E24" s="343"/>
      <c r="F24" s="168" t="s">
        <v>274</v>
      </c>
      <c r="G24" s="433" t="s">
        <v>303</v>
      </c>
      <c r="H24" s="434"/>
      <c r="I24" s="443"/>
      <c r="J24" s="26"/>
      <c r="K24" s="26"/>
      <c r="M24" s="27"/>
    </row>
    <row r="25" spans="2:14" ht="22.5" customHeight="1" x14ac:dyDescent="0.25">
      <c r="B25" s="444" t="s">
        <v>235</v>
      </c>
      <c r="C25" s="445"/>
      <c r="D25" s="445"/>
      <c r="E25" s="445"/>
      <c r="F25" s="445"/>
      <c r="G25" s="445"/>
      <c r="H25" s="445"/>
      <c r="I25" s="446"/>
      <c r="J25" s="14"/>
      <c r="K25" s="14"/>
      <c r="M25" s="27"/>
    </row>
    <row r="26" spans="2:14" ht="43.5" customHeight="1" x14ac:dyDescent="0.25">
      <c r="B26" s="169" t="s">
        <v>105</v>
      </c>
      <c r="C26" s="170" t="s">
        <v>261</v>
      </c>
      <c r="D26" s="170" t="s">
        <v>260</v>
      </c>
      <c r="E26" s="171" t="s">
        <v>264</v>
      </c>
      <c r="F26" s="170" t="s">
        <v>263</v>
      </c>
      <c r="G26" s="170" t="s">
        <v>262</v>
      </c>
      <c r="H26" s="171" t="s">
        <v>276</v>
      </c>
      <c r="I26" s="172" t="s">
        <v>273</v>
      </c>
      <c r="J26" s="24"/>
      <c r="K26" s="24"/>
      <c r="M26" s="27"/>
    </row>
    <row r="27" spans="2:14" ht="19.5" customHeight="1" x14ac:dyDescent="0.25">
      <c r="B27" s="173" t="s">
        <v>113</v>
      </c>
      <c r="C27" s="199">
        <v>0</v>
      </c>
      <c r="D27" s="186">
        <v>1</v>
      </c>
      <c r="E27" s="183">
        <f>IF(OR(C27=0,C27=""),0,D27/C27)</f>
        <v>0</v>
      </c>
      <c r="F27" s="447">
        <f>SUM(C27:C38)</f>
        <v>10</v>
      </c>
      <c r="G27" s="447">
        <f>SUM(D27:D38)</f>
        <v>1</v>
      </c>
      <c r="H27" s="185">
        <f>+(D27*100%)/$G$23</f>
        <v>0.1</v>
      </c>
      <c r="I27" s="447">
        <f>G27+I22</f>
        <v>35</v>
      </c>
      <c r="J27" s="36"/>
      <c r="K27" s="36"/>
      <c r="M27" s="27"/>
    </row>
    <row r="28" spans="2:14" ht="19.5" customHeight="1" x14ac:dyDescent="0.25">
      <c r="B28" s="173" t="s">
        <v>114</v>
      </c>
      <c r="C28" s="199">
        <v>0</v>
      </c>
      <c r="D28" s="186"/>
      <c r="E28" s="183">
        <f t="shared" ref="E28:E38" si="0">IF(OR(C28=0,C28=""),0,D28/C28)</f>
        <v>0</v>
      </c>
      <c r="F28" s="448"/>
      <c r="G28" s="448"/>
      <c r="H28" s="185">
        <f t="shared" ref="H28:H38" si="1">+(D28*100%)/$G$23</f>
        <v>0</v>
      </c>
      <c r="I28" s="448"/>
      <c r="J28" s="36"/>
      <c r="K28" s="36"/>
      <c r="M28" s="27"/>
    </row>
    <row r="29" spans="2:14" ht="19.5" customHeight="1" x14ac:dyDescent="0.25">
      <c r="B29" s="173" t="s">
        <v>115</v>
      </c>
      <c r="C29" s="199">
        <v>1</v>
      </c>
      <c r="D29" s="186"/>
      <c r="E29" s="183">
        <f t="shared" si="0"/>
        <v>0</v>
      </c>
      <c r="F29" s="448"/>
      <c r="G29" s="448"/>
      <c r="H29" s="185">
        <f t="shared" si="1"/>
        <v>0</v>
      </c>
      <c r="I29" s="448"/>
      <c r="J29" s="36"/>
      <c r="K29" s="36"/>
      <c r="M29" s="27"/>
    </row>
    <row r="30" spans="2:14" ht="19.5" customHeight="1" x14ac:dyDescent="0.25">
      <c r="B30" s="173" t="s">
        <v>116</v>
      </c>
      <c r="C30" s="199">
        <v>1</v>
      </c>
      <c r="D30" s="188"/>
      <c r="E30" s="183">
        <f t="shared" si="0"/>
        <v>0</v>
      </c>
      <c r="F30" s="448"/>
      <c r="G30" s="448"/>
      <c r="H30" s="185">
        <f t="shared" si="1"/>
        <v>0</v>
      </c>
      <c r="I30" s="448"/>
      <c r="J30" s="36"/>
      <c r="K30" s="36"/>
    </row>
    <row r="31" spans="2:14" ht="19.5" customHeight="1" x14ac:dyDescent="0.25">
      <c r="B31" s="173" t="s">
        <v>117</v>
      </c>
      <c r="C31" s="199">
        <v>2</v>
      </c>
      <c r="D31" s="188"/>
      <c r="E31" s="183">
        <f t="shared" si="0"/>
        <v>0</v>
      </c>
      <c r="F31" s="448"/>
      <c r="G31" s="448"/>
      <c r="H31" s="185">
        <f t="shared" si="1"/>
        <v>0</v>
      </c>
      <c r="I31" s="448"/>
      <c r="J31" s="36"/>
      <c r="K31" s="36"/>
    </row>
    <row r="32" spans="2:14" ht="19.5" customHeight="1" x14ac:dyDescent="0.25">
      <c r="B32" s="173" t="s">
        <v>118</v>
      </c>
      <c r="C32" s="199">
        <v>2</v>
      </c>
      <c r="D32" s="186"/>
      <c r="E32" s="183">
        <f t="shared" si="0"/>
        <v>0</v>
      </c>
      <c r="F32" s="448"/>
      <c r="G32" s="448"/>
      <c r="H32" s="185">
        <f t="shared" si="1"/>
        <v>0</v>
      </c>
      <c r="I32" s="448"/>
      <c r="J32" s="36"/>
      <c r="K32" s="36"/>
    </row>
    <row r="33" spans="2:11" ht="19.5" customHeight="1" x14ac:dyDescent="0.25">
      <c r="B33" s="173" t="s">
        <v>119</v>
      </c>
      <c r="C33" s="199">
        <v>1</v>
      </c>
      <c r="D33" s="186"/>
      <c r="E33" s="183">
        <f t="shared" si="0"/>
        <v>0</v>
      </c>
      <c r="F33" s="448"/>
      <c r="G33" s="448"/>
      <c r="H33" s="185">
        <f t="shared" si="1"/>
        <v>0</v>
      </c>
      <c r="I33" s="448"/>
      <c r="J33" s="36"/>
      <c r="K33" s="36"/>
    </row>
    <row r="34" spans="2:11" ht="19.5" customHeight="1" x14ac:dyDescent="0.25">
      <c r="B34" s="173" t="s">
        <v>120</v>
      </c>
      <c r="C34" s="199">
        <v>1</v>
      </c>
      <c r="D34" s="186"/>
      <c r="E34" s="183">
        <f t="shared" si="0"/>
        <v>0</v>
      </c>
      <c r="F34" s="448"/>
      <c r="G34" s="448"/>
      <c r="H34" s="185">
        <f t="shared" si="1"/>
        <v>0</v>
      </c>
      <c r="I34" s="448"/>
      <c r="J34" s="36"/>
      <c r="K34" s="36"/>
    </row>
    <row r="35" spans="2:11" ht="19.5" customHeight="1" x14ac:dyDescent="0.25">
      <c r="B35" s="173" t="s">
        <v>121</v>
      </c>
      <c r="C35" s="199">
        <v>1</v>
      </c>
      <c r="D35" s="186"/>
      <c r="E35" s="183">
        <f t="shared" si="0"/>
        <v>0</v>
      </c>
      <c r="F35" s="448"/>
      <c r="G35" s="448"/>
      <c r="H35" s="185">
        <f t="shared" si="1"/>
        <v>0</v>
      </c>
      <c r="I35" s="448"/>
      <c r="J35" s="36"/>
      <c r="K35" s="36"/>
    </row>
    <row r="36" spans="2:11" ht="19.5" customHeight="1" x14ac:dyDescent="0.25">
      <c r="B36" s="173" t="s">
        <v>122</v>
      </c>
      <c r="C36" s="199">
        <v>1</v>
      </c>
      <c r="D36" s="186"/>
      <c r="E36" s="183">
        <f t="shared" si="0"/>
        <v>0</v>
      </c>
      <c r="F36" s="448"/>
      <c r="G36" s="448"/>
      <c r="H36" s="185">
        <f t="shared" si="1"/>
        <v>0</v>
      </c>
      <c r="I36" s="448"/>
      <c r="J36" s="36"/>
      <c r="K36" s="36"/>
    </row>
    <row r="37" spans="2:11" ht="19.5" customHeight="1" x14ac:dyDescent="0.25">
      <c r="B37" s="173" t="s">
        <v>123</v>
      </c>
      <c r="C37" s="199">
        <v>0</v>
      </c>
      <c r="D37" s="186"/>
      <c r="E37" s="183">
        <f t="shared" si="0"/>
        <v>0</v>
      </c>
      <c r="F37" s="448"/>
      <c r="G37" s="448"/>
      <c r="H37" s="185">
        <f t="shared" si="1"/>
        <v>0</v>
      </c>
      <c r="I37" s="448"/>
      <c r="J37" s="36"/>
      <c r="K37" s="36"/>
    </row>
    <row r="38" spans="2:11" ht="19.5" customHeight="1" x14ac:dyDescent="0.25">
      <c r="B38" s="173" t="s">
        <v>124</v>
      </c>
      <c r="C38" s="199">
        <v>0</v>
      </c>
      <c r="D38" s="186"/>
      <c r="E38" s="183">
        <f t="shared" si="0"/>
        <v>0</v>
      </c>
      <c r="F38" s="449"/>
      <c r="G38" s="449"/>
      <c r="H38" s="185">
        <f t="shared" si="1"/>
        <v>0</v>
      </c>
      <c r="I38" s="449"/>
      <c r="J38" s="36"/>
      <c r="K38" s="36"/>
    </row>
    <row r="39" spans="2:11" ht="84.5" customHeight="1" x14ac:dyDescent="0.25">
      <c r="B39" s="174" t="s">
        <v>277</v>
      </c>
      <c r="C39" s="476" t="s">
        <v>375</v>
      </c>
      <c r="D39" s="477"/>
      <c r="E39" s="477"/>
      <c r="F39" s="477"/>
      <c r="G39" s="477"/>
      <c r="H39" s="477"/>
      <c r="I39" s="478"/>
      <c r="J39" s="37"/>
      <c r="K39" s="37"/>
    </row>
    <row r="40" spans="2:11" ht="55.5" customHeight="1" x14ac:dyDescent="0.25">
      <c r="B40" s="453"/>
      <c r="C40" s="320"/>
      <c r="D40" s="320"/>
      <c r="E40" s="320"/>
      <c r="F40" s="320"/>
      <c r="G40" s="320"/>
      <c r="H40" s="320"/>
      <c r="I40" s="454"/>
      <c r="J40" s="14"/>
      <c r="K40" s="14"/>
    </row>
    <row r="41" spans="2:11" ht="55.5" customHeight="1" x14ac:dyDescent="0.25">
      <c r="B41" s="455"/>
      <c r="C41" s="323"/>
      <c r="D41" s="323"/>
      <c r="E41" s="323"/>
      <c r="F41" s="323"/>
      <c r="G41" s="323"/>
      <c r="H41" s="323"/>
      <c r="I41" s="456"/>
      <c r="J41" s="37"/>
      <c r="K41" s="37"/>
    </row>
    <row r="42" spans="2:11" ht="56.25" customHeight="1" x14ac:dyDescent="0.25">
      <c r="B42" s="455"/>
      <c r="C42" s="323"/>
      <c r="D42" s="323"/>
      <c r="E42" s="323"/>
      <c r="F42" s="323"/>
      <c r="G42" s="323"/>
      <c r="H42" s="323"/>
      <c r="I42" s="456"/>
      <c r="J42" s="37"/>
      <c r="K42" s="37"/>
    </row>
    <row r="43" spans="2:11" ht="18" customHeight="1" x14ac:dyDescent="0.25">
      <c r="B43" s="455"/>
      <c r="C43" s="323"/>
      <c r="D43" s="323"/>
      <c r="E43" s="323"/>
      <c r="F43" s="323"/>
      <c r="G43" s="323"/>
      <c r="H43" s="323"/>
      <c r="I43" s="456"/>
      <c r="J43" s="37"/>
      <c r="K43" s="37"/>
    </row>
    <row r="44" spans="2:11" ht="21.75" hidden="1" customHeight="1" x14ac:dyDescent="0.25">
      <c r="B44" s="457"/>
      <c r="C44" s="326"/>
      <c r="D44" s="326"/>
      <c r="E44" s="326"/>
      <c r="F44" s="326"/>
      <c r="G44" s="326"/>
      <c r="H44" s="326"/>
      <c r="I44" s="458"/>
      <c r="J44" s="12"/>
      <c r="K44" s="12"/>
    </row>
    <row r="45" spans="2:11" ht="77" customHeight="1" x14ac:dyDescent="0.25">
      <c r="B45" s="164" t="s">
        <v>278</v>
      </c>
      <c r="C45" s="479" t="s">
        <v>374</v>
      </c>
      <c r="D45" s="480"/>
      <c r="E45" s="480"/>
      <c r="F45" s="480"/>
      <c r="G45" s="480"/>
      <c r="H45" s="480"/>
      <c r="I45" s="481"/>
      <c r="J45" s="38"/>
      <c r="K45" s="38"/>
    </row>
    <row r="46" spans="2:11" ht="33" customHeight="1" x14ac:dyDescent="0.25">
      <c r="B46" s="164" t="s">
        <v>279</v>
      </c>
      <c r="C46" s="482" t="s">
        <v>364</v>
      </c>
      <c r="D46" s="483"/>
      <c r="E46" s="483"/>
      <c r="F46" s="483"/>
      <c r="G46" s="483"/>
      <c r="H46" s="483"/>
      <c r="I46" s="483"/>
      <c r="J46" s="38"/>
      <c r="K46" s="38"/>
    </row>
    <row r="47" spans="2:11" ht="58.5" customHeight="1" x14ac:dyDescent="0.25">
      <c r="B47" s="175" t="s">
        <v>280</v>
      </c>
      <c r="C47" s="484" t="s">
        <v>390</v>
      </c>
      <c r="D47" s="485"/>
      <c r="E47" s="485"/>
      <c r="F47" s="485"/>
      <c r="G47" s="485"/>
      <c r="H47" s="485"/>
      <c r="I47" s="485"/>
      <c r="J47" s="38"/>
      <c r="K47" s="38"/>
    </row>
    <row r="48" spans="2:11" ht="22.5" customHeight="1" x14ac:dyDescent="0.25">
      <c r="B48" s="445" t="s">
        <v>236</v>
      </c>
      <c r="C48" s="445"/>
      <c r="D48" s="445"/>
      <c r="E48" s="445"/>
      <c r="F48" s="445"/>
      <c r="G48" s="445"/>
      <c r="H48" s="445"/>
      <c r="I48" s="445"/>
      <c r="J48" s="38"/>
      <c r="K48" s="38"/>
    </row>
    <row r="49" spans="2:11" ht="22.5" customHeight="1" x14ac:dyDescent="0.25">
      <c r="B49" s="450" t="s">
        <v>281</v>
      </c>
      <c r="C49" s="177" t="s">
        <v>282</v>
      </c>
      <c r="D49" s="452" t="s">
        <v>283</v>
      </c>
      <c r="E49" s="452"/>
      <c r="F49" s="452"/>
      <c r="G49" s="452" t="s">
        <v>284</v>
      </c>
      <c r="H49" s="452"/>
      <c r="I49" s="452"/>
      <c r="J49" s="39"/>
      <c r="K49" s="39"/>
    </row>
    <row r="50" spans="2:11" ht="30.75" customHeight="1" x14ac:dyDescent="0.25">
      <c r="B50" s="451"/>
      <c r="C50" s="178"/>
      <c r="D50" s="409"/>
      <c r="E50" s="409"/>
      <c r="F50" s="409"/>
      <c r="G50" s="409"/>
      <c r="H50" s="409"/>
      <c r="I50" s="409"/>
      <c r="J50" s="39"/>
      <c r="K50" s="39"/>
    </row>
    <row r="51" spans="2:11" ht="32.25" customHeight="1" x14ac:dyDescent="0.25">
      <c r="B51" s="176" t="s">
        <v>285</v>
      </c>
      <c r="C51" s="409" t="s">
        <v>388</v>
      </c>
      <c r="D51" s="409"/>
      <c r="E51" s="409"/>
      <c r="F51" s="409"/>
      <c r="G51" s="409"/>
      <c r="H51" s="409"/>
      <c r="I51" s="409"/>
      <c r="J51" s="42"/>
      <c r="K51" s="42"/>
    </row>
    <row r="52" spans="2:11" ht="28.5" customHeight="1" x14ac:dyDescent="0.25">
      <c r="B52" s="167" t="s">
        <v>286</v>
      </c>
      <c r="C52" s="410" t="s">
        <v>377</v>
      </c>
      <c r="D52" s="411"/>
      <c r="E52" s="411"/>
      <c r="F52" s="411"/>
      <c r="G52" s="411"/>
      <c r="H52" s="411"/>
      <c r="I52" s="412"/>
      <c r="J52" s="42"/>
      <c r="K52" s="42"/>
    </row>
    <row r="53" spans="2:11" ht="30" customHeight="1" x14ac:dyDescent="0.25">
      <c r="B53" s="175" t="s">
        <v>287</v>
      </c>
      <c r="C53" s="409" t="s">
        <v>378</v>
      </c>
      <c r="D53" s="409"/>
      <c r="E53" s="409"/>
      <c r="F53" s="409"/>
      <c r="G53" s="409"/>
      <c r="H53" s="409"/>
      <c r="I53" s="409"/>
      <c r="J53" s="43"/>
      <c r="K53" s="43"/>
    </row>
    <row r="54" spans="2:11" ht="31.5" customHeight="1" x14ac:dyDescent="0.25">
      <c r="B54" s="175" t="s">
        <v>288</v>
      </c>
      <c r="C54" s="349" t="s">
        <v>376</v>
      </c>
      <c r="D54" s="349"/>
      <c r="E54" s="349"/>
      <c r="F54" s="349"/>
      <c r="G54" s="349"/>
      <c r="H54" s="349"/>
      <c r="I54" s="349"/>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I27"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Diana Marcela Sánchez Moncaleano</cp:lastModifiedBy>
  <cp:lastPrinted>2018-04-10T15:28:46Z</cp:lastPrinted>
  <dcterms:created xsi:type="dcterms:W3CDTF">2010-03-25T16:40:43Z</dcterms:created>
  <dcterms:modified xsi:type="dcterms:W3CDTF">2023-02-17T12:33:35Z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