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showInkAnnotation="0" updateLinks="never" defaultThemeVersion="124226"/>
  <mc:AlternateContent xmlns:mc="http://schemas.openxmlformats.org/markup-compatibility/2006">
    <mc:Choice Requires="x15">
      <x15ac:absPath xmlns:x15ac="http://schemas.microsoft.com/office/spreadsheetml/2010/11/ac" url="C:\Users\Administrador\Downloads\"/>
    </mc:Choice>
  </mc:AlternateContent>
  <xr:revisionPtr revIDLastSave="0" documentId="8_{2F2EFC39-2CB1-4E41-ACEA-A0CCB543AA68}" xr6:coauthVersionLast="47" xr6:coauthVersionMax="47" xr10:uidLastSave="{00000000-0000-0000-0000-000000000000}"/>
  <workbookProtection workbookAlgorithmName="SHA-512" workbookHashValue="YjMaLptyv6Ne+TDx79Y37ulRb80EmPl/ccqwMWIAQ4Az6J3p21FXeReF5vkq6pPw84QvUhDEpTQrHtz50NvvNw==" workbookSaltValue="g1P3LlK2rj3icJDX+7sPBA==" workbookSpinCount="100000" lockStructure="1"/>
  <bookViews>
    <workbookView xWindow="-120" yWindow="-120" windowWidth="29040" windowHeight="1584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67" l="1"/>
  <c r="I27" i="67" s="1"/>
  <c r="F27" i="24"/>
  <c r="H27" i="24"/>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c r="H30" i="68"/>
  <c r="H31" i="68"/>
  <c r="H32" i="68"/>
  <c r="H33" i="68"/>
  <c r="H34" i="68" s="1"/>
  <c r="H35" i="68"/>
  <c r="H36" i="68"/>
  <c r="H37" i="68"/>
  <c r="H38" i="68"/>
  <c r="E27" i="68"/>
  <c r="O24" i="68"/>
  <c r="P23" i="68"/>
  <c r="E38" i="67"/>
  <c r="E37" i="67"/>
  <c r="E36" i="67"/>
  <c r="E35" i="67"/>
  <c r="E34" i="67"/>
  <c r="E33" i="67"/>
  <c r="E32" i="67"/>
  <c r="E31" i="67"/>
  <c r="E30" i="67"/>
  <c r="E29"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H28" i="24"/>
  <c r="H29" i="24"/>
  <c r="H30" i="24"/>
  <c r="H31" i="24"/>
  <c r="H32" i="24"/>
  <c r="H33" i="24"/>
  <c r="H34" i="24"/>
  <c r="H35" i="24"/>
  <c r="H36" i="24"/>
  <c r="H37" i="24"/>
  <c r="H38" i="24"/>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tc={E175CFA8-7D0E-41E5-A4D5-F2F04096E446}</author>
    <author>tc={9351EBF7-5F7C-4525-9DB1-220535AF4263}</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F27" authorId="1" shapeId="0" xr:uid="{E175CFA8-7D0E-41E5-A4D5-F2F04096E44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actualiza la magnitud a 89000 el 30 de noviembre de 2022</t>
      </text>
    </comment>
    <comment ref="D34" authorId="2" shapeId="0" xr:uid="{9351EBF7-5F7C-4525-9DB1-220535AF426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la información oficial de julio y agosto por parte del servicio tercerizado</t>
      </text>
    </comment>
  </commentList>
</comments>
</file>

<file path=xl/sharedStrings.xml><?xml version="1.0" encoding="utf-8"?>
<sst xmlns="http://schemas.openxmlformats.org/spreadsheetml/2006/main" count="917" uniqueCount="367">
  <si>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</si>
  <si>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</si>
  <si>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</si>
  <si>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</si>
  <si>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</si>
  <si>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</si>
  <si>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</si>
  <si>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</si>
  <si>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</si>
  <si>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</si>
  <si>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</si>
  <si>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</si>
  <si>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</si>
  <si>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</si>
  <si>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</si>
  <si>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</si>
  <si>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</si>
  <si>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</si>
  <si>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</si>
  <si>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</si>
  <si>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</si>
  <si>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</si>
  <si>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</si>
  <si>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</si>
  <si>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</si>
  <si>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</si>
  <si>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</si>
  <si>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</si>
  <si>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</si>
  <si>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</si>
  <si>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</si>
  <si>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</si>
  <si>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</si>
  <si>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</si>
  <si>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</si>
  <si>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</si>
  <si>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</si>
  <si>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</si>
  <si>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</si>
  <si>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</si>
  <si>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</si>
  <si>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</si>
  <si>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</si>
  <si>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</si>
  <si>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</si>
  <si>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</si>
  <si>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</si>
  <si>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</si>
  <si>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</si>
  <si>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</si>
  <si>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</si>
  <si>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</si>
  <si>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</si>
  <si>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</si>
  <si>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</si>
  <si>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</si>
  <si>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</si>
  <si>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</si>
  <si>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</si>
  <si>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</si>
  <si>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</si>
  <si>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</si>
  <si>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</si>
  <si>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</si>
  <si>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</si>
  <si>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</si>
  <si>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</si>
  <si>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</si>
  <si>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</si>
  <si>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</si>
  <si>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</si>
  <si>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</si>
  <si>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</si>
  <si>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</si>
  <si>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</si>
  <si>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</si>
  <si>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</si>
  <si>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</si>
  <si>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</si>
  <si>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</si>
  <si>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</si>
  <si>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</si>
  <si>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</si>
  <si>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</si>
  <si>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</si>
  <si>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</si>
  <si>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</si>
  <si>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</si>
  <si>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</si>
  <si>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</si>
  <si>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</si>
  <si>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</si>
  <si>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</si>
  <si>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</si>
  <si>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</si>
  <si>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</si>
  <si>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</si>
  <si>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</si>
  <si>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</si>
  <si>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</si>
  <si>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</si>
  <si>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</si>
  <si>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</si>
  <si>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</si>
  <si>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</si>
  <si>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</si>
  <si>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</si>
  <si>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</si>
  <si>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</si>
  <si>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</si>
  <si>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</si>
  <si>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</si>
  <si>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</si>
  <si>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</si>
  <si>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</si>
  <si>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</si>
  <si>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</si>
  <si>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</si>
  <si>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</si>
  <si>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</si>
  <si>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</si>
  <si>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</si>
  <si>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</si>
  <si>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</si>
  <si>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</si>
  <si>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</si>
  <si>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</si>
  <si>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</si>
  <si>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</si>
  <si>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</si>
  <si>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</si>
  <si>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</si>
  <si>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</si>
  <si>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</si>
  <si>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</si>
  <si>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</si>
  <si>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</si>
  <si>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</si>
  <si>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</si>
  <si>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</si>
  <si>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</si>
  <si>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</si>
  <si>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</si>
  <si>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</si>
  <si>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</si>
  <si>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</si>
  <si>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</si>
  <si>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</si>
  <si>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</si>
  <si>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</si>
  <si>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</si>
  <si>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</si>
  <si>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</si>
  <si>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</si>
  <si>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</si>
  <si>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</si>
  <si>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</si>
  <si>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</si>
  <si>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</si>
  <si>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</si>
  <si>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</si>
  <si>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</si>
  <si>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</si>
  <si>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</si>
  <si>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</si>
  <si>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</si>
  <si>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</si>
  <si>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</si>
  <si>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</si>
  <si>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</si>
  <si>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</si>
  <si>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</si>
  <si>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</si>
  <si>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</si>
  <si>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</si>
  <si>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</si>
  <si>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</si>
  <si>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</si>
  <si>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</si>
  <si>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</si>
  <si>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</si>
  <si>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</si>
  <si>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</si>
  <si>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</si>
  <si>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</si>
  <si>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</si>
  <si>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</si>
  <si>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</si>
  <si>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</si>
  <si>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</si>
  <si>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</si>
  <si>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</si>
  <si>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</si>
  <si>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</si>
  <si>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</si>
  <si>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</si>
  <si>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</si>
  <si>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</si>
  <si>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</si>
  <si>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</si>
  <si>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</si>
  <si>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</si>
  <si>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</si>
  <si>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</si>
  <si>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</si>
  <si>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</si>
  <si>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</si>
  <si>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</si>
  <si>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</si>
  <si>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</si>
  <si>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</si>
  <si>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</si>
  <si>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</si>
  <si>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</si>
  <si>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</si>
  <si>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</si>
  <si>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</si>
  <si>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</si>
  <si>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</si>
  <si>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</si>
  <si>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</si>
  <si>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</si>
  <si>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</si>
  <si>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</si>
  <si>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</si>
  <si>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</si>
  <si>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</si>
  <si>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</si>
  <si>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</si>
  <si>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</si>
  <si>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</si>
  <si>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</si>
  <si>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</si>
  <si>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</si>
  <si>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</si>
  <si>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</si>
  <si>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</si>
  <si>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</si>
  <si>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</si>
  <si>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</si>
  <si>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</si>
  <si>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</si>
  <si>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</si>
  <si>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</si>
  <si>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</si>
  <si>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</si>
  <si>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</si>
  <si>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</si>
  <si>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</si>
  <si>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</si>
  <si>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</si>
  <si>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</si>
  <si>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</si>
  <si>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</si>
  <si>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</si>
  <si>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</si>
  <si>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</si>
  <si>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</si>
  <si>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</si>
  <si>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</si>
  <si>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</si>
  <si>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</si>
  <si>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</si>
  <si>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</si>
  <si>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</si>
  <si>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</si>
  <si>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</si>
  <si>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</si>
  <si>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</si>
  <si>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</si>
  <si>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</si>
  <si>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</si>
  <si>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</si>
  <si>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</si>
  <si>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</si>
  <si>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</si>
  <si>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</si>
  <si>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</si>
  <si>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</si>
  <si>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</si>
  <si>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</si>
  <si>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</si>
  <si>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</si>
  <si>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</si>
  <si>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</si>
  <si>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</si>
  <si>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 de Atención a la Fauna - Óscar Alexander Jimenez Mantha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</si>
  <si>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</si>
  <si>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</si>
  <si>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</si>
  <si>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</si>
  <si>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</si>
  <si>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</si>
  <si>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</si>
  <si>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</si>
  <si>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</si>
  <si>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</si>
  <si>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</si>
  <si>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</si>
  <si>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</si>
  <si>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</si>
  <si>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</si>
  <si>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</si>
  <si>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 xml:space="preserve">
Lider Area Fauna Domestica  - Johanna Morales
Profesional Area Custodia y Adopciones - Juan Camilo Panqueba - Angie Duran
Profesional Programa Escuadrón Anticrueldad - Diana Rodríguez
Profesionales Urgencias - Alejandra Escobar
Profesionales Brigadas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</si>
  <si>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</si>
  <si>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</si>
  <si>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</si>
  <si>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</si>
  <si>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</si>
  <si>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</si>
  <si>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</si>
  <si>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</si>
  <si>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</si>
  <si>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</si>
  <si>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</si>
  <si>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</si>
  <si>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Diana Rodríguez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</si>
  <si>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</si>
  <si>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</si>
  <si>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</si>
  <si>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</si>
  <si>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</si>
  <si>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</si>
  <si>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</si>
  <si>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</si>
  <si>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</si>
  <si>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</si>
  <si>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</si>
  <si>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</si>
  <si>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Profesional Administrativa -  Lizeth Torres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</si>
  <si>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</si>
  <si>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</si>
  <si>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</si>
  <si>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</si>
  <si>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</si>
  <si>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</si>
  <si>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</si>
  <si>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</si>
  <si>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</si>
  <si>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</si>
  <si>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</si>
  <si>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</si>
  <si>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</si>
  <si>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</si>
  <si>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</si>
  <si>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</si>
  <si>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</si>
  <si>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</si>
  <si>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</si>
  <si>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</si>
  <si>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</si>
  <si>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</si>
  <si>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</si>
  <si>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</si>
  <si>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 xml:space="preserve">• A través de brigadas médicas se atendieron 696 animales (577 caninos y 119 felinos), en 89 visitas realizadas en las 20 localidades del distrito
• Por Urgencias Veterinarias se atendieron 142 animales (94 caninos y  48 felinos).
• Ingresaron 24 animales a la Unidad de Cuidado Animal por situación de abandono o remitidos por entidades como bomberos, policía y la secretaria Distrital de Salud para la prestación del servicio de custodia.
</t>
  </si>
  <si>
    <t>Magnitud de la meta</t>
  </si>
  <si>
    <t>Se amplió la meta a 13.941 animales</t>
  </si>
  <si>
    <t>Con corte al 30 de noviembre se logró un avance del 31,72% ejecutado por cumplimiento de todas las actividades relacionadas en el plan de acción para el programa de sinantrópicos lo que corresponde al 93,29% de lo programado.</t>
  </si>
  <si>
    <t xml:space="preserve">Se realizaron 8 censos poblacionales de palomas, 13 visitas técnicas de acuerdo con los requerimientos realizados por parte de la ciudadanía y 3 jornadas de socialización con un total de 16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</si>
  <si>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Con corte al 31 de noviembre se logró un avance de atención de 5.712 animales por parte del escuadrón anticrueldad y el programa de atención de animales de granja.</t>
  </si>
  <si>
    <t>El Escuadrón Anticrueldad con corte al 31 de noviembre, logró un avance del 31,07% lo que corresponde al desarrollo de acciones encaminadas al fortalecimiento de la atención de casos de presunto maltrato animal, tales como:
• Realizar 4587 visitas de verificación de condiciones de bienestar animal en las diferentes localidades de la ciudad y atender 5.712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 la información se han recibido 4.708 llamadas a través de la línea contra presunto maltrato de las cuales 1.673 fueron tramitadas al programa.</t>
  </si>
  <si>
    <t>Con corte al 30 de noviembre se realizaron 8.738 esterilizaciones (3.287 caninos y 5.451 felinos) en 82 jornadas desarrolladas en las 20 localidades del Distrito Capital.</t>
  </si>
  <si>
    <t>No se presentaron</t>
  </si>
  <si>
    <t>Magnitud física de la meta</t>
  </si>
  <si>
    <t>Se disminuyó la meta a 89.000 esterilizaciones para la vigencia 2022.</t>
  </si>
  <si>
    <t>Con corte al 30 de noviembre se logró un avance del 113,35%, lo que corresponde a la atención de 14.149 animales, desde la gerencia del proyecto se realizará una reprogramación de la meta para evitar la sobreejecución de la misma, los animales se encuentran desagregados de la siguiente manera:
• Se atendieron por presunto maltrato 5.712 animales (2593 caninos, 440 felinos, 387 aves ornamentales, 227 roedores, 242 bovinos, 20 caprinos, 37 porcinos, 14 équidos, 4 camélidos, 601 aves de corral, 19 ovinos, 223 lagomorfos y 905 de otras especies).
A través de brigadas médicas se atendieron 5497 animales (4310 caninos y 1187 felinos), en 1.143 visitas realizadas en las 20 localidades del distrito
• Por Urgencias Veterinarias se atendieron 1783 animales (1285 caninos y  498 felinos).
• Ingresaron 295 animales a la Unidad de Cuidado Animal por situación de abandono o remitidos por entidades como bomberos, policía y la secretaria Distrital de Salud para la prestación del servicio de custodia.
• Se prestó atención veterinaria a 862 palomas de plaza a través de brigadas médicas.</t>
  </si>
  <si>
    <t>Con corte al 30 de noviembre se logró un avance del 75,61%, lo que corresponde a la esterilización de 84061 animales (30946 caninos y 53115 felinos) por localidad de la siguiente manera: Usaquén 1335, Chapinero 284, Santa fe 957, San Cristóbal 5905, Usme 6745, Tunjuelito 1787, Bosa 6542, Kennedy 5705 , Fontibón 2250, Engativá 5866, Suba 7801, Barrios unidos 810, Teusaquillo 533, Los mártires 1028, Antonio Nariño 1463, Puente Aranda 2075, La candelaria 405, Rafael Uribe Uribe 6150, Ciudad Bolívar 7497, Sumapaz 169 y Punto fijo (UCA) 18754. Mediante 759 jornadas en todo 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</si>
</sst>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76" fontId="9"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justify" vertical="top" wrapText="1"/>
      <protection locked="0" hidden="1"/>
    </xf>
    <xf numFmtId="0" fontId="53" fillId="0" borderId="32" xfId="1371" applyFont="1" applyBorder="1" applyAlignment="1" applyProtection="1">
      <alignment horizontal="justify" vertical="top" wrapText="1"/>
      <protection locked="0" hidden="1"/>
    </xf>
    <xf numFmtId="0" fontId="53" fillId="0" borderId="46" xfId="1371" applyFont="1" applyBorder="1" applyAlignment="1" applyProtection="1">
      <alignment horizontal="justify" vertical="top"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0.66676470588235293</c:v>
                </c:pt>
                <c:pt idx="8">
                  <c:v>0.73323529411764699</c:v>
                </c:pt>
                <c:pt idx="9">
                  <c:v>0.8664705882352941</c:v>
                </c:pt>
                <c:pt idx="10">
                  <c:v>0.93294117647058816</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1500</c:v>
                </c:pt>
                <c:pt idx="11">
                  <c:v>1604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pt idx="7">
                  <c:v>1354</c:v>
                </c:pt>
                <c:pt idx="8">
                  <c:v>1662</c:v>
                </c:pt>
                <c:pt idx="9">
                  <c:v>1149</c:v>
                </c:pt>
                <c:pt idx="10">
                  <c:v>862</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0.73075382520227516</c:v>
                </c:pt>
                <c:pt idx="7">
                  <c:v>0.83922134102379242</c:v>
                </c:pt>
                <c:pt idx="8">
                  <c:v>0.97236241288151892</c:v>
                </c:pt>
                <c:pt idx="9">
                  <c:v>1.0644075943282865</c:v>
                </c:pt>
                <c:pt idx="10">
                  <c:v>1.1334615076504044</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2.5999999999999999E-2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0.58764705882352941</c:v>
                </c:pt>
                <c:pt idx="7">
                  <c:v>0.67088235294117649</c:v>
                </c:pt>
                <c:pt idx="8">
                  <c:v>0.75411764705882356</c:v>
                </c:pt>
                <c:pt idx="9">
                  <c:v>0.83735294117647063</c:v>
                </c:pt>
                <c:pt idx="10">
                  <c:v>0.9138235294117647</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pt idx="7">
                  <c:v>11832</c:v>
                </c:pt>
                <c:pt idx="8">
                  <c:v>10587</c:v>
                </c:pt>
                <c:pt idx="9">
                  <c:v>8578</c:v>
                </c:pt>
                <c:pt idx="10">
                  <c:v>8738</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0.39868322824943109</c:v>
                </c:pt>
                <c:pt idx="7">
                  <c:v>0.50510428940196617</c:v>
                </c:pt>
                <c:pt idx="8">
                  <c:v>0.60032739406913049</c:v>
                </c:pt>
                <c:pt idx="9">
                  <c:v>0.67748086453620671</c:v>
                </c:pt>
                <c:pt idx="10">
                  <c:v>0.7560734298126478</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zeth Paola Torres Reyes" id="{060E9C72-FA5E-4096-825A-435AA425F021}" userId="Lizeth Paola Torres Rey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7" dT="2022-12-06T21:14:12.23" personId="{060E9C72-FA5E-4096-825A-435AA425F021}" id="{E175CFA8-7D0E-41E5-A4D5-F2F04096E446}">
    <text>Se actualiza la magnitud a 89000 el 30 de noviembre de 2022</text>
  </threadedComment>
  <threadedComment ref="D34" dT="2022-09-05T14:44:17.48" personId="{060E9C72-FA5E-4096-825A-435AA425F021}" id="{9351EBF7-5F7C-4525-9DB1-220535AF4263}">
    <text>Contiene la información oficial de julio y agosto por parte del servicio tercerizado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07"/>
      <c r="B2" s="307"/>
      <c r="C2" s="292" t="s">
        <v>0</v>
      </c>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9"/>
    </row>
    <row r="3" spans="1:67" s="116" customFormat="1" ht="45.75" customHeight="1" x14ac:dyDescent="0.25">
      <c r="A3" s="307"/>
      <c r="B3" s="307"/>
      <c r="C3" s="292" t="s">
        <v>1</v>
      </c>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300"/>
    </row>
    <row r="4" spans="1:67" s="116" customFormat="1" ht="45.75" customHeight="1" x14ac:dyDescent="0.25">
      <c r="A4" s="307"/>
      <c r="B4" s="307"/>
      <c r="C4" s="292" t="s">
        <v>2</v>
      </c>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300"/>
    </row>
    <row r="5" spans="1:67" s="116" customFormat="1" ht="45.75" customHeight="1" x14ac:dyDescent="0.25">
      <c r="A5" s="307"/>
      <c r="B5" s="307"/>
      <c r="C5" s="310" t="s">
        <v>3</v>
      </c>
      <c r="D5" s="310"/>
      <c r="E5" s="310"/>
      <c r="F5" s="310"/>
      <c r="G5" s="310"/>
      <c r="H5" s="310"/>
      <c r="I5" s="310"/>
      <c r="J5" s="310"/>
      <c r="K5" s="310"/>
      <c r="L5" s="310"/>
      <c r="M5" s="310"/>
      <c r="N5" s="310"/>
      <c r="O5" s="310"/>
      <c r="P5" s="310"/>
      <c r="Q5" s="310"/>
      <c r="R5" s="297" t="s">
        <v>4</v>
      </c>
      <c r="S5" s="297"/>
      <c r="T5" s="297"/>
      <c r="U5" s="297"/>
      <c r="V5" s="297"/>
      <c r="W5" s="297"/>
      <c r="X5" s="297"/>
      <c r="Y5" s="297"/>
      <c r="Z5" s="297"/>
      <c r="AA5" s="297"/>
      <c r="AB5" s="297"/>
      <c r="AC5" s="297"/>
      <c r="AD5" s="297"/>
      <c r="AE5" s="297"/>
      <c r="AF5" s="301"/>
    </row>
    <row r="6" spans="1:67" s="117" customFormat="1" ht="30.75" customHeight="1" x14ac:dyDescent="0.25">
      <c r="D6" s="118"/>
      <c r="K6" s="116"/>
      <c r="AA6" s="119"/>
    </row>
    <row r="7" spans="1:67" s="117" customFormat="1" ht="42" customHeight="1" x14ac:dyDescent="0.25">
      <c r="B7" s="120" t="s">
        <v>5</v>
      </c>
      <c r="C7" s="306" t="e">
        <f>+#REF!</f>
        <v>#REF!</v>
      </c>
      <c r="D7" s="306"/>
      <c r="E7" s="306"/>
      <c r="F7" s="306"/>
      <c r="G7" s="306"/>
      <c r="K7" s="116"/>
      <c r="AA7" s="119"/>
    </row>
    <row r="8" spans="1:67" s="117" customFormat="1" ht="42" customHeight="1" x14ac:dyDescent="0.25">
      <c r="B8" s="120" t="s">
        <v>6</v>
      </c>
      <c r="C8" s="306" t="e">
        <f>+#REF!</f>
        <v>#REF!</v>
      </c>
      <c r="D8" s="306"/>
      <c r="E8" s="306"/>
      <c r="F8" s="306"/>
      <c r="G8" s="306"/>
      <c r="K8" s="116"/>
      <c r="AA8" s="119"/>
    </row>
    <row r="9" spans="1:67" s="117" customFormat="1" ht="42" customHeight="1" x14ac:dyDescent="0.25">
      <c r="B9" s="121" t="s">
        <v>7</v>
      </c>
      <c r="C9" s="306" t="e">
        <f>+#REF!</f>
        <v>#REF!</v>
      </c>
      <c r="D9" s="306"/>
      <c r="E9" s="306"/>
      <c r="F9" s="306"/>
      <c r="G9" s="306"/>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1" t="str">
        <f>+'[1]Sección 1. Metas - Magnitud'!B13</f>
        <v>PLAN DE DESARROLLO - BOGOTÁ MEJOR PARA TODOS 2016-2020</v>
      </c>
      <c r="B11" s="282"/>
      <c r="C11" s="282"/>
      <c r="D11" s="282"/>
      <c r="E11" s="282"/>
      <c r="F11" s="282"/>
      <c r="G11" s="282"/>
      <c r="H11" s="283"/>
      <c r="I11" s="303" t="s">
        <v>8</v>
      </c>
      <c r="J11" s="304"/>
      <c r="K11" s="304"/>
      <c r="L11" s="304"/>
      <c r="M11" s="304"/>
      <c r="N11" s="305"/>
      <c r="O11" s="298" t="s">
        <v>9</v>
      </c>
      <c r="P11" s="298"/>
      <c r="Q11" s="298"/>
      <c r="R11" s="298"/>
      <c r="S11" s="298"/>
      <c r="T11" s="298"/>
      <c r="U11" s="298"/>
      <c r="V11" s="298"/>
      <c r="W11" s="298"/>
      <c r="X11" s="298"/>
      <c r="Y11" s="298"/>
      <c r="Z11" s="298"/>
      <c r="AA11" s="298"/>
      <c r="AB11" s="298"/>
      <c r="AC11" s="298"/>
      <c r="AD11" s="281" t="s">
        <v>10</v>
      </c>
      <c r="AE11" s="282"/>
      <c r="AF11" s="283"/>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7" t="s">
        <v>38</v>
      </c>
      <c r="B13" s="247" t="str">
        <f>+'[2]Sección 1. Metas - Magnitud'!I15</f>
        <v>Demarcar 2.600 kilómetro carril de vías</v>
      </c>
      <c r="C13" s="247">
        <v>224</v>
      </c>
      <c r="D13" s="247" t="s">
        <v>39</v>
      </c>
      <c r="E13" s="247">
        <v>171</v>
      </c>
      <c r="F13" s="251" t="s">
        <v>40</v>
      </c>
      <c r="G13" s="247" t="s">
        <v>41</v>
      </c>
      <c r="H13" s="247" t="s">
        <v>42</v>
      </c>
      <c r="I13" s="302" t="e">
        <f>SUM(J13:N14)</f>
        <v>#REF!</v>
      </c>
      <c r="J13" s="284" t="e">
        <f>+#REF!</f>
        <v>#REF!</v>
      </c>
      <c r="K13" s="286" t="e">
        <f>+#REF!</f>
        <v>#REF!</v>
      </c>
      <c r="L13" s="308" t="e">
        <f>+#REF!</f>
        <v>#REF!</v>
      </c>
      <c r="M13" s="284" t="e">
        <f>+#REF!</f>
        <v>#REF!</v>
      </c>
      <c r="N13" s="284" t="e">
        <f>+#REF!</f>
        <v>#REF!</v>
      </c>
      <c r="O13" s="279" t="e">
        <f>+#REF!</f>
        <v>#REF!</v>
      </c>
      <c r="P13" s="279">
        <v>6.45</v>
      </c>
      <c r="Q13" s="279">
        <v>31.03</v>
      </c>
      <c r="R13" s="279"/>
      <c r="S13" s="279" t="e">
        <f>+#REF!</f>
        <v>#REF!</v>
      </c>
      <c r="T13" s="279" t="e">
        <f>+#REF!</f>
        <v>#REF!</v>
      </c>
      <c r="U13" s="279" t="e">
        <f>+#REF!</f>
        <v>#REF!</v>
      </c>
      <c r="V13" s="279" t="e">
        <f>+#REF!</f>
        <v>#REF!</v>
      </c>
      <c r="W13" s="279" t="e">
        <f>+#REF!</f>
        <v>#REF!</v>
      </c>
      <c r="X13" s="279" t="e">
        <f>+#REF!</f>
        <v>#REF!</v>
      </c>
      <c r="Y13" s="279" t="e">
        <f>+#REF!</f>
        <v>#REF!</v>
      </c>
      <c r="Z13" s="279" t="e">
        <f>+#REF!</f>
        <v>#REF!</v>
      </c>
      <c r="AA13" s="290" t="e">
        <f>SUM(O13:Z14)</f>
        <v>#REF!</v>
      </c>
      <c r="AB13" s="254" t="e">
        <f>+AA13/K13</f>
        <v>#REF!</v>
      </c>
      <c r="AC13" s="254" t="e">
        <f>+(J13+AA13)/I13</f>
        <v>#REF!</v>
      </c>
      <c r="AD13" s="288" t="s">
        <v>43</v>
      </c>
      <c r="AE13" s="241" t="s">
        <v>44</v>
      </c>
      <c r="AF13" s="288"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7"/>
      <c r="B14" s="247"/>
      <c r="C14" s="247"/>
      <c r="D14" s="247"/>
      <c r="E14" s="247"/>
      <c r="F14" s="251"/>
      <c r="G14" s="247"/>
      <c r="H14" s="247"/>
      <c r="I14" s="302"/>
      <c r="J14" s="285"/>
      <c r="K14" s="287"/>
      <c r="L14" s="309"/>
      <c r="M14" s="285"/>
      <c r="N14" s="285"/>
      <c r="O14" s="280"/>
      <c r="P14" s="280"/>
      <c r="Q14" s="280"/>
      <c r="R14" s="280"/>
      <c r="S14" s="280"/>
      <c r="T14" s="280"/>
      <c r="U14" s="280"/>
      <c r="V14" s="280"/>
      <c r="W14" s="280"/>
      <c r="X14" s="280"/>
      <c r="Y14" s="280"/>
      <c r="Z14" s="280"/>
      <c r="AA14" s="291"/>
      <c r="AB14" s="254"/>
      <c r="AC14" s="254"/>
      <c r="AD14" s="289"/>
      <c r="AE14" s="242"/>
      <c r="AF14" s="289"/>
    </row>
    <row r="15" spans="1:67" ht="89.25" customHeight="1" x14ac:dyDescent="0.25">
      <c r="A15" s="247" t="s">
        <v>38</v>
      </c>
      <c r="B15" s="247" t="str">
        <f>+'[2]Sección 1. Metas - Magnitud'!I18</f>
        <v>Instalar 35.000 señales verticales de pedestal</v>
      </c>
      <c r="C15" s="247">
        <v>223</v>
      </c>
      <c r="D15" s="247" t="s">
        <v>46</v>
      </c>
      <c r="E15" s="247">
        <v>170</v>
      </c>
      <c r="F15" s="251" t="s">
        <v>47</v>
      </c>
      <c r="G15" s="247" t="s">
        <v>41</v>
      </c>
      <c r="H15" s="247" t="s">
        <v>42</v>
      </c>
      <c r="I15" s="302" t="e">
        <f>SUM(J15:N16)</f>
        <v>#REF!</v>
      </c>
      <c r="J15" s="277" t="e">
        <f>+#REF!</f>
        <v>#REF!</v>
      </c>
      <c r="K15" s="293" t="e">
        <f>+#REF!</f>
        <v>#REF!</v>
      </c>
      <c r="L15" s="295" t="e">
        <f>+#REF!</f>
        <v>#REF!</v>
      </c>
      <c r="M15" s="277" t="e">
        <f>+#REF!</f>
        <v>#REF!</v>
      </c>
      <c r="N15" s="277" t="e">
        <f>+#REF!</f>
        <v>#REF!</v>
      </c>
      <c r="O15" s="279">
        <v>53</v>
      </c>
      <c r="P15" s="279">
        <v>712</v>
      </c>
      <c r="Q15" s="279">
        <v>881</v>
      </c>
      <c r="R15" s="279"/>
      <c r="S15" s="279" t="e">
        <f>+#REF!</f>
        <v>#REF!</v>
      </c>
      <c r="T15" s="279" t="e">
        <f>+#REF!</f>
        <v>#REF!</v>
      </c>
      <c r="U15" s="279" t="e">
        <f>+#REF!</f>
        <v>#REF!</v>
      </c>
      <c r="V15" s="279" t="e">
        <f>+#REF!</f>
        <v>#REF!</v>
      </c>
      <c r="W15" s="279" t="e">
        <f>+#REF!</f>
        <v>#REF!</v>
      </c>
      <c r="X15" s="279" t="e">
        <f>+#REF!</f>
        <v>#REF!</v>
      </c>
      <c r="Y15" s="279" t="e">
        <f>+#REF!</f>
        <v>#REF!</v>
      </c>
      <c r="Z15" s="279" t="e">
        <f>+#REF!</f>
        <v>#REF!</v>
      </c>
      <c r="AA15" s="290" t="e">
        <f>SUM(O15:Z16)</f>
        <v>#REF!</v>
      </c>
      <c r="AB15" s="254" t="e">
        <f>+AA15/K15</f>
        <v>#REF!</v>
      </c>
      <c r="AC15" s="254" t="e">
        <f>+(J15+AA15)/I15</f>
        <v>#REF!</v>
      </c>
      <c r="AD15" s="288" t="s">
        <v>48</v>
      </c>
      <c r="AE15" s="241" t="s">
        <v>44</v>
      </c>
      <c r="AF15" s="288" t="s">
        <v>49</v>
      </c>
    </row>
    <row r="16" spans="1:67" ht="140.25" customHeight="1" x14ac:dyDescent="0.25">
      <c r="A16" s="247"/>
      <c r="B16" s="247"/>
      <c r="C16" s="247"/>
      <c r="D16" s="247"/>
      <c r="E16" s="247"/>
      <c r="F16" s="251"/>
      <c r="G16" s="247"/>
      <c r="H16" s="247"/>
      <c r="I16" s="302"/>
      <c r="J16" s="278"/>
      <c r="K16" s="294"/>
      <c r="L16" s="296"/>
      <c r="M16" s="278"/>
      <c r="N16" s="278"/>
      <c r="O16" s="280"/>
      <c r="P16" s="280"/>
      <c r="Q16" s="280"/>
      <c r="R16" s="280"/>
      <c r="S16" s="280"/>
      <c r="T16" s="280"/>
      <c r="U16" s="280"/>
      <c r="V16" s="280"/>
      <c r="W16" s="280"/>
      <c r="X16" s="280"/>
      <c r="Y16" s="280"/>
      <c r="Z16" s="280"/>
      <c r="AA16" s="291"/>
      <c r="AB16" s="254"/>
      <c r="AC16" s="254"/>
      <c r="AD16" s="289"/>
      <c r="AE16" s="242"/>
      <c r="AF16" s="289"/>
    </row>
    <row r="17" spans="1:32" ht="62.25" customHeight="1" x14ac:dyDescent="0.25">
      <c r="A17" s="247" t="s">
        <v>38</v>
      </c>
      <c r="B17" s="248" t="str">
        <f>+'[2]Sección 1. Metas - Magnitud'!I45</f>
        <v>Realizar el 100% de las actividades para la segunda fase del Sistema Inteligente de Tranporte - SIT</v>
      </c>
      <c r="C17" s="247">
        <v>231</v>
      </c>
      <c r="D17" s="247" t="s">
        <v>50</v>
      </c>
      <c r="E17" s="247">
        <v>178</v>
      </c>
      <c r="F17" s="251" t="s">
        <v>51</v>
      </c>
      <c r="G17" s="247" t="s">
        <v>52</v>
      </c>
      <c r="H17" s="247" t="s">
        <v>42</v>
      </c>
      <c r="I17" s="255">
        <f>SUM(J17:N18)</f>
        <v>1</v>
      </c>
      <c r="J17" s="252">
        <v>0.05</v>
      </c>
      <c r="K17" s="249">
        <v>0.28999999999999998</v>
      </c>
      <c r="L17" s="265">
        <v>0.25</v>
      </c>
      <c r="M17" s="249">
        <v>0.4</v>
      </c>
      <c r="N17" s="249">
        <v>0.01</v>
      </c>
      <c r="O17" s="257">
        <v>0.19</v>
      </c>
      <c r="P17" s="258"/>
      <c r="Q17" s="258"/>
      <c r="R17" s="261">
        <v>0</v>
      </c>
      <c r="S17" s="262"/>
      <c r="T17" s="262"/>
      <c r="U17" s="271">
        <v>0</v>
      </c>
      <c r="V17" s="272"/>
      <c r="W17" s="272"/>
      <c r="X17" s="271">
        <v>0</v>
      </c>
      <c r="Y17" s="272"/>
      <c r="Z17" s="272"/>
      <c r="AA17" s="275">
        <f>+R17+O17+U17+X17</f>
        <v>0.19</v>
      </c>
      <c r="AB17" s="254">
        <f>+AA17/K17</f>
        <v>0.65517241379310354</v>
      </c>
      <c r="AC17" s="254">
        <f>+(J17+AA17)/I17</f>
        <v>0.24</v>
      </c>
      <c r="AD17" s="267" t="s">
        <v>53</v>
      </c>
      <c r="AE17" s="241" t="s">
        <v>44</v>
      </c>
      <c r="AF17" s="267" t="s">
        <v>54</v>
      </c>
    </row>
    <row r="18" spans="1:32" ht="200.25" customHeight="1" x14ac:dyDescent="0.25">
      <c r="A18" s="247"/>
      <c r="B18" s="248"/>
      <c r="C18" s="247"/>
      <c r="D18" s="247"/>
      <c r="E18" s="247"/>
      <c r="F18" s="251"/>
      <c r="G18" s="247"/>
      <c r="H18" s="247"/>
      <c r="I18" s="256"/>
      <c r="J18" s="253"/>
      <c r="K18" s="250"/>
      <c r="L18" s="266"/>
      <c r="M18" s="250"/>
      <c r="N18" s="250"/>
      <c r="O18" s="259"/>
      <c r="P18" s="260"/>
      <c r="Q18" s="260"/>
      <c r="R18" s="263"/>
      <c r="S18" s="264"/>
      <c r="T18" s="264"/>
      <c r="U18" s="273"/>
      <c r="V18" s="274"/>
      <c r="W18" s="274"/>
      <c r="X18" s="273"/>
      <c r="Y18" s="274"/>
      <c r="Z18" s="274"/>
      <c r="AA18" s="276"/>
      <c r="AB18" s="254"/>
      <c r="AC18" s="254"/>
      <c r="AD18" s="268"/>
      <c r="AE18" s="242"/>
      <c r="AF18" s="268"/>
    </row>
    <row r="19" spans="1:32" ht="62.25" customHeight="1" x14ac:dyDescent="0.25">
      <c r="A19" s="247" t="s">
        <v>38</v>
      </c>
      <c r="B19" s="248" t="str">
        <f>+'[2]Sección 1. Metas - Magnitud'!I48</f>
        <v>Realizar el 100% de las actividades para la segunda fase de Semáforos Inteligentes.</v>
      </c>
      <c r="C19" s="247">
        <v>232</v>
      </c>
      <c r="D19" s="247" t="s">
        <v>55</v>
      </c>
      <c r="E19" s="247">
        <v>179</v>
      </c>
      <c r="F19" s="251" t="s">
        <v>56</v>
      </c>
      <c r="G19" s="247" t="s">
        <v>52</v>
      </c>
      <c r="H19" s="247" t="s">
        <v>42</v>
      </c>
      <c r="I19" s="255">
        <f>SUM(J19:N20)</f>
        <v>1</v>
      </c>
      <c r="J19" s="252">
        <v>0.01</v>
      </c>
      <c r="K19" s="249">
        <v>0.15</v>
      </c>
      <c r="L19" s="265">
        <v>0.42</v>
      </c>
      <c r="M19" s="249">
        <v>0.42</v>
      </c>
      <c r="N19" s="249">
        <v>0</v>
      </c>
      <c r="O19" s="243">
        <v>0.35</v>
      </c>
      <c r="P19" s="244"/>
      <c r="Q19" s="244"/>
      <c r="R19" s="257">
        <v>0</v>
      </c>
      <c r="S19" s="258"/>
      <c r="T19" s="258"/>
      <c r="U19" s="243">
        <v>0</v>
      </c>
      <c r="V19" s="244"/>
      <c r="W19" s="244"/>
      <c r="X19" s="243">
        <v>0</v>
      </c>
      <c r="Y19" s="244"/>
      <c r="Z19" s="244"/>
      <c r="AA19" s="269">
        <f>+R19+O19+U19+X19</f>
        <v>0.35</v>
      </c>
      <c r="AB19" s="254">
        <f>+AA19/K19</f>
        <v>2.3333333333333335</v>
      </c>
      <c r="AC19" s="254">
        <f>+(J19+AA19)/I19</f>
        <v>0.36</v>
      </c>
      <c r="AD19" s="267" t="s">
        <v>57</v>
      </c>
      <c r="AE19" s="241" t="s">
        <v>44</v>
      </c>
      <c r="AF19" s="267" t="s">
        <v>54</v>
      </c>
    </row>
    <row r="20" spans="1:32" ht="298.5" customHeight="1" x14ac:dyDescent="0.25">
      <c r="A20" s="247"/>
      <c r="B20" s="248"/>
      <c r="C20" s="247"/>
      <c r="D20" s="247"/>
      <c r="E20" s="247"/>
      <c r="F20" s="251"/>
      <c r="G20" s="247"/>
      <c r="H20" s="247"/>
      <c r="I20" s="256"/>
      <c r="J20" s="253"/>
      <c r="K20" s="250"/>
      <c r="L20" s="266"/>
      <c r="M20" s="250"/>
      <c r="N20" s="250"/>
      <c r="O20" s="245"/>
      <c r="P20" s="246"/>
      <c r="Q20" s="246"/>
      <c r="R20" s="259"/>
      <c r="S20" s="260"/>
      <c r="T20" s="260"/>
      <c r="U20" s="245"/>
      <c r="V20" s="246"/>
      <c r="W20" s="246"/>
      <c r="X20" s="245"/>
      <c r="Y20" s="246"/>
      <c r="Z20" s="246"/>
      <c r="AA20" s="270"/>
      <c r="AB20" s="254"/>
      <c r="AC20" s="254"/>
      <c r="AD20" s="268"/>
      <c r="AE20" s="242"/>
      <c r="AF20" s="268"/>
    </row>
    <row r="21" spans="1:32" ht="62.25" customHeight="1" x14ac:dyDescent="0.25">
      <c r="A21" s="247" t="s">
        <v>38</v>
      </c>
      <c r="B21" s="248" t="str">
        <f>+'[2]Sección 1. Metas - Magnitud'!I51</f>
        <v>Realizar el 100% de las actividades para la primera fase de Detección Electrónica DEI</v>
      </c>
      <c r="C21" s="247">
        <v>233</v>
      </c>
      <c r="D21" s="247" t="s">
        <v>58</v>
      </c>
      <c r="E21" s="247">
        <v>180</v>
      </c>
      <c r="F21" s="251" t="s">
        <v>59</v>
      </c>
      <c r="G21" s="247" t="s">
        <v>52</v>
      </c>
      <c r="H21" s="247" t="s">
        <v>42</v>
      </c>
      <c r="I21" s="255">
        <f>SUM(J21:N22)</f>
        <v>1</v>
      </c>
      <c r="J21" s="252">
        <v>0.01</v>
      </c>
      <c r="K21" s="249">
        <v>0.1</v>
      </c>
      <c r="L21" s="265">
        <v>0.3</v>
      </c>
      <c r="M21" s="249">
        <v>0.55000000000000004</v>
      </c>
      <c r="N21" s="249">
        <v>0.04</v>
      </c>
      <c r="O21" s="243">
        <v>4.4999999999999998E-2</v>
      </c>
      <c r="P21" s="244"/>
      <c r="Q21" s="244"/>
      <c r="R21" s="243">
        <v>0</v>
      </c>
      <c r="S21" s="244"/>
      <c r="T21" s="244"/>
      <c r="U21" s="243">
        <v>0</v>
      </c>
      <c r="V21" s="244"/>
      <c r="W21" s="244"/>
      <c r="X21" s="243">
        <v>0</v>
      </c>
      <c r="Y21" s="244"/>
      <c r="Z21" s="244"/>
      <c r="AA21" s="269">
        <f>+R21+O21+U21+X21</f>
        <v>4.4999999999999998E-2</v>
      </c>
      <c r="AB21" s="254">
        <f>+AA21/K21</f>
        <v>0.44999999999999996</v>
      </c>
      <c r="AC21" s="254">
        <f>+(J21+AA21)/I21</f>
        <v>5.5E-2</v>
      </c>
      <c r="AD21" s="267" t="s">
        <v>60</v>
      </c>
      <c r="AE21" s="241" t="s">
        <v>44</v>
      </c>
      <c r="AF21" s="267" t="s">
        <v>54</v>
      </c>
    </row>
    <row r="22" spans="1:32" ht="124.5" customHeight="1" x14ac:dyDescent="0.25">
      <c r="A22" s="247"/>
      <c r="B22" s="248"/>
      <c r="C22" s="247"/>
      <c r="D22" s="247"/>
      <c r="E22" s="247"/>
      <c r="F22" s="251"/>
      <c r="G22" s="247"/>
      <c r="H22" s="247"/>
      <c r="I22" s="256"/>
      <c r="J22" s="253"/>
      <c r="K22" s="250"/>
      <c r="L22" s="266"/>
      <c r="M22" s="250"/>
      <c r="N22" s="250"/>
      <c r="O22" s="245"/>
      <c r="P22" s="246"/>
      <c r="Q22" s="246"/>
      <c r="R22" s="245"/>
      <c r="S22" s="246"/>
      <c r="T22" s="246"/>
      <c r="U22" s="245"/>
      <c r="V22" s="246"/>
      <c r="W22" s="246"/>
      <c r="X22" s="245"/>
      <c r="Y22" s="246"/>
      <c r="Z22" s="246"/>
      <c r="AA22" s="270"/>
      <c r="AB22" s="254"/>
      <c r="AC22" s="254"/>
      <c r="AD22" s="268"/>
      <c r="AE22" s="242"/>
      <c r="AF22" s="268"/>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346</v>
      </c>
      <c r="L9" s="131" t="s">
        <v>347</v>
      </c>
    </row>
    <row r="10" spans="10:12" x14ac:dyDescent="0.25">
      <c r="J10" s="128" t="s">
        <v>348</v>
      </c>
      <c r="K10" s="128">
        <v>77</v>
      </c>
      <c r="L10" s="128">
        <v>2</v>
      </c>
    </row>
    <row r="11" spans="10:12" x14ac:dyDescent="0.25">
      <c r="J11" s="102"/>
      <c r="K11" s="102"/>
      <c r="L11" s="102">
        <v>37</v>
      </c>
    </row>
    <row r="12" spans="10:12" x14ac:dyDescent="0.25">
      <c r="J12" s="102"/>
      <c r="K12" s="102"/>
      <c r="L12" s="102">
        <v>43</v>
      </c>
    </row>
    <row r="13" spans="10:12" x14ac:dyDescent="0.25">
      <c r="K13" s="102" t="s">
        <v>349</v>
      </c>
      <c r="L13" s="126">
        <f>SUM(L10:L12)</f>
        <v>82</v>
      </c>
    </row>
    <row r="14" spans="10:12" x14ac:dyDescent="0.25">
      <c r="J14" s="128" t="s">
        <v>350</v>
      </c>
      <c r="K14" s="128">
        <v>115</v>
      </c>
      <c r="L14" s="128">
        <v>16</v>
      </c>
    </row>
    <row r="15" spans="10:12" x14ac:dyDescent="0.25">
      <c r="J15" s="102"/>
      <c r="K15" s="102"/>
      <c r="L15" s="102">
        <v>27</v>
      </c>
    </row>
    <row r="16" spans="10:12" x14ac:dyDescent="0.25">
      <c r="J16" s="102"/>
      <c r="K16" s="102"/>
      <c r="L16" s="102">
        <v>10</v>
      </c>
    </row>
    <row r="17" spans="10:14" x14ac:dyDescent="0.25">
      <c r="J17" s="102"/>
      <c r="K17" s="102" t="s">
        <v>349</v>
      </c>
      <c r="L17" s="126">
        <f>SUM(L14:L16)</f>
        <v>53</v>
      </c>
    </row>
    <row r="18" spans="10:14" x14ac:dyDescent="0.25">
      <c r="J18" s="128" t="s">
        <v>351</v>
      </c>
      <c r="K18" s="128">
        <v>7</v>
      </c>
      <c r="L18" s="128">
        <v>13</v>
      </c>
    </row>
    <row r="19" spans="10:14" x14ac:dyDescent="0.25">
      <c r="J19" s="102"/>
      <c r="K19" s="102"/>
      <c r="L19" s="102">
        <v>14</v>
      </c>
    </row>
    <row r="20" spans="10:14" x14ac:dyDescent="0.25">
      <c r="J20" s="102"/>
      <c r="K20" s="102"/>
      <c r="L20" s="102">
        <v>10</v>
      </c>
    </row>
    <row r="21" spans="10:14" x14ac:dyDescent="0.25">
      <c r="J21" s="102"/>
      <c r="K21" s="102" t="s">
        <v>349</v>
      </c>
      <c r="L21" s="126">
        <f>SUM(L18:L20)</f>
        <v>37</v>
      </c>
    </row>
    <row r="22" spans="10:14" x14ac:dyDescent="0.25">
      <c r="J22" s="128" t="s">
        <v>352</v>
      </c>
      <c r="K22" s="128">
        <v>52</v>
      </c>
      <c r="L22" s="128">
        <v>10</v>
      </c>
    </row>
    <row r="23" spans="10:14" x14ac:dyDescent="0.25">
      <c r="J23" s="102"/>
      <c r="K23" s="102"/>
      <c r="L23" s="102">
        <v>0</v>
      </c>
    </row>
    <row r="24" spans="10:14" x14ac:dyDescent="0.25">
      <c r="J24" s="102"/>
      <c r="K24" s="102"/>
      <c r="L24" s="102">
        <v>59</v>
      </c>
    </row>
    <row r="25" spans="10:14" x14ac:dyDescent="0.25">
      <c r="J25" s="102"/>
      <c r="K25" s="102" t="s">
        <v>349</v>
      </c>
      <c r="L25" s="126">
        <f>SUM(L22:L24)</f>
        <v>69</v>
      </c>
    </row>
    <row r="27" spans="10:14" x14ac:dyDescent="0.25">
      <c r="J27" s="129" t="s">
        <v>353</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7"/>
      <c r="C2" s="405" t="s">
        <v>0</v>
      </c>
      <c r="D2" s="405"/>
      <c r="E2" s="405"/>
      <c r="F2" s="405"/>
      <c r="G2" s="405"/>
      <c r="H2" s="405"/>
      <c r="I2" s="409"/>
      <c r="J2" s="10"/>
      <c r="K2" s="10"/>
      <c r="M2" s="11" t="s">
        <v>61</v>
      </c>
    </row>
    <row r="3" spans="2:14" ht="25.5" customHeight="1" x14ac:dyDescent="0.2">
      <c r="B3" s="408"/>
      <c r="C3" s="406" t="s">
        <v>1</v>
      </c>
      <c r="D3" s="406"/>
      <c r="E3" s="406"/>
      <c r="F3" s="406"/>
      <c r="G3" s="406"/>
      <c r="H3" s="406"/>
      <c r="I3" s="410"/>
      <c r="J3" s="10"/>
      <c r="K3" s="10"/>
      <c r="M3" s="11" t="s">
        <v>62</v>
      </c>
    </row>
    <row r="4" spans="2:14" ht="25.5" customHeight="1" x14ac:dyDescent="0.2">
      <c r="B4" s="408"/>
      <c r="C4" s="406" t="s">
        <v>63</v>
      </c>
      <c r="D4" s="406"/>
      <c r="E4" s="406"/>
      <c r="F4" s="406"/>
      <c r="G4" s="406"/>
      <c r="H4" s="406"/>
      <c r="I4" s="410"/>
      <c r="J4" s="10"/>
      <c r="K4" s="10"/>
      <c r="M4" s="11" t="s">
        <v>64</v>
      </c>
    </row>
    <row r="5" spans="2:14" ht="25.5" customHeight="1" x14ac:dyDescent="0.2">
      <c r="B5" s="408"/>
      <c r="C5" s="406" t="s">
        <v>65</v>
      </c>
      <c r="D5" s="406"/>
      <c r="E5" s="406"/>
      <c r="F5" s="406"/>
      <c r="G5" s="411" t="s">
        <v>66</v>
      </c>
      <c r="H5" s="411"/>
      <c r="I5" s="410"/>
      <c r="J5" s="10"/>
      <c r="K5" s="10"/>
      <c r="M5" s="11" t="s">
        <v>67</v>
      </c>
    </row>
    <row r="6" spans="2:14" ht="23.25" customHeight="1" x14ac:dyDescent="0.2">
      <c r="B6" s="390" t="s">
        <v>68</v>
      </c>
      <c r="C6" s="391"/>
      <c r="D6" s="391"/>
      <c r="E6" s="391"/>
      <c r="F6" s="391"/>
      <c r="G6" s="391"/>
      <c r="H6" s="391"/>
      <c r="I6" s="392"/>
      <c r="J6" s="12"/>
      <c r="K6" s="12"/>
    </row>
    <row r="7" spans="2:14" ht="24" customHeight="1" x14ac:dyDescent="0.2">
      <c r="B7" s="393" t="s">
        <v>69</v>
      </c>
      <c r="C7" s="394"/>
      <c r="D7" s="394"/>
      <c r="E7" s="394"/>
      <c r="F7" s="394"/>
      <c r="G7" s="394"/>
      <c r="H7" s="394"/>
      <c r="I7" s="395"/>
      <c r="J7" s="13"/>
      <c r="K7" s="13"/>
    </row>
    <row r="8" spans="2:14" ht="24" customHeight="1" x14ac:dyDescent="0.2">
      <c r="B8" s="396" t="s">
        <v>70</v>
      </c>
      <c r="C8" s="397"/>
      <c r="D8" s="397"/>
      <c r="E8" s="397"/>
      <c r="F8" s="397"/>
      <c r="G8" s="397"/>
      <c r="H8" s="397"/>
      <c r="I8" s="398"/>
      <c r="J8" s="14"/>
      <c r="K8" s="14"/>
      <c r="N8" s="6" t="s">
        <v>71</v>
      </c>
    </row>
    <row r="9" spans="2:14" ht="30.75" customHeight="1" x14ac:dyDescent="0.2">
      <c r="B9" s="98" t="s">
        <v>72</v>
      </c>
      <c r="C9" s="59">
        <v>231</v>
      </c>
      <c r="D9" s="402" t="s">
        <v>73</v>
      </c>
      <c r="E9" s="402"/>
      <c r="F9" s="353" t="s">
        <v>74</v>
      </c>
      <c r="G9" s="354"/>
      <c r="H9" s="354"/>
      <c r="I9" s="355"/>
      <c r="J9" s="15"/>
      <c r="K9" s="15"/>
      <c r="M9" s="11" t="s">
        <v>75</v>
      </c>
      <c r="N9" s="6" t="s">
        <v>76</v>
      </c>
    </row>
    <row r="10" spans="2:14" ht="30.75" customHeight="1" x14ac:dyDescent="0.2">
      <c r="B10" s="18" t="s">
        <v>77</v>
      </c>
      <c r="C10" s="60" t="s">
        <v>78</v>
      </c>
      <c r="D10" s="403" t="s">
        <v>79</v>
      </c>
      <c r="E10" s="404"/>
      <c r="F10" s="387" t="s">
        <v>80</v>
      </c>
      <c r="G10" s="388"/>
      <c r="H10" s="16" t="s">
        <v>81</v>
      </c>
      <c r="I10" s="113" t="s">
        <v>78</v>
      </c>
      <c r="J10" s="17"/>
      <c r="K10" s="17"/>
      <c r="M10" s="11" t="s">
        <v>82</v>
      </c>
      <c r="N10" s="6" t="s">
        <v>83</v>
      </c>
    </row>
    <row r="11" spans="2:14" ht="30.75" customHeight="1" x14ac:dyDescent="0.2">
      <c r="B11" s="18" t="s">
        <v>84</v>
      </c>
      <c r="C11" s="399" t="s">
        <v>85</v>
      </c>
      <c r="D11" s="399"/>
      <c r="E11" s="399"/>
      <c r="F11" s="399"/>
      <c r="G11" s="16" t="s">
        <v>86</v>
      </c>
      <c r="H11" s="400">
        <v>1032</v>
      </c>
      <c r="I11" s="401"/>
      <c r="J11" s="19"/>
      <c r="K11" s="19"/>
      <c r="M11" s="11" t="s">
        <v>87</v>
      </c>
      <c r="N11" s="6" t="s">
        <v>42</v>
      </c>
    </row>
    <row r="12" spans="2:14" ht="30.75" customHeight="1" x14ac:dyDescent="0.2">
      <c r="B12" s="18" t="s">
        <v>88</v>
      </c>
      <c r="C12" s="384" t="s">
        <v>82</v>
      </c>
      <c r="D12" s="384"/>
      <c r="E12" s="384"/>
      <c r="F12" s="384"/>
      <c r="G12" s="16" t="s">
        <v>89</v>
      </c>
      <c r="H12" s="385" t="s">
        <v>90</v>
      </c>
      <c r="I12" s="386"/>
      <c r="J12" s="20"/>
      <c r="K12" s="20"/>
      <c r="M12" s="21" t="s">
        <v>91</v>
      </c>
    </row>
    <row r="13" spans="2:14" ht="30.75" customHeight="1" x14ac:dyDescent="0.2">
      <c r="B13" s="18" t="s">
        <v>92</v>
      </c>
      <c r="C13" s="380" t="s">
        <v>93</v>
      </c>
      <c r="D13" s="380"/>
      <c r="E13" s="380"/>
      <c r="F13" s="380"/>
      <c r="G13" s="380"/>
      <c r="H13" s="380"/>
      <c r="I13" s="381"/>
      <c r="J13" s="22"/>
      <c r="K13" s="22"/>
      <c r="M13" s="21"/>
    </row>
    <row r="14" spans="2:14" ht="30.75" customHeight="1" x14ac:dyDescent="0.2">
      <c r="B14" s="18" t="s">
        <v>94</v>
      </c>
      <c r="C14" s="387" t="s">
        <v>95</v>
      </c>
      <c r="D14" s="388"/>
      <c r="E14" s="388"/>
      <c r="F14" s="388"/>
      <c r="G14" s="388"/>
      <c r="H14" s="388"/>
      <c r="I14" s="389"/>
      <c r="J14" s="17"/>
      <c r="K14" s="17"/>
      <c r="M14" s="21"/>
      <c r="N14" s="6" t="s">
        <v>96</v>
      </c>
    </row>
    <row r="15" spans="2:14" ht="30.75" customHeight="1" x14ac:dyDescent="0.2">
      <c r="B15" s="18" t="s">
        <v>97</v>
      </c>
      <c r="C15" s="374" t="s">
        <v>98</v>
      </c>
      <c r="D15" s="374"/>
      <c r="E15" s="374"/>
      <c r="F15" s="374"/>
      <c r="G15" s="16" t="s">
        <v>99</v>
      </c>
      <c r="H15" s="376" t="s">
        <v>100</v>
      </c>
      <c r="I15" s="377"/>
      <c r="J15" s="17"/>
      <c r="K15" s="17"/>
      <c r="M15" s="21" t="s">
        <v>101</v>
      </c>
      <c r="N15" s="6" t="s">
        <v>78</v>
      </c>
    </row>
    <row r="16" spans="2:14" ht="30.75" customHeight="1" x14ac:dyDescent="0.2">
      <c r="B16" s="18" t="s">
        <v>102</v>
      </c>
      <c r="C16" s="378" t="s">
        <v>103</v>
      </c>
      <c r="D16" s="379"/>
      <c r="E16" s="379"/>
      <c r="F16" s="379"/>
      <c r="G16" s="16" t="s">
        <v>104</v>
      </c>
      <c r="H16" s="376" t="s">
        <v>42</v>
      </c>
      <c r="I16" s="377"/>
      <c r="J16" s="17"/>
      <c r="K16" s="17"/>
      <c r="M16" s="21" t="s">
        <v>105</v>
      </c>
    </row>
    <row r="17" spans="2:14" ht="36" customHeight="1" x14ac:dyDescent="0.2">
      <c r="B17" s="18" t="s">
        <v>106</v>
      </c>
      <c r="C17" s="380" t="s">
        <v>107</v>
      </c>
      <c r="D17" s="380"/>
      <c r="E17" s="380"/>
      <c r="F17" s="380"/>
      <c r="G17" s="380"/>
      <c r="H17" s="380"/>
      <c r="I17" s="381"/>
      <c r="J17" s="22"/>
      <c r="K17" s="22"/>
      <c r="M17" s="21" t="s">
        <v>108</v>
      </c>
      <c r="N17" s="6" t="s">
        <v>109</v>
      </c>
    </row>
    <row r="18" spans="2:14" ht="30.75" customHeight="1" x14ac:dyDescent="0.2">
      <c r="B18" s="18" t="s">
        <v>110</v>
      </c>
      <c r="C18" s="374" t="s">
        <v>111</v>
      </c>
      <c r="D18" s="374"/>
      <c r="E18" s="374"/>
      <c r="F18" s="374"/>
      <c r="G18" s="374"/>
      <c r="H18" s="374"/>
      <c r="I18" s="375"/>
      <c r="J18" s="23"/>
      <c r="K18" s="23"/>
      <c r="M18" s="21" t="s">
        <v>112</v>
      </c>
      <c r="N18" s="6" t="s">
        <v>113</v>
      </c>
    </row>
    <row r="19" spans="2:14" ht="30.75" customHeight="1" x14ac:dyDescent="0.2">
      <c r="B19" s="18" t="s">
        <v>114</v>
      </c>
      <c r="C19" s="374" t="s">
        <v>115</v>
      </c>
      <c r="D19" s="374"/>
      <c r="E19" s="374"/>
      <c r="F19" s="374"/>
      <c r="G19" s="374"/>
      <c r="H19" s="374"/>
      <c r="I19" s="375"/>
      <c r="J19" s="24"/>
      <c r="K19" s="24"/>
      <c r="M19" s="21"/>
      <c r="N19" s="6" t="s">
        <v>116</v>
      </c>
    </row>
    <row r="20" spans="2:14" ht="30.75" customHeight="1" x14ac:dyDescent="0.2">
      <c r="B20" s="18" t="s">
        <v>117</v>
      </c>
      <c r="C20" s="382" t="s">
        <v>52</v>
      </c>
      <c r="D20" s="382"/>
      <c r="E20" s="382"/>
      <c r="F20" s="382"/>
      <c r="G20" s="382"/>
      <c r="H20" s="382"/>
      <c r="I20" s="383"/>
      <c r="J20" s="25"/>
      <c r="K20" s="25"/>
      <c r="M20" s="21" t="s">
        <v>100</v>
      </c>
      <c r="N20" s="6" t="s">
        <v>118</v>
      </c>
    </row>
    <row r="21" spans="2:14" ht="27.75" customHeight="1" x14ac:dyDescent="0.2">
      <c r="B21" s="369" t="s">
        <v>119</v>
      </c>
      <c r="C21" s="371" t="s">
        <v>120</v>
      </c>
      <c r="D21" s="371"/>
      <c r="E21" s="371"/>
      <c r="F21" s="372" t="s">
        <v>121</v>
      </c>
      <c r="G21" s="372"/>
      <c r="H21" s="372"/>
      <c r="I21" s="373"/>
      <c r="J21" s="26"/>
      <c r="K21" s="26"/>
      <c r="M21" s="21" t="s">
        <v>122</v>
      </c>
      <c r="N21" s="6" t="s">
        <v>123</v>
      </c>
    </row>
    <row r="22" spans="2:14" ht="27" customHeight="1" x14ac:dyDescent="0.2">
      <c r="B22" s="370"/>
      <c r="C22" s="374" t="s">
        <v>124</v>
      </c>
      <c r="D22" s="374"/>
      <c r="E22" s="374"/>
      <c r="F22" s="374" t="s">
        <v>125</v>
      </c>
      <c r="G22" s="374"/>
      <c r="H22" s="374"/>
      <c r="I22" s="375"/>
      <c r="J22" s="24"/>
      <c r="K22" s="24"/>
      <c r="M22" s="21" t="s">
        <v>126</v>
      </c>
      <c r="N22" s="6" t="s">
        <v>127</v>
      </c>
    </row>
    <row r="23" spans="2:14" ht="39.75" customHeight="1" x14ac:dyDescent="0.2">
      <c r="B23" s="18" t="s">
        <v>128</v>
      </c>
      <c r="C23" s="376" t="s">
        <v>52</v>
      </c>
      <c r="D23" s="376"/>
      <c r="E23" s="376"/>
      <c r="F23" s="376" t="s">
        <v>52</v>
      </c>
      <c r="G23" s="376"/>
      <c r="H23" s="376"/>
      <c r="I23" s="377"/>
      <c r="J23" s="17"/>
      <c r="K23" s="17"/>
      <c r="M23" s="21"/>
      <c r="N23" s="6" t="s">
        <v>93</v>
      </c>
    </row>
    <row r="24" spans="2:14" ht="44.25" customHeight="1" x14ac:dyDescent="0.2">
      <c r="B24" s="18" t="s">
        <v>129</v>
      </c>
      <c r="C24" s="350" t="s">
        <v>130</v>
      </c>
      <c r="D24" s="351"/>
      <c r="E24" s="352"/>
      <c r="F24" s="353" t="s">
        <v>131</v>
      </c>
      <c r="G24" s="354"/>
      <c r="H24" s="354"/>
      <c r="I24" s="355"/>
      <c r="J24" s="23"/>
      <c r="K24" s="23"/>
      <c r="M24" s="27"/>
      <c r="N24" s="6" t="s">
        <v>132</v>
      </c>
    </row>
    <row r="25" spans="2:14" ht="29.25" customHeight="1" x14ac:dyDescent="0.2">
      <c r="B25" s="18" t="s">
        <v>133</v>
      </c>
      <c r="C25" s="356" t="s">
        <v>103</v>
      </c>
      <c r="D25" s="357"/>
      <c r="E25" s="358"/>
      <c r="F25" s="16" t="s">
        <v>134</v>
      </c>
      <c r="G25" s="359">
        <v>0.3</v>
      </c>
      <c r="H25" s="360"/>
      <c r="I25" s="361"/>
      <c r="J25" s="28"/>
      <c r="K25" s="28"/>
      <c r="M25" s="27"/>
    </row>
    <row r="26" spans="2:14" ht="27" customHeight="1" x14ac:dyDescent="0.2">
      <c r="B26" s="18" t="s">
        <v>135</v>
      </c>
      <c r="C26" s="353" t="s">
        <v>136</v>
      </c>
      <c r="D26" s="354"/>
      <c r="E26" s="362"/>
      <c r="F26" s="16" t="s">
        <v>137</v>
      </c>
      <c r="G26" s="363">
        <v>0.3</v>
      </c>
      <c r="H26" s="364"/>
      <c r="I26" s="365"/>
      <c r="J26" s="29"/>
      <c r="K26" s="29"/>
      <c r="M26" s="27"/>
    </row>
    <row r="27" spans="2:14" ht="47.25" customHeight="1" x14ac:dyDescent="0.2">
      <c r="B27" s="97" t="s">
        <v>138</v>
      </c>
      <c r="C27" s="366" t="s">
        <v>108</v>
      </c>
      <c r="D27" s="367"/>
      <c r="E27" s="368"/>
      <c r="F27" s="30" t="s">
        <v>139</v>
      </c>
      <c r="G27" s="363" t="s">
        <v>140</v>
      </c>
      <c r="H27" s="364"/>
      <c r="I27" s="365"/>
      <c r="J27" s="26"/>
      <c r="K27" s="26"/>
      <c r="M27" s="27"/>
    </row>
    <row r="28" spans="2:14" ht="30" customHeight="1" x14ac:dyDescent="0.2">
      <c r="B28" s="333" t="s">
        <v>141</v>
      </c>
      <c r="C28" s="334"/>
      <c r="D28" s="334"/>
      <c r="E28" s="334"/>
      <c r="F28" s="334"/>
      <c r="G28" s="334"/>
      <c r="H28" s="334"/>
      <c r="I28" s="335"/>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27" t="s">
        <v>53</v>
      </c>
      <c r="D42" s="327"/>
      <c r="E42" s="327"/>
      <c r="F42" s="327"/>
      <c r="G42" s="327"/>
      <c r="H42" s="327"/>
      <c r="I42" s="328"/>
      <c r="J42" s="37"/>
      <c r="K42" s="37"/>
    </row>
    <row r="43" spans="2:11" ht="29.25" customHeight="1" x14ac:dyDescent="0.2">
      <c r="B43" s="333" t="s">
        <v>164</v>
      </c>
      <c r="C43" s="334"/>
      <c r="D43" s="334"/>
      <c r="E43" s="334"/>
      <c r="F43" s="334"/>
      <c r="G43" s="334"/>
      <c r="H43" s="334"/>
      <c r="I43" s="335"/>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83.25" customHeight="1" x14ac:dyDescent="0.2">
      <c r="B49" s="18" t="s">
        <v>165</v>
      </c>
      <c r="C49" s="327" t="s">
        <v>53</v>
      </c>
      <c r="D49" s="327"/>
      <c r="E49" s="327"/>
      <c r="F49" s="327"/>
      <c r="G49" s="327"/>
      <c r="H49" s="327"/>
      <c r="I49" s="328"/>
      <c r="J49" s="38"/>
      <c r="K49" s="38"/>
    </row>
    <row r="50" spans="2:11" ht="34.5" customHeight="1" x14ac:dyDescent="0.2">
      <c r="B50" s="18" t="s">
        <v>166</v>
      </c>
      <c r="C50" s="311" t="s">
        <v>140</v>
      </c>
      <c r="D50" s="311"/>
      <c r="E50" s="311"/>
      <c r="F50" s="311"/>
      <c r="G50" s="311"/>
      <c r="H50" s="311"/>
      <c r="I50" s="329"/>
      <c r="J50" s="38"/>
      <c r="K50" s="38"/>
    </row>
    <row r="51" spans="2:11" ht="34.5" customHeight="1" x14ac:dyDescent="0.2">
      <c r="B51" s="112" t="s">
        <v>167</v>
      </c>
      <c r="C51" s="330" t="s">
        <v>54</v>
      </c>
      <c r="D51" s="331"/>
      <c r="E51" s="331"/>
      <c r="F51" s="331"/>
      <c r="G51" s="331"/>
      <c r="H51" s="331"/>
      <c r="I51" s="332"/>
      <c r="J51" s="38"/>
      <c r="K51" s="38"/>
    </row>
    <row r="52" spans="2:11" ht="29.25" customHeight="1" x14ac:dyDescent="0.2">
      <c r="B52" s="333" t="s">
        <v>168</v>
      </c>
      <c r="C52" s="334"/>
      <c r="D52" s="334"/>
      <c r="E52" s="334"/>
      <c r="F52" s="334"/>
      <c r="G52" s="334"/>
      <c r="H52" s="334"/>
      <c r="I52" s="335"/>
      <c r="J52" s="38"/>
      <c r="K52" s="38"/>
    </row>
    <row r="53" spans="2:11" ht="33" customHeight="1" x14ac:dyDescent="0.2">
      <c r="B53" s="336" t="s">
        <v>169</v>
      </c>
      <c r="C53" s="111" t="s">
        <v>170</v>
      </c>
      <c r="D53" s="337" t="s">
        <v>171</v>
      </c>
      <c r="E53" s="337"/>
      <c r="F53" s="337"/>
      <c r="G53" s="337" t="s">
        <v>172</v>
      </c>
      <c r="H53" s="337"/>
      <c r="I53" s="338"/>
      <c r="J53" s="39"/>
      <c r="K53" s="39"/>
    </row>
    <row r="54" spans="2:11" ht="31.5" customHeight="1" x14ac:dyDescent="0.2">
      <c r="B54" s="336"/>
      <c r="C54" s="40"/>
      <c r="D54" s="311"/>
      <c r="E54" s="311"/>
      <c r="F54" s="311"/>
      <c r="G54" s="339"/>
      <c r="H54" s="339"/>
      <c r="I54" s="340"/>
      <c r="J54" s="39"/>
      <c r="K54" s="39"/>
    </row>
    <row r="55" spans="2:11" ht="31.5" customHeight="1" x14ac:dyDescent="0.2">
      <c r="B55" s="112" t="s">
        <v>173</v>
      </c>
      <c r="C55" s="323" t="s">
        <v>174</v>
      </c>
      <c r="D55" s="323"/>
      <c r="E55" s="324" t="s">
        <v>175</v>
      </c>
      <c r="F55" s="324"/>
      <c r="G55" s="323" t="s">
        <v>176</v>
      </c>
      <c r="H55" s="323"/>
      <c r="I55" s="325"/>
      <c r="J55" s="41"/>
      <c r="K55" s="41"/>
    </row>
    <row r="56" spans="2:11" ht="31.5" customHeight="1" x14ac:dyDescent="0.2">
      <c r="B56" s="112" t="s">
        <v>177</v>
      </c>
      <c r="C56" s="311" t="str">
        <f>+'[3]HV 1'!C56:D56</f>
        <v>NICOLAS ADOLFO CORREAL HUERTAS</v>
      </c>
      <c r="D56" s="311"/>
      <c r="E56" s="326" t="s">
        <v>178</v>
      </c>
      <c r="F56" s="326"/>
      <c r="G56" s="323" t="str">
        <f>+'[4]HV 1'!G56:I56</f>
        <v>DIANA VIDAL</v>
      </c>
      <c r="H56" s="323"/>
      <c r="I56" s="325"/>
      <c r="J56" s="41"/>
      <c r="K56" s="41"/>
    </row>
    <row r="57" spans="2:11" ht="31.5" customHeight="1" x14ac:dyDescent="0.2">
      <c r="B57" s="112" t="s">
        <v>179</v>
      </c>
      <c r="C57" s="311"/>
      <c r="D57" s="311"/>
      <c r="E57" s="312" t="s">
        <v>180</v>
      </c>
      <c r="F57" s="313"/>
      <c r="G57" s="316"/>
      <c r="H57" s="317"/>
      <c r="I57" s="318"/>
      <c r="J57" s="42"/>
      <c r="K57" s="42"/>
    </row>
    <row r="58" spans="2:11" ht="31.5" customHeight="1" thickBot="1" x14ac:dyDescent="0.25">
      <c r="B58" s="78" t="s">
        <v>181</v>
      </c>
      <c r="C58" s="322"/>
      <c r="D58" s="322"/>
      <c r="E58" s="314"/>
      <c r="F58" s="315"/>
      <c r="G58" s="319"/>
      <c r="H58" s="320"/>
      <c r="I58" s="32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8"/>
      <c r="C1" s="431" t="s">
        <v>0</v>
      </c>
      <c r="D1" s="432"/>
      <c r="E1" s="432"/>
      <c r="F1" s="432"/>
      <c r="G1" s="432"/>
      <c r="H1" s="433"/>
      <c r="I1" s="434"/>
      <c r="J1" s="435"/>
    </row>
    <row r="2" spans="2:13" ht="18" customHeight="1" thickBot="1" x14ac:dyDescent="0.3">
      <c r="B2" s="429"/>
      <c r="C2" s="431" t="s">
        <v>1</v>
      </c>
      <c r="D2" s="432"/>
      <c r="E2" s="432"/>
      <c r="F2" s="432"/>
      <c r="G2" s="432"/>
      <c r="H2" s="433"/>
      <c r="I2" s="436"/>
      <c r="J2" s="437"/>
    </row>
    <row r="3" spans="2:13" ht="18" customHeight="1" thickBot="1" x14ac:dyDescent="0.3">
      <c r="B3" s="429"/>
      <c r="C3" s="431" t="s">
        <v>182</v>
      </c>
      <c r="D3" s="432"/>
      <c r="E3" s="432"/>
      <c r="F3" s="432"/>
      <c r="G3" s="432"/>
      <c r="H3" s="433"/>
      <c r="I3" s="436"/>
      <c r="J3" s="437"/>
    </row>
    <row r="4" spans="2:13" ht="18" customHeight="1" thickBot="1" x14ac:dyDescent="0.3">
      <c r="B4" s="430"/>
      <c r="C4" s="431" t="s">
        <v>183</v>
      </c>
      <c r="D4" s="432"/>
      <c r="E4" s="432"/>
      <c r="F4" s="433"/>
      <c r="G4" s="440" t="s">
        <v>184</v>
      </c>
      <c r="H4" s="441"/>
      <c r="I4" s="438"/>
      <c r="J4" s="439"/>
    </row>
    <row r="5" spans="2:13" ht="18" customHeight="1" thickBot="1" x14ac:dyDescent="0.3">
      <c r="B5" s="53"/>
      <c r="C5" s="10"/>
      <c r="D5" s="10"/>
      <c r="E5" s="10"/>
      <c r="F5" s="10"/>
      <c r="G5" s="10"/>
      <c r="H5" s="10"/>
      <c r="I5" s="10"/>
      <c r="J5" s="54"/>
    </row>
    <row r="6" spans="2:13" ht="51.75" customHeight="1" thickBot="1" x14ac:dyDescent="0.3">
      <c r="B6" s="1" t="s">
        <v>185</v>
      </c>
      <c r="C6" s="442" t="str">
        <f>+'[5]Sección 1. Metas - Magnitud'!C7</f>
        <v>1032 - Gestión y control de tránsito y transporte</v>
      </c>
      <c r="D6" s="443"/>
      <c r="E6" s="444"/>
      <c r="F6" s="55"/>
      <c r="G6" s="10"/>
      <c r="H6" s="10"/>
      <c r="I6" s="10"/>
      <c r="J6" s="54"/>
    </row>
    <row r="7" spans="2:13" ht="32.25" customHeight="1" thickBot="1" x14ac:dyDescent="0.3">
      <c r="B7" s="2" t="s">
        <v>186</v>
      </c>
      <c r="C7" s="442" t="str">
        <f>+'[5]Sección 1. Metas - Magnitud'!C8:F8</f>
        <v>Dirección de Control y Vigilancia</v>
      </c>
      <c r="D7" s="443"/>
      <c r="E7" s="444"/>
      <c r="F7" s="55"/>
      <c r="G7" s="10"/>
      <c r="H7" s="10"/>
      <c r="I7" s="10"/>
      <c r="J7" s="54"/>
    </row>
    <row r="8" spans="2:13" ht="32.25" customHeight="1" thickBot="1" x14ac:dyDescent="0.3">
      <c r="B8" s="2" t="s">
        <v>187</v>
      </c>
      <c r="C8" s="442" t="str">
        <f>+'[5]Sección 1. Metas - Magnitud'!C9:F9</f>
        <v>Subsecretaría de Servicios de la Movilidad</v>
      </c>
      <c r="D8" s="443"/>
      <c r="E8" s="444"/>
      <c r="F8" s="4"/>
      <c r="G8" s="10"/>
      <c r="H8" s="10"/>
      <c r="I8" s="10"/>
      <c r="J8" s="54"/>
    </row>
    <row r="9" spans="2:13" ht="33.75" customHeight="1" thickBot="1" x14ac:dyDescent="0.3">
      <c r="B9" s="2" t="s">
        <v>188</v>
      </c>
      <c r="C9" s="442" t="s">
        <v>189</v>
      </c>
      <c r="D9" s="443"/>
      <c r="E9" s="444"/>
      <c r="F9" s="55"/>
      <c r="G9" s="10"/>
      <c r="H9" s="10"/>
      <c r="I9" s="10"/>
      <c r="J9" s="54"/>
    </row>
    <row r="10" spans="2:13" ht="32.25" customHeight="1" thickBot="1" x14ac:dyDescent="0.3">
      <c r="B10" s="2" t="s">
        <v>190</v>
      </c>
      <c r="C10" s="442" t="s">
        <v>95</v>
      </c>
      <c r="D10" s="443"/>
      <c r="E10" s="444"/>
    </row>
    <row r="12" spans="2:13" x14ac:dyDescent="0.25">
      <c r="B12" s="421" t="s">
        <v>191</v>
      </c>
      <c r="C12" s="422"/>
      <c r="D12" s="422"/>
      <c r="E12" s="422"/>
      <c r="F12" s="422"/>
      <c r="G12" s="422"/>
      <c r="H12" s="423"/>
      <c r="I12" s="413" t="s">
        <v>192</v>
      </c>
      <c r="J12" s="414"/>
      <c r="K12" s="414"/>
    </row>
    <row r="13" spans="2:13" s="57" customFormat="1" ht="30" customHeight="1" x14ac:dyDescent="0.25">
      <c r="B13" s="415" t="s">
        <v>193</v>
      </c>
      <c r="C13" s="415" t="s">
        <v>194</v>
      </c>
      <c r="D13" s="415" t="s">
        <v>195</v>
      </c>
      <c r="E13" s="415" t="s">
        <v>196</v>
      </c>
      <c r="F13" s="415" t="s">
        <v>197</v>
      </c>
      <c r="G13" s="415" t="s">
        <v>198</v>
      </c>
      <c r="H13" s="415" t="s">
        <v>199</v>
      </c>
      <c r="I13" s="417" t="s">
        <v>200</v>
      </c>
      <c r="J13" s="419" t="s">
        <v>201</v>
      </c>
      <c r="K13" s="412" t="s">
        <v>202</v>
      </c>
    </row>
    <row r="14" spans="2:13" s="57" customFormat="1" x14ac:dyDescent="0.25">
      <c r="B14" s="416"/>
      <c r="C14" s="416"/>
      <c r="D14" s="416"/>
      <c r="E14" s="416"/>
      <c r="F14" s="416"/>
      <c r="G14" s="416"/>
      <c r="H14" s="416"/>
      <c r="I14" s="418"/>
      <c r="J14" s="420"/>
      <c r="K14" s="412"/>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4" t="s">
        <v>209</v>
      </c>
      <c r="C18" s="425"/>
      <c r="D18" s="58">
        <f>SUM(D15:D17)</f>
        <v>0.25</v>
      </c>
      <c r="E18" s="426" t="s">
        <v>209</v>
      </c>
      <c r="F18" s="427"/>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zoomScale="90" zoomScaleNormal="90" workbookViewId="0">
      <selection activeCell="J4" sqref="J4"/>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1</v>
      </c>
      <c r="D6" s="543" t="s">
        <v>215</v>
      </c>
      <c r="E6" s="543"/>
      <c r="F6" s="497" t="s">
        <v>216</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78</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225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514" t="s">
        <v>229</v>
      </c>
      <c r="D11" s="515"/>
      <c r="E11" s="515"/>
      <c r="F11" s="515"/>
      <c r="G11" s="515"/>
      <c r="H11" s="515"/>
      <c r="I11" s="516"/>
      <c r="J11" s="17"/>
      <c r="K11" s="17"/>
      <c r="M11" s="167"/>
      <c r="N11" s="166" t="s">
        <v>96</v>
      </c>
    </row>
    <row r="12" spans="2:14" ht="30.75" customHeight="1" x14ac:dyDescent="0.2">
      <c r="B12" s="183" t="s">
        <v>230</v>
      </c>
      <c r="C12" s="517" t="s">
        <v>231</v>
      </c>
      <c r="D12" s="517"/>
      <c r="E12" s="517"/>
      <c r="F12" s="517"/>
      <c r="G12" s="182" t="s">
        <v>232</v>
      </c>
      <c r="H12" s="475" t="s">
        <v>100</v>
      </c>
      <c r="I12" s="476"/>
      <c r="J12" s="17"/>
      <c r="K12" s="17"/>
      <c r="M12" s="167" t="s">
        <v>101</v>
      </c>
      <c r="N12" s="166" t="s">
        <v>78</v>
      </c>
    </row>
    <row r="13" spans="2:14" ht="30.75" customHeight="1" x14ac:dyDescent="0.2">
      <c r="B13" s="183" t="s">
        <v>233</v>
      </c>
      <c r="C13" s="518" t="s">
        <v>234</v>
      </c>
      <c r="D13" s="518"/>
      <c r="E13" s="518"/>
      <c r="F13" s="518"/>
      <c r="G13" s="182" t="s">
        <v>235</v>
      </c>
      <c r="H13" s="499" t="s">
        <v>42</v>
      </c>
      <c r="I13" s="519"/>
      <c r="J13" s="17"/>
      <c r="K13" s="17"/>
      <c r="M13" s="167" t="s">
        <v>105</v>
      </c>
    </row>
    <row r="14" spans="2:14" ht="39" customHeight="1" x14ac:dyDescent="0.2">
      <c r="B14" s="183" t="s">
        <v>236</v>
      </c>
      <c r="C14" s="520" t="s">
        <v>237</v>
      </c>
      <c r="D14" s="520"/>
      <c r="E14" s="520"/>
      <c r="F14" s="520"/>
      <c r="G14" s="520"/>
      <c r="H14" s="520"/>
      <c r="I14" s="521"/>
      <c r="J14" s="22"/>
      <c r="K14" s="22"/>
      <c r="M14" s="167" t="s">
        <v>108</v>
      </c>
    </row>
    <row r="15" spans="2:14" ht="30.75" customHeight="1" x14ac:dyDescent="0.2">
      <c r="B15" s="183" t="s">
        <v>238</v>
      </c>
      <c r="C15" s="506" t="s">
        <v>239</v>
      </c>
      <c r="D15" s="507"/>
      <c r="E15" s="507"/>
      <c r="F15" s="507"/>
      <c r="G15" s="507"/>
      <c r="H15" s="507"/>
      <c r="I15" s="508"/>
      <c r="J15" s="23"/>
      <c r="K15" s="23"/>
      <c r="M15" s="167" t="s">
        <v>112</v>
      </c>
    </row>
    <row r="16" spans="2:14" ht="20.25" customHeight="1" x14ac:dyDescent="0.2">
      <c r="B16" s="183" t="s">
        <v>240</v>
      </c>
      <c r="C16" s="497" t="s">
        <v>241</v>
      </c>
      <c r="D16" s="497"/>
      <c r="E16" s="497"/>
      <c r="F16" s="497"/>
      <c r="G16" s="497"/>
      <c r="H16" s="497"/>
      <c r="I16" s="498"/>
      <c r="J16" s="24"/>
      <c r="K16" s="24"/>
      <c r="M16" s="167"/>
    </row>
    <row r="17" spans="2:13" ht="30.75" customHeight="1" x14ac:dyDescent="0.2">
      <c r="B17" s="183" t="s">
        <v>242</v>
      </c>
      <c r="C17" s="499" t="s">
        <v>243</v>
      </c>
      <c r="D17" s="500"/>
      <c r="E17" s="500"/>
      <c r="F17" s="500"/>
      <c r="G17" s="500"/>
      <c r="H17" s="500"/>
      <c r="I17" s="501"/>
      <c r="J17" s="25"/>
      <c r="K17" s="25"/>
      <c r="M17" s="167" t="s">
        <v>100</v>
      </c>
    </row>
    <row r="18" spans="2:13" ht="18" customHeight="1" x14ac:dyDescent="0.2">
      <c r="B18" s="502" t="s">
        <v>244</v>
      </c>
      <c r="C18" s="503" t="s">
        <v>245</v>
      </c>
      <c r="D18" s="503"/>
      <c r="E18" s="503"/>
      <c r="F18" s="504" t="s">
        <v>246</v>
      </c>
      <c r="G18" s="504"/>
      <c r="H18" s="504"/>
      <c r="I18" s="505"/>
      <c r="J18" s="26"/>
      <c r="K18" s="26"/>
      <c r="M18" s="167" t="s">
        <v>122</v>
      </c>
    </row>
    <row r="19" spans="2:13" ht="30" customHeight="1" x14ac:dyDescent="0.2">
      <c r="B19" s="502"/>
      <c r="C19" s="497" t="s">
        <v>247</v>
      </c>
      <c r="D19" s="497"/>
      <c r="E19" s="497"/>
      <c r="F19" s="497" t="s">
        <v>248</v>
      </c>
      <c r="G19" s="497"/>
      <c r="H19" s="497"/>
      <c r="I19" s="498"/>
      <c r="J19" s="24"/>
      <c r="K19" s="24"/>
      <c r="M19" s="167" t="s">
        <v>126</v>
      </c>
    </row>
    <row r="20" spans="2:13" ht="39.75" customHeight="1" x14ac:dyDescent="0.2">
      <c r="B20" s="183" t="s">
        <v>249</v>
      </c>
      <c r="C20" s="472" t="s">
        <v>250</v>
      </c>
      <c r="D20" s="473"/>
      <c r="E20" s="474"/>
      <c r="F20" s="475" t="s">
        <v>250</v>
      </c>
      <c r="G20" s="475"/>
      <c r="H20" s="475"/>
      <c r="I20" s="476"/>
      <c r="J20" s="17"/>
      <c r="K20" s="17"/>
      <c r="M20" s="167"/>
    </row>
    <row r="21" spans="2:13" ht="42" customHeight="1" x14ac:dyDescent="0.2">
      <c r="B21" s="183" t="s">
        <v>251</v>
      </c>
      <c r="C21" s="477" t="s">
        <v>252</v>
      </c>
      <c r="D21" s="478"/>
      <c r="E21" s="479"/>
      <c r="F21" s="477" t="s">
        <v>253</v>
      </c>
      <c r="G21" s="478"/>
      <c r="H21" s="478"/>
      <c r="I21" s="480"/>
      <c r="J21" s="23"/>
      <c r="K21" s="23"/>
      <c r="M21" s="167"/>
    </row>
    <row r="22" spans="2:13" ht="30" customHeight="1" x14ac:dyDescent="0.2">
      <c r="B22" s="183" t="s">
        <v>254</v>
      </c>
      <c r="C22" s="481">
        <v>44562</v>
      </c>
      <c r="D22" s="478"/>
      <c r="E22" s="479"/>
      <c r="F22" s="182" t="s">
        <v>255</v>
      </c>
      <c r="G22" s="222">
        <v>0.16839999999999999</v>
      </c>
      <c r="H22" s="182" t="s">
        <v>256</v>
      </c>
      <c r="I22" s="223">
        <v>0.26</v>
      </c>
      <c r="J22" s="209"/>
      <c r="K22" s="28"/>
      <c r="M22" s="167"/>
    </row>
    <row r="23" spans="2:13" ht="27" customHeight="1" x14ac:dyDescent="0.2">
      <c r="B23" s="183" t="s">
        <v>257</v>
      </c>
      <c r="C23" s="481">
        <v>44926</v>
      </c>
      <c r="D23" s="478"/>
      <c r="E23" s="479"/>
      <c r="F23" s="182" t="s">
        <v>258</v>
      </c>
      <c r="G23" s="482">
        <v>0.34</v>
      </c>
      <c r="H23" s="483"/>
      <c r="I23" s="484"/>
      <c r="J23" s="209"/>
      <c r="K23" s="29"/>
      <c r="M23" s="167"/>
    </row>
    <row r="24" spans="2:13" ht="30.75" customHeight="1" x14ac:dyDescent="0.2">
      <c r="B24" s="186" t="s">
        <v>259</v>
      </c>
      <c r="C24" s="485" t="s">
        <v>112</v>
      </c>
      <c r="D24" s="486"/>
      <c r="E24" s="487"/>
      <c r="F24" s="187" t="s">
        <v>260</v>
      </c>
      <c r="G24" s="477" t="s">
        <v>44</v>
      </c>
      <c r="H24" s="478"/>
      <c r="I24" s="480"/>
      <c r="J24" s="180"/>
      <c r="K24" s="26"/>
      <c r="M24" s="167"/>
    </row>
    <row r="25" spans="2:13" ht="22.5" customHeight="1" x14ac:dyDescent="0.2">
      <c r="B25" s="466" t="s">
        <v>261</v>
      </c>
      <c r="C25" s="467"/>
      <c r="D25" s="467"/>
      <c r="E25" s="467"/>
      <c r="F25" s="467"/>
      <c r="G25" s="467"/>
      <c r="H25" s="467"/>
      <c r="I25" s="468"/>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488">
        <f>SUM(C27:C38)</f>
        <v>0.33980000000000005</v>
      </c>
      <c r="G27" s="491">
        <f>SUM(D27:D38)</f>
        <v>0.31720000000000004</v>
      </c>
      <c r="H27" s="196">
        <f>+(D27*100%)/$G$23</f>
        <v>8.3235294117647046E-2</v>
      </c>
      <c r="I27" s="494">
        <f>G27+I22</f>
        <v>0.57720000000000005</v>
      </c>
      <c r="J27" s="236"/>
      <c r="K27" s="174"/>
      <c r="L27" s="175"/>
    </row>
    <row r="28" spans="2:13" ht="15.75" customHeight="1" x14ac:dyDescent="0.2">
      <c r="B28" s="192" t="s">
        <v>152</v>
      </c>
      <c r="C28" s="232">
        <v>1.72E-2</v>
      </c>
      <c r="D28" s="235">
        <v>1.72E-2</v>
      </c>
      <c r="E28" s="220">
        <f t="shared" ref="E28:E38" si="0">IF(OR(C28=0,C28=""),0,D28/C28)</f>
        <v>1</v>
      </c>
      <c r="F28" s="489"/>
      <c r="G28" s="492"/>
      <c r="H28" s="196">
        <f>+IF(D28="","",((D28*100%)/$G$23)+H27)</f>
        <v>0.13382352941176467</v>
      </c>
      <c r="I28" s="495"/>
      <c r="J28" s="234"/>
      <c r="K28" s="174"/>
      <c r="L28" s="175"/>
    </row>
    <row r="29" spans="2:13" ht="15.75" customHeight="1" x14ac:dyDescent="0.2">
      <c r="B29" s="192" t="s">
        <v>153</v>
      </c>
      <c r="C29" s="232">
        <v>2.2700000000000001E-2</v>
      </c>
      <c r="D29" s="235">
        <v>2.2700000000000001E-2</v>
      </c>
      <c r="E29" s="220">
        <f t="shared" si="0"/>
        <v>1</v>
      </c>
      <c r="F29" s="489"/>
      <c r="G29" s="492"/>
      <c r="H29" s="196">
        <f t="shared" ref="H29:H38" si="1">+IF(D29="","",((D29*100%)/$G$23)+H28)</f>
        <v>0.20058823529411762</v>
      </c>
      <c r="I29" s="495"/>
      <c r="J29" s="234"/>
      <c r="K29" s="174"/>
      <c r="L29" s="175"/>
    </row>
    <row r="30" spans="2:13" ht="15.75" customHeight="1" x14ac:dyDescent="0.2">
      <c r="B30" s="192" t="s">
        <v>154</v>
      </c>
      <c r="C30" s="232">
        <v>4.5400000000000003E-2</v>
      </c>
      <c r="D30" s="235">
        <v>4.5400000000000003E-2</v>
      </c>
      <c r="E30" s="220">
        <f t="shared" si="0"/>
        <v>1</v>
      </c>
      <c r="F30" s="489"/>
      <c r="G30" s="492"/>
      <c r="H30" s="196">
        <f t="shared" si="1"/>
        <v>0.33411764705882352</v>
      </c>
      <c r="I30" s="495"/>
      <c r="J30" s="234"/>
      <c r="K30" s="174"/>
      <c r="L30" s="175"/>
    </row>
    <row r="31" spans="2:13" ht="15.75" customHeight="1" x14ac:dyDescent="0.2">
      <c r="B31" s="192" t="s">
        <v>155</v>
      </c>
      <c r="C31" s="232">
        <v>2.2599999999999999E-2</v>
      </c>
      <c r="D31" s="235">
        <v>2.2599999999999999E-2</v>
      </c>
      <c r="E31" s="220">
        <f t="shared" si="0"/>
        <v>1</v>
      </c>
      <c r="F31" s="489"/>
      <c r="G31" s="492"/>
      <c r="H31" s="196">
        <f t="shared" si="1"/>
        <v>0.40058823529411763</v>
      </c>
      <c r="I31" s="495"/>
      <c r="J31" s="234"/>
      <c r="K31" s="174"/>
      <c r="L31" s="175"/>
    </row>
    <row r="32" spans="2:13" ht="15.75" customHeight="1" x14ac:dyDescent="0.2">
      <c r="B32" s="192" t="s">
        <v>156</v>
      </c>
      <c r="C32" s="232">
        <v>2.2599999999999999E-2</v>
      </c>
      <c r="D32" s="235">
        <v>2.2599999999999999E-2</v>
      </c>
      <c r="E32" s="220">
        <f t="shared" si="0"/>
        <v>1</v>
      </c>
      <c r="F32" s="489"/>
      <c r="G32" s="492"/>
      <c r="H32" s="196">
        <f t="shared" si="1"/>
        <v>0.46705882352941175</v>
      </c>
      <c r="I32" s="495"/>
      <c r="J32" s="234"/>
      <c r="K32" s="174"/>
      <c r="L32" s="175"/>
    </row>
    <row r="33" spans="2:12" ht="15.75" customHeight="1" x14ac:dyDescent="0.2">
      <c r="B33" s="192" t="s">
        <v>157</v>
      </c>
      <c r="C33" s="232">
        <v>4.53E-2</v>
      </c>
      <c r="D33" s="235">
        <v>4.53E-2</v>
      </c>
      <c r="E33" s="220">
        <f t="shared" si="0"/>
        <v>1</v>
      </c>
      <c r="F33" s="489"/>
      <c r="G33" s="492"/>
      <c r="H33" s="196">
        <f t="shared" si="1"/>
        <v>0.60029411764705887</v>
      </c>
      <c r="I33" s="495"/>
      <c r="J33" s="234"/>
      <c r="K33" s="174"/>
      <c r="L33" s="175"/>
    </row>
    <row r="34" spans="2:12" ht="15.75" customHeight="1" x14ac:dyDescent="0.2">
      <c r="B34" s="192" t="s">
        <v>158</v>
      </c>
      <c r="C34" s="232">
        <v>2.2599999999999999E-2</v>
      </c>
      <c r="D34" s="235">
        <v>2.2599999999999999E-2</v>
      </c>
      <c r="E34" s="220">
        <f t="shared" si="0"/>
        <v>1</v>
      </c>
      <c r="F34" s="489"/>
      <c r="G34" s="492"/>
      <c r="H34" s="196">
        <f t="shared" si="1"/>
        <v>0.66676470588235293</v>
      </c>
      <c r="I34" s="495"/>
      <c r="J34" s="234"/>
      <c r="K34" s="174"/>
      <c r="L34" s="175"/>
    </row>
    <row r="35" spans="2:12" ht="15.75" customHeight="1" x14ac:dyDescent="0.2">
      <c r="B35" s="192" t="s">
        <v>159</v>
      </c>
      <c r="C35" s="232">
        <v>2.2599999999999999E-2</v>
      </c>
      <c r="D35" s="235">
        <v>2.2599999999999999E-2</v>
      </c>
      <c r="E35" s="220">
        <f t="shared" si="0"/>
        <v>1</v>
      </c>
      <c r="F35" s="489"/>
      <c r="G35" s="492"/>
      <c r="H35" s="196">
        <f t="shared" si="1"/>
        <v>0.73323529411764699</v>
      </c>
      <c r="I35" s="495"/>
      <c r="J35" s="236"/>
      <c r="K35" s="174"/>
      <c r="L35" s="175"/>
    </row>
    <row r="36" spans="2:12" ht="15.75" customHeight="1" x14ac:dyDescent="0.2">
      <c r="B36" s="192" t="s">
        <v>160</v>
      </c>
      <c r="C36" s="232">
        <v>4.53E-2</v>
      </c>
      <c r="D36" s="235">
        <v>4.53E-2</v>
      </c>
      <c r="E36" s="220">
        <f>IF(OR(C36=0,C36=""),0,D36/C36)</f>
        <v>1</v>
      </c>
      <c r="F36" s="489"/>
      <c r="G36" s="492"/>
      <c r="H36" s="196">
        <f t="shared" si="1"/>
        <v>0.8664705882352941</v>
      </c>
      <c r="I36" s="495"/>
      <c r="J36" s="236"/>
      <c r="K36" s="174"/>
      <c r="L36" s="175"/>
    </row>
    <row r="37" spans="2:12" ht="15.75" customHeight="1" x14ac:dyDescent="0.2">
      <c r="B37" s="192" t="s">
        <v>161</v>
      </c>
      <c r="C37" s="232">
        <v>2.2599999999999999E-2</v>
      </c>
      <c r="D37" s="235">
        <v>2.2599999999999999E-2</v>
      </c>
      <c r="E37" s="220">
        <f t="shared" si="0"/>
        <v>1</v>
      </c>
      <c r="F37" s="489"/>
      <c r="G37" s="492"/>
      <c r="H37" s="196">
        <f t="shared" si="1"/>
        <v>0.93294117647058816</v>
      </c>
      <c r="I37" s="495"/>
      <c r="J37" s="236"/>
      <c r="K37" s="174"/>
      <c r="L37" s="175"/>
    </row>
    <row r="38" spans="2:12" ht="15.75" customHeight="1" x14ac:dyDescent="0.2">
      <c r="B38" s="192" t="s">
        <v>162</v>
      </c>
      <c r="C38" s="232">
        <v>2.2599999999999999E-2</v>
      </c>
      <c r="D38" s="232"/>
      <c r="E38" s="220">
        <f t="shared" si="0"/>
        <v>0</v>
      </c>
      <c r="F38" s="490"/>
      <c r="G38" s="493"/>
      <c r="H38" s="196" t="str">
        <f t="shared" si="1"/>
        <v/>
      </c>
      <c r="I38" s="496"/>
      <c r="J38" s="236"/>
      <c r="K38" s="171"/>
    </row>
    <row r="39" spans="2:12" ht="42.75" customHeight="1" x14ac:dyDescent="0.2">
      <c r="B39" s="202" t="s">
        <v>270</v>
      </c>
      <c r="C39" s="469" t="s">
        <v>357</v>
      </c>
      <c r="D39" s="470"/>
      <c r="E39" s="470"/>
      <c r="F39" s="470"/>
      <c r="G39" s="470"/>
      <c r="H39" s="470"/>
      <c r="I39" s="471"/>
      <c r="J39" s="231"/>
      <c r="K39" s="37"/>
    </row>
    <row r="40" spans="2:12" ht="34.5" customHeight="1" x14ac:dyDescent="0.2">
      <c r="B40" s="450"/>
      <c r="C40" s="451"/>
      <c r="D40" s="451"/>
      <c r="E40" s="451"/>
      <c r="F40" s="451"/>
      <c r="G40" s="451"/>
      <c r="H40" s="451"/>
      <c r="I40" s="452"/>
      <c r="J40" s="230"/>
      <c r="K40" s="14"/>
    </row>
    <row r="41" spans="2:12" ht="34.5" customHeight="1" x14ac:dyDescent="0.2">
      <c r="B41" s="453"/>
      <c r="C41" s="454"/>
      <c r="D41" s="454"/>
      <c r="E41" s="454"/>
      <c r="F41" s="454"/>
      <c r="G41" s="454"/>
      <c r="H41" s="454"/>
      <c r="I41" s="455"/>
      <c r="J41" s="214"/>
      <c r="K41" s="37"/>
    </row>
    <row r="42" spans="2:12" ht="34.5" customHeight="1" x14ac:dyDescent="0.2">
      <c r="B42" s="453"/>
      <c r="C42" s="454"/>
      <c r="D42" s="454"/>
      <c r="E42" s="454"/>
      <c r="F42" s="454"/>
      <c r="G42" s="454"/>
      <c r="H42" s="454"/>
      <c r="I42" s="455"/>
      <c r="J42" s="214"/>
      <c r="K42" s="37"/>
    </row>
    <row r="43" spans="2:12" ht="34.5" customHeight="1" x14ac:dyDescent="0.2">
      <c r="B43" s="453"/>
      <c r="C43" s="454"/>
      <c r="D43" s="454"/>
      <c r="E43" s="454"/>
      <c r="F43" s="454"/>
      <c r="G43" s="454"/>
      <c r="H43" s="454"/>
      <c r="I43" s="455"/>
      <c r="J43" s="214">
        <v>11.335000000000001</v>
      </c>
      <c r="K43" s="37"/>
    </row>
    <row r="44" spans="2:12" ht="70.5" customHeight="1" x14ac:dyDescent="0.2">
      <c r="B44" s="456"/>
      <c r="C44" s="457"/>
      <c r="D44" s="457"/>
      <c r="E44" s="457"/>
      <c r="F44" s="457"/>
      <c r="G44" s="457"/>
      <c r="H44" s="457"/>
      <c r="I44" s="458"/>
      <c r="J44" s="12"/>
      <c r="K44" s="12"/>
    </row>
    <row r="45" spans="2:12" ht="78.75" customHeight="1" x14ac:dyDescent="0.2">
      <c r="B45" s="183" t="s">
        <v>271</v>
      </c>
      <c r="C45" s="459" t="s">
        <v>358</v>
      </c>
      <c r="D45" s="460"/>
      <c r="E45" s="460"/>
      <c r="F45" s="460"/>
      <c r="G45" s="460"/>
      <c r="H45" s="460"/>
      <c r="I45" s="461"/>
      <c r="J45" s="38"/>
      <c r="K45" s="176"/>
    </row>
    <row r="46" spans="2:12" ht="45" customHeight="1" x14ac:dyDescent="0.2">
      <c r="B46" s="183" t="s">
        <v>272</v>
      </c>
      <c r="C46" s="462" t="s">
        <v>44</v>
      </c>
      <c r="D46" s="460"/>
      <c r="E46" s="460"/>
      <c r="F46" s="460"/>
      <c r="G46" s="460"/>
      <c r="H46" s="460"/>
      <c r="I46" s="461"/>
      <c r="J46" s="38"/>
      <c r="K46" s="38"/>
    </row>
    <row r="47" spans="2:12" ht="39" customHeight="1" x14ac:dyDescent="0.2">
      <c r="B47" s="203" t="s">
        <v>273</v>
      </c>
      <c r="C47" s="459" t="s">
        <v>274</v>
      </c>
      <c r="D47" s="463"/>
      <c r="E47" s="463"/>
      <c r="F47" s="463"/>
      <c r="G47" s="463"/>
      <c r="H47" s="463"/>
      <c r="I47" s="464"/>
      <c r="J47" s="38"/>
      <c r="K47" s="38"/>
    </row>
    <row r="48" spans="2:12"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0.75" customHeight="1" x14ac:dyDescent="0.2">
      <c r="B50" s="446"/>
      <c r="C50" s="198" t="s">
        <v>280</v>
      </c>
      <c r="D50" s="449" t="s">
        <v>280</v>
      </c>
      <c r="E50" s="449"/>
      <c r="F50" s="449"/>
      <c r="G50" s="449" t="s">
        <v>280</v>
      </c>
      <c r="H50" s="449"/>
      <c r="I50" s="465"/>
      <c r="J50" s="39"/>
      <c r="K50" s="39"/>
    </row>
    <row r="51" spans="2:11" ht="32.25" customHeight="1" x14ac:dyDescent="0.2">
      <c r="B51" s="204" t="s">
        <v>281</v>
      </c>
      <c r="C51" s="532" t="s">
        <v>282</v>
      </c>
      <c r="D51" s="533"/>
      <c r="E51" s="533"/>
      <c r="F51" s="533"/>
      <c r="G51" s="533"/>
      <c r="H51" s="533"/>
      <c r="I51" s="534"/>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29"/>
      <c r="D54" s="530"/>
      <c r="E54" s="530"/>
      <c r="F54" s="530"/>
      <c r="G54" s="530"/>
      <c r="H54" s="530"/>
      <c r="I54" s="53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F26" sqref="F26"/>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6" t="s">
        <v>71</v>
      </c>
    </row>
    <row r="6" spans="2:14" ht="30.75" customHeight="1" x14ac:dyDescent="0.2">
      <c r="B6" s="183" t="s">
        <v>214</v>
      </c>
      <c r="C6" s="181">
        <v>2</v>
      </c>
      <c r="D6" s="543" t="s">
        <v>215</v>
      </c>
      <c r="E6" s="543"/>
      <c r="F6" s="497" t="s">
        <v>289</v>
      </c>
      <c r="G6" s="497"/>
      <c r="H6" s="497"/>
      <c r="I6" s="498"/>
      <c r="J6" s="15"/>
      <c r="K6" s="15"/>
      <c r="M6" s="165" t="s">
        <v>75</v>
      </c>
      <c r="N6" s="6" t="s">
        <v>76</v>
      </c>
    </row>
    <row r="7" spans="2:14" ht="30.75" customHeight="1" x14ac:dyDescent="0.2">
      <c r="B7" s="183" t="s">
        <v>217</v>
      </c>
      <c r="C7" s="181" t="s">
        <v>78</v>
      </c>
      <c r="D7" s="543" t="s">
        <v>218</v>
      </c>
      <c r="E7" s="543"/>
      <c r="F7" s="499" t="s">
        <v>219</v>
      </c>
      <c r="G7" s="499"/>
      <c r="H7" s="182" t="s">
        <v>220</v>
      </c>
      <c r="I7" s="201" t="s">
        <v>96</v>
      </c>
      <c r="J7" s="17"/>
      <c r="K7" s="17"/>
      <c r="M7" s="165" t="s">
        <v>82</v>
      </c>
      <c r="N7" s="6" t="s">
        <v>83</v>
      </c>
    </row>
    <row r="8" spans="2:14" ht="30.75" customHeight="1" x14ac:dyDescent="0.2">
      <c r="B8" s="183" t="s">
        <v>221</v>
      </c>
      <c r="C8" s="497" t="s">
        <v>222</v>
      </c>
      <c r="D8" s="497"/>
      <c r="E8" s="497"/>
      <c r="F8" s="497"/>
      <c r="G8" s="182" t="s">
        <v>223</v>
      </c>
      <c r="H8" s="509">
        <v>7551</v>
      </c>
      <c r="I8" s="510"/>
      <c r="J8" s="19"/>
      <c r="K8" s="19"/>
      <c r="M8" s="165" t="s">
        <v>87</v>
      </c>
      <c r="N8" s="6" t="s">
        <v>42</v>
      </c>
    </row>
    <row r="9" spans="2:14" ht="30.75" customHeight="1" x14ac:dyDescent="0.2">
      <c r="B9" s="183" t="s">
        <v>62</v>
      </c>
      <c r="C9" s="511" t="s">
        <v>82</v>
      </c>
      <c r="D9" s="511"/>
      <c r="E9" s="511"/>
      <c r="F9" s="511"/>
      <c r="G9" s="182" t="s">
        <v>224</v>
      </c>
      <c r="H9" s="512" t="s">
        <v>290</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499" t="s">
        <v>291</v>
      </c>
      <c r="D11" s="499"/>
      <c r="E11" s="499"/>
      <c r="F11" s="499"/>
      <c r="G11" s="499"/>
      <c r="H11" s="499"/>
      <c r="I11" s="519"/>
      <c r="J11" s="17"/>
      <c r="K11" s="17"/>
      <c r="M11" s="167"/>
      <c r="N11" s="6" t="s">
        <v>96</v>
      </c>
    </row>
    <row r="12" spans="2:14" ht="30.75" customHeight="1" x14ac:dyDescent="0.2">
      <c r="B12" s="183" t="s">
        <v>230</v>
      </c>
      <c r="C12" s="517" t="s">
        <v>292</v>
      </c>
      <c r="D12" s="517"/>
      <c r="E12" s="517"/>
      <c r="F12" s="517"/>
      <c r="G12" s="182" t="s">
        <v>232</v>
      </c>
      <c r="H12" s="475" t="s">
        <v>100</v>
      </c>
      <c r="I12" s="476"/>
      <c r="J12" s="17"/>
      <c r="K12" s="17"/>
      <c r="M12" s="167" t="s">
        <v>101</v>
      </c>
      <c r="N12" s="6" t="s">
        <v>78</v>
      </c>
    </row>
    <row r="13" spans="2:14" ht="23.25" customHeight="1" x14ac:dyDescent="0.2">
      <c r="B13" s="183" t="s">
        <v>233</v>
      </c>
      <c r="C13" s="518" t="s">
        <v>234</v>
      </c>
      <c r="D13" s="518"/>
      <c r="E13" s="518"/>
      <c r="F13" s="518"/>
      <c r="G13" s="182" t="s">
        <v>235</v>
      </c>
      <c r="H13" s="499" t="s">
        <v>42</v>
      </c>
      <c r="I13" s="519"/>
      <c r="J13" s="17"/>
      <c r="K13" s="17"/>
      <c r="M13" s="167" t="s">
        <v>105</v>
      </c>
    </row>
    <row r="14" spans="2:14" ht="145.5" customHeight="1" x14ac:dyDescent="0.2">
      <c r="B14" s="183" t="s">
        <v>236</v>
      </c>
      <c r="C14" s="558" t="s">
        <v>293</v>
      </c>
      <c r="D14" s="558"/>
      <c r="E14" s="558"/>
      <c r="F14" s="558"/>
      <c r="G14" s="558"/>
      <c r="H14" s="558"/>
      <c r="I14" s="559"/>
      <c r="J14" s="22"/>
      <c r="K14" s="22"/>
      <c r="M14" s="167" t="s">
        <v>108</v>
      </c>
      <c r="N14" s="6"/>
    </row>
    <row r="15" spans="2:14" ht="30.75" customHeight="1" x14ac:dyDescent="0.2">
      <c r="B15" s="183" t="s">
        <v>238</v>
      </c>
      <c r="C15" s="506" t="s">
        <v>239</v>
      </c>
      <c r="D15" s="507"/>
      <c r="E15" s="507"/>
      <c r="F15" s="507"/>
      <c r="G15" s="507"/>
      <c r="H15" s="507"/>
      <c r="I15" s="508"/>
      <c r="J15" s="23"/>
      <c r="K15" s="23"/>
      <c r="M15" s="167" t="s">
        <v>112</v>
      </c>
      <c r="N15" s="6"/>
    </row>
    <row r="16" spans="2:14" ht="36" customHeight="1" x14ac:dyDescent="0.2">
      <c r="B16" s="183" t="s">
        <v>240</v>
      </c>
      <c r="C16" s="497" t="s">
        <v>294</v>
      </c>
      <c r="D16" s="497"/>
      <c r="E16" s="497"/>
      <c r="F16" s="497"/>
      <c r="G16" s="497"/>
      <c r="H16" s="497"/>
      <c r="I16" s="498"/>
      <c r="J16" s="24"/>
      <c r="K16" s="24"/>
      <c r="M16" s="167"/>
      <c r="N16" s="6"/>
    </row>
    <row r="17" spans="2:14" ht="30.75" customHeight="1" x14ac:dyDescent="0.2">
      <c r="B17" s="183" t="s">
        <v>242</v>
      </c>
      <c r="C17" s="499" t="s">
        <v>295</v>
      </c>
      <c r="D17" s="500"/>
      <c r="E17" s="500"/>
      <c r="F17" s="500"/>
      <c r="G17" s="500"/>
      <c r="H17" s="500"/>
      <c r="I17" s="501"/>
      <c r="J17" s="25"/>
      <c r="K17" s="25"/>
      <c r="M17" s="167" t="s">
        <v>100</v>
      </c>
      <c r="N17" s="6"/>
    </row>
    <row r="18" spans="2:14" ht="18" customHeight="1" x14ac:dyDescent="0.2">
      <c r="B18" s="502" t="s">
        <v>244</v>
      </c>
      <c r="C18" s="503" t="s">
        <v>245</v>
      </c>
      <c r="D18" s="503"/>
      <c r="E18" s="503"/>
      <c r="F18" s="504" t="s">
        <v>246</v>
      </c>
      <c r="G18" s="504"/>
      <c r="H18" s="504"/>
      <c r="I18" s="505"/>
      <c r="J18" s="26"/>
      <c r="K18" s="26"/>
      <c r="M18" s="167" t="s">
        <v>122</v>
      </c>
      <c r="N18" s="6"/>
    </row>
    <row r="19" spans="2:14" ht="32.25" customHeight="1" x14ac:dyDescent="0.2">
      <c r="B19" s="502"/>
      <c r="C19" s="497" t="s">
        <v>296</v>
      </c>
      <c r="D19" s="497"/>
      <c r="E19" s="497"/>
      <c r="F19" s="497" t="s">
        <v>297</v>
      </c>
      <c r="G19" s="497"/>
      <c r="H19" s="497"/>
      <c r="I19" s="498"/>
      <c r="J19" s="24"/>
      <c r="K19" s="24"/>
      <c r="M19" s="167" t="s">
        <v>126</v>
      </c>
      <c r="N19" s="6"/>
    </row>
    <row r="20" spans="2:14" ht="35.25" customHeight="1" x14ac:dyDescent="0.2">
      <c r="B20" s="183" t="s">
        <v>249</v>
      </c>
      <c r="C20" s="472" t="s">
        <v>295</v>
      </c>
      <c r="D20" s="473"/>
      <c r="E20" s="474"/>
      <c r="F20" s="475" t="s">
        <v>295</v>
      </c>
      <c r="G20" s="475"/>
      <c r="H20" s="475"/>
      <c r="I20" s="476"/>
      <c r="J20" s="17"/>
      <c r="K20" s="17"/>
      <c r="M20" s="167"/>
      <c r="N20" s="6"/>
    </row>
    <row r="21" spans="2:14" ht="42" customHeight="1" x14ac:dyDescent="0.2">
      <c r="B21" s="183" t="s">
        <v>251</v>
      </c>
      <c r="C21" s="477" t="s">
        <v>298</v>
      </c>
      <c r="D21" s="478"/>
      <c r="E21" s="479"/>
      <c r="F21" s="477" t="s">
        <v>299</v>
      </c>
      <c r="G21" s="478"/>
      <c r="H21" s="478"/>
      <c r="I21" s="480"/>
      <c r="J21" s="23"/>
      <c r="K21" s="23"/>
      <c r="M21" s="167"/>
      <c r="N21" s="6"/>
    </row>
    <row r="22" spans="2:14" ht="23.25" customHeight="1" x14ac:dyDescent="0.2">
      <c r="B22" s="183" t="s">
        <v>254</v>
      </c>
      <c r="C22" s="481">
        <v>44562</v>
      </c>
      <c r="D22" s="478"/>
      <c r="E22" s="479"/>
      <c r="F22" s="182" t="s">
        <v>255</v>
      </c>
      <c r="G22" s="184">
        <v>15169</v>
      </c>
      <c r="H22" s="182" t="s">
        <v>256</v>
      </c>
      <c r="I22" s="185">
        <v>33212</v>
      </c>
      <c r="J22" s="28"/>
      <c r="K22" s="28"/>
      <c r="M22" s="167"/>
    </row>
    <row r="23" spans="2:14" ht="27" customHeight="1" x14ac:dyDescent="0.2">
      <c r="B23" s="183" t="s">
        <v>257</v>
      </c>
      <c r="C23" s="481">
        <v>44926</v>
      </c>
      <c r="D23" s="478"/>
      <c r="E23" s="479"/>
      <c r="F23" s="182" t="s">
        <v>258</v>
      </c>
      <c r="G23" s="555">
        <v>12483</v>
      </c>
      <c r="H23" s="556"/>
      <c r="I23" s="557"/>
      <c r="J23" s="29"/>
      <c r="K23" s="29"/>
      <c r="M23" s="167"/>
    </row>
    <row r="24" spans="2:14" ht="24" x14ac:dyDescent="0.2">
      <c r="B24" s="186" t="s">
        <v>259</v>
      </c>
      <c r="C24" s="485" t="s">
        <v>112</v>
      </c>
      <c r="D24" s="486"/>
      <c r="E24" s="487"/>
      <c r="F24" s="187" t="s">
        <v>260</v>
      </c>
      <c r="G24" s="477" t="s">
        <v>300</v>
      </c>
      <c r="H24" s="478"/>
      <c r="I24" s="480"/>
      <c r="J24" s="26"/>
      <c r="K24" s="26"/>
      <c r="M24" s="167"/>
    </row>
    <row r="25" spans="2:14" ht="22.5" customHeight="1" x14ac:dyDescent="0.2">
      <c r="B25" s="466" t="s">
        <v>261</v>
      </c>
      <c r="C25" s="467"/>
      <c r="D25" s="467"/>
      <c r="E25" s="467"/>
      <c r="F25" s="467"/>
      <c r="G25" s="467"/>
      <c r="H25" s="467"/>
      <c r="I25" s="468"/>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6">
        <v>12483</v>
      </c>
      <c r="G27" s="546">
        <f>SUM(D27:D38)</f>
        <v>14149</v>
      </c>
      <c r="H27" s="218">
        <f>+(D27*100%)/$G$23</f>
        <v>5.8078987422895134E-2</v>
      </c>
      <c r="I27" s="549">
        <f>G27+I22</f>
        <v>47361</v>
      </c>
      <c r="J27" s="36"/>
      <c r="K27" s="36"/>
    </row>
    <row r="28" spans="2:14" ht="15" customHeight="1" x14ac:dyDescent="0.2">
      <c r="B28" s="192" t="s">
        <v>152</v>
      </c>
      <c r="C28" s="193">
        <v>1041</v>
      </c>
      <c r="D28" s="194">
        <v>1084</v>
      </c>
      <c r="E28" s="220">
        <f t="shared" ref="E28:E38" si="0">IF(OR(C28=0,C28=""),0,D28/C28)</f>
        <v>1.0413064361191162</v>
      </c>
      <c r="F28" s="547"/>
      <c r="G28" s="547"/>
      <c r="H28" s="218">
        <f>+IF(D28="","",((D28*100%)/$G$23)+H27)</f>
        <v>0.14491708723864455</v>
      </c>
      <c r="I28" s="550"/>
      <c r="J28" s="36"/>
      <c r="K28" s="212"/>
    </row>
    <row r="29" spans="2:14" ht="15" customHeight="1" x14ac:dyDescent="0.2">
      <c r="B29" s="192" t="s">
        <v>153</v>
      </c>
      <c r="C29" s="193">
        <v>1041</v>
      </c>
      <c r="D29" s="194">
        <v>1209</v>
      </c>
      <c r="E29" s="220">
        <f t="shared" si="0"/>
        <v>1.1613832853025936</v>
      </c>
      <c r="F29" s="547"/>
      <c r="G29" s="547"/>
      <c r="H29" s="218">
        <f t="shared" ref="H29:H38" si="1">+IF(D29="","",((D29*100%)/$G$23)+H28)</f>
        <v>0.24176880557558278</v>
      </c>
      <c r="I29" s="550"/>
      <c r="J29" s="36"/>
      <c r="K29" s="36"/>
    </row>
    <row r="30" spans="2:14" ht="15" customHeight="1" x14ac:dyDescent="0.2">
      <c r="B30" s="192" t="s">
        <v>154</v>
      </c>
      <c r="C30" s="193">
        <v>1102</v>
      </c>
      <c r="D30" s="194">
        <v>1352</v>
      </c>
      <c r="E30" s="220">
        <f t="shared" si="0"/>
        <v>1.2268602540834845</v>
      </c>
      <c r="F30" s="547"/>
      <c r="G30" s="547"/>
      <c r="H30" s="218">
        <f t="shared" si="1"/>
        <v>0.35007610350076102</v>
      </c>
      <c r="I30" s="550"/>
      <c r="J30" s="207"/>
      <c r="K30" s="211"/>
    </row>
    <row r="31" spans="2:14" ht="15" customHeight="1" x14ac:dyDescent="0.2">
      <c r="B31" s="192" t="s">
        <v>155</v>
      </c>
      <c r="C31" s="193">
        <v>1102</v>
      </c>
      <c r="D31" s="239">
        <v>1514</v>
      </c>
      <c r="E31" s="220">
        <f t="shared" si="0"/>
        <v>1.3738656987295825</v>
      </c>
      <c r="F31" s="547"/>
      <c r="G31" s="547"/>
      <c r="H31" s="218">
        <f t="shared" si="1"/>
        <v>0.47136105102939996</v>
      </c>
      <c r="I31" s="550"/>
      <c r="J31" s="36"/>
      <c r="K31" s="211"/>
    </row>
    <row r="32" spans="2:14" ht="15" customHeight="1" x14ac:dyDescent="0.2">
      <c r="B32" s="192" t="s">
        <v>156</v>
      </c>
      <c r="C32" s="193">
        <v>1102</v>
      </c>
      <c r="D32" s="239">
        <v>1967</v>
      </c>
      <c r="E32" s="220">
        <f t="shared" si="0"/>
        <v>1.7849364791288567</v>
      </c>
      <c r="F32" s="547"/>
      <c r="G32" s="547"/>
      <c r="H32" s="218">
        <f t="shared" si="1"/>
        <v>0.62893535207882723</v>
      </c>
      <c r="I32" s="550"/>
      <c r="J32" s="36"/>
      <c r="K32" s="36"/>
    </row>
    <row r="33" spans="2:11" ht="15" customHeight="1" x14ac:dyDescent="0.2">
      <c r="B33" s="192" t="s">
        <v>157</v>
      </c>
      <c r="C33" s="193">
        <v>1102</v>
      </c>
      <c r="D33" s="239">
        <v>1271</v>
      </c>
      <c r="E33" s="220">
        <f t="shared" si="0"/>
        <v>1.1533575317604357</v>
      </c>
      <c r="F33" s="547"/>
      <c r="G33" s="547"/>
      <c r="H33" s="218">
        <f t="shared" si="1"/>
        <v>0.73075382520227516</v>
      </c>
      <c r="I33" s="550"/>
      <c r="J33" s="216"/>
      <c r="K33" s="36"/>
    </row>
    <row r="34" spans="2:11" ht="15" customHeight="1" x14ac:dyDescent="0.2">
      <c r="B34" s="192" t="s">
        <v>158</v>
      </c>
      <c r="C34" s="193">
        <v>1102</v>
      </c>
      <c r="D34" s="239">
        <v>1354</v>
      </c>
      <c r="E34" s="220">
        <f t="shared" si="0"/>
        <v>1.2286751361161525</v>
      </c>
      <c r="F34" s="547"/>
      <c r="G34" s="547"/>
      <c r="H34" s="218">
        <f t="shared" si="1"/>
        <v>0.83922134102379242</v>
      </c>
      <c r="I34" s="550"/>
      <c r="J34" s="221"/>
      <c r="K34" s="36"/>
    </row>
    <row r="35" spans="2:11" ht="15" customHeight="1" x14ac:dyDescent="0.2">
      <c r="B35" s="192" t="s">
        <v>159</v>
      </c>
      <c r="C35" s="193">
        <v>1102</v>
      </c>
      <c r="D35" s="239">
        <v>1662</v>
      </c>
      <c r="E35" s="220">
        <f t="shared" si="0"/>
        <v>1.5081669691470054</v>
      </c>
      <c r="F35" s="547"/>
      <c r="G35" s="547"/>
      <c r="H35" s="218">
        <f>+IF(D35="","",((D35*100%)/$G$23)+H34)</f>
        <v>0.97236241288151892</v>
      </c>
      <c r="I35" s="550"/>
      <c r="J35" s="221"/>
      <c r="K35" s="36"/>
    </row>
    <row r="36" spans="2:11" ht="15" customHeight="1" x14ac:dyDescent="0.2">
      <c r="B36" s="192" t="s">
        <v>160</v>
      </c>
      <c r="C36" s="193">
        <v>1102</v>
      </c>
      <c r="D36" s="239">
        <v>1149</v>
      </c>
      <c r="E36" s="220">
        <f t="shared" si="0"/>
        <v>1.0426497277676952</v>
      </c>
      <c r="F36" s="547"/>
      <c r="G36" s="547"/>
      <c r="H36" s="218">
        <f t="shared" si="1"/>
        <v>1.0644075943282865</v>
      </c>
      <c r="I36" s="550"/>
      <c r="J36" s="221"/>
      <c r="K36" s="36"/>
    </row>
    <row r="37" spans="2:11" ht="15" customHeight="1" x14ac:dyDescent="0.2">
      <c r="B37" s="192" t="s">
        <v>161</v>
      </c>
      <c r="C37" s="193">
        <v>1500</v>
      </c>
      <c r="D37" s="239">
        <v>862</v>
      </c>
      <c r="E37" s="220">
        <f t="shared" si="0"/>
        <v>0.57466666666666666</v>
      </c>
      <c r="F37" s="547"/>
      <c r="G37" s="547"/>
      <c r="H37" s="218">
        <f t="shared" si="1"/>
        <v>1.1334615076504044</v>
      </c>
      <c r="I37" s="550"/>
      <c r="J37" s="216"/>
      <c r="K37" s="36"/>
    </row>
    <row r="38" spans="2:11" ht="15" customHeight="1" x14ac:dyDescent="0.2">
      <c r="B38" s="192" t="s">
        <v>162</v>
      </c>
      <c r="C38" s="193">
        <v>1604</v>
      </c>
      <c r="D38" s="193"/>
      <c r="E38" s="220">
        <f t="shared" si="0"/>
        <v>0</v>
      </c>
      <c r="F38" s="548"/>
      <c r="G38" s="548"/>
      <c r="H38" s="218" t="str">
        <f t="shared" si="1"/>
        <v/>
      </c>
      <c r="I38" s="551"/>
      <c r="J38" s="36"/>
      <c r="K38" s="36"/>
    </row>
    <row r="39" spans="2:11" ht="33.75" customHeight="1" x14ac:dyDescent="0.2">
      <c r="B39" s="202" t="s">
        <v>270</v>
      </c>
      <c r="C39" s="552" t="s">
        <v>365</v>
      </c>
      <c r="D39" s="470"/>
      <c r="E39" s="470"/>
      <c r="F39" s="470"/>
      <c r="G39" s="470"/>
      <c r="H39" s="470"/>
      <c r="I39" s="471"/>
      <c r="J39" s="37"/>
      <c r="K39" s="37"/>
    </row>
    <row r="40" spans="2:11" ht="34.5" customHeight="1" x14ac:dyDescent="0.2">
      <c r="B40" s="450"/>
      <c r="C40" s="451"/>
      <c r="D40" s="451"/>
      <c r="E40" s="451"/>
      <c r="F40" s="451"/>
      <c r="G40" s="451"/>
      <c r="H40" s="451"/>
      <c r="I40" s="452"/>
      <c r="J40" s="14"/>
      <c r="K40" s="14"/>
    </row>
    <row r="41" spans="2:11" ht="34.5" customHeight="1" x14ac:dyDescent="0.2">
      <c r="B41" s="453"/>
      <c r="C41" s="454"/>
      <c r="D41" s="454"/>
      <c r="E41" s="454"/>
      <c r="F41" s="454"/>
      <c r="G41" s="454"/>
      <c r="H41" s="454"/>
      <c r="I41" s="455"/>
      <c r="J41" s="37"/>
      <c r="K41" s="37"/>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95.25" customHeight="1" x14ac:dyDescent="0.2">
      <c r="B44" s="456"/>
      <c r="C44" s="457"/>
      <c r="D44" s="457"/>
      <c r="E44" s="457"/>
      <c r="F44" s="457"/>
      <c r="G44" s="457"/>
      <c r="H44" s="457"/>
      <c r="I44" s="458"/>
      <c r="J44" s="12"/>
      <c r="K44" s="12"/>
    </row>
    <row r="45" spans="2:11" ht="88.5" customHeight="1" x14ac:dyDescent="0.2">
      <c r="B45" s="183" t="s">
        <v>271</v>
      </c>
      <c r="C45" s="462" t="s">
        <v>354</v>
      </c>
      <c r="D45" s="553"/>
      <c r="E45" s="553"/>
      <c r="F45" s="553"/>
      <c r="G45" s="553"/>
      <c r="H45" s="553"/>
      <c r="I45" s="554"/>
      <c r="J45" s="38"/>
      <c r="K45" s="38"/>
    </row>
    <row r="46" spans="2:11" ht="36" customHeight="1" x14ac:dyDescent="0.2">
      <c r="B46" s="183" t="s">
        <v>272</v>
      </c>
      <c r="C46" s="462" t="s">
        <v>301</v>
      </c>
      <c r="D46" s="460"/>
      <c r="E46" s="460"/>
      <c r="F46" s="460"/>
      <c r="G46" s="460"/>
      <c r="H46" s="460"/>
      <c r="I46" s="461"/>
      <c r="J46" s="38"/>
      <c r="K46" s="38"/>
    </row>
    <row r="47" spans="2:11" ht="58.5" customHeight="1" x14ac:dyDescent="0.2">
      <c r="B47" s="203" t="s">
        <v>273</v>
      </c>
      <c r="C47" s="459" t="s">
        <v>302</v>
      </c>
      <c r="D47" s="463"/>
      <c r="E47" s="463"/>
      <c r="F47" s="463"/>
      <c r="G47" s="463"/>
      <c r="H47" s="463"/>
      <c r="I47" s="464"/>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50.25" customHeight="1" x14ac:dyDescent="0.2">
      <c r="B50" s="446"/>
      <c r="C50" s="198">
        <v>44895</v>
      </c>
      <c r="D50" s="449" t="s">
        <v>355</v>
      </c>
      <c r="E50" s="449"/>
      <c r="F50" s="449"/>
      <c r="G50" s="449" t="s">
        <v>356</v>
      </c>
      <c r="H50" s="449"/>
      <c r="I50" s="465"/>
      <c r="J50" s="39"/>
      <c r="K50" s="39"/>
    </row>
    <row r="51" spans="2:11" ht="82.5" customHeight="1" x14ac:dyDescent="0.2">
      <c r="B51" s="204" t="s">
        <v>281</v>
      </c>
      <c r="C51" s="449" t="s">
        <v>303</v>
      </c>
      <c r="D51" s="449"/>
      <c r="E51" s="449"/>
      <c r="F51" s="449"/>
      <c r="G51" s="449"/>
      <c r="H51" s="449"/>
      <c r="I51" s="465"/>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17" zoomScale="90" zoomScaleNormal="90" workbookViewId="0">
      <selection activeCell="C17" sqref="C17:I17"/>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3</v>
      </c>
      <c r="D6" s="543" t="s">
        <v>215</v>
      </c>
      <c r="E6" s="543"/>
      <c r="F6" s="497" t="s">
        <v>304</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78</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305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573" t="s">
        <v>306</v>
      </c>
      <c r="D11" s="573"/>
      <c r="E11" s="573"/>
      <c r="F11" s="573"/>
      <c r="G11" s="573"/>
      <c r="H11" s="573"/>
      <c r="I11" s="574"/>
      <c r="J11" s="17"/>
      <c r="K11" s="17"/>
      <c r="M11" s="167"/>
      <c r="N11" s="166" t="s">
        <v>96</v>
      </c>
    </row>
    <row r="12" spans="2:14" ht="30.75" customHeight="1" x14ac:dyDescent="0.2">
      <c r="B12" s="183" t="s">
        <v>230</v>
      </c>
      <c r="C12" s="517" t="s">
        <v>307</v>
      </c>
      <c r="D12" s="517"/>
      <c r="E12" s="517"/>
      <c r="F12" s="517"/>
      <c r="G12" s="182" t="s">
        <v>232</v>
      </c>
      <c r="H12" s="475" t="s">
        <v>100</v>
      </c>
      <c r="I12" s="476"/>
      <c r="J12" s="17"/>
      <c r="K12" s="17"/>
      <c r="M12" s="167" t="s">
        <v>101</v>
      </c>
      <c r="N12" s="166" t="s">
        <v>78</v>
      </c>
    </row>
    <row r="13" spans="2:14" ht="30.75" customHeight="1" x14ac:dyDescent="0.2">
      <c r="B13" s="183" t="s">
        <v>233</v>
      </c>
      <c r="C13" s="518" t="s">
        <v>234</v>
      </c>
      <c r="D13" s="518"/>
      <c r="E13" s="518"/>
      <c r="F13" s="518"/>
      <c r="G13" s="182" t="s">
        <v>235</v>
      </c>
      <c r="H13" s="499" t="s">
        <v>42</v>
      </c>
      <c r="I13" s="519"/>
      <c r="J13" s="17"/>
      <c r="K13" s="17"/>
      <c r="M13" s="167" t="s">
        <v>105</v>
      </c>
    </row>
    <row r="14" spans="2:14" ht="64.5" customHeight="1" x14ac:dyDescent="0.2">
      <c r="B14" s="183" t="s">
        <v>236</v>
      </c>
      <c r="C14" s="520" t="s">
        <v>308</v>
      </c>
      <c r="D14" s="520"/>
      <c r="E14" s="520"/>
      <c r="F14" s="520"/>
      <c r="G14" s="520"/>
      <c r="H14" s="520"/>
      <c r="I14" s="521"/>
      <c r="J14" s="22"/>
      <c r="K14" s="22"/>
      <c r="M14" s="167" t="s">
        <v>108</v>
      </c>
    </row>
    <row r="15" spans="2:14" ht="30.75" customHeight="1" x14ac:dyDescent="0.2">
      <c r="B15" s="183" t="s">
        <v>238</v>
      </c>
      <c r="C15" s="506" t="s">
        <v>239</v>
      </c>
      <c r="D15" s="507"/>
      <c r="E15" s="507"/>
      <c r="F15" s="507"/>
      <c r="G15" s="507"/>
      <c r="H15" s="507"/>
      <c r="I15" s="508"/>
      <c r="J15" s="23"/>
      <c r="K15" s="23"/>
      <c r="M15" s="167" t="s">
        <v>112</v>
      </c>
    </row>
    <row r="16" spans="2:14" ht="20.25" customHeight="1" x14ac:dyDescent="0.2">
      <c r="B16" s="183" t="s">
        <v>240</v>
      </c>
      <c r="C16" s="497" t="s">
        <v>309</v>
      </c>
      <c r="D16" s="497"/>
      <c r="E16" s="497"/>
      <c r="F16" s="497"/>
      <c r="G16" s="497"/>
      <c r="H16" s="497"/>
      <c r="I16" s="498"/>
      <c r="J16" s="24"/>
      <c r="K16" s="24"/>
      <c r="M16" s="167"/>
    </row>
    <row r="17" spans="2:18" ht="30.75" customHeight="1" x14ac:dyDescent="0.2">
      <c r="B17" s="183" t="s">
        <v>242</v>
      </c>
      <c r="C17" s="499" t="s">
        <v>295</v>
      </c>
      <c r="D17" s="500"/>
      <c r="E17" s="500"/>
      <c r="F17" s="500"/>
      <c r="G17" s="500"/>
      <c r="H17" s="500"/>
      <c r="I17" s="501"/>
      <c r="J17" s="25"/>
      <c r="K17" s="25"/>
      <c r="M17" s="167" t="s">
        <v>100</v>
      </c>
    </row>
    <row r="18" spans="2:18" ht="18" customHeight="1" x14ac:dyDescent="0.2">
      <c r="B18" s="502" t="s">
        <v>244</v>
      </c>
      <c r="C18" s="503" t="s">
        <v>245</v>
      </c>
      <c r="D18" s="503"/>
      <c r="E18" s="503"/>
      <c r="F18" s="504" t="s">
        <v>246</v>
      </c>
      <c r="G18" s="504"/>
      <c r="H18" s="504"/>
      <c r="I18" s="505"/>
      <c r="J18" s="180"/>
      <c r="K18" s="26"/>
      <c r="M18" s="167"/>
    </row>
    <row r="19" spans="2:18" ht="25.5" customHeight="1" x14ac:dyDescent="0.2">
      <c r="B19" s="502"/>
      <c r="C19" s="497" t="s">
        <v>310</v>
      </c>
      <c r="D19" s="497"/>
      <c r="E19" s="497"/>
      <c r="F19" s="497" t="s">
        <v>311</v>
      </c>
      <c r="G19" s="497"/>
      <c r="H19" s="497"/>
      <c r="I19" s="498"/>
      <c r="J19" s="24"/>
      <c r="K19" s="24"/>
      <c r="M19" s="167"/>
    </row>
    <row r="20" spans="2:18" ht="39.75" customHeight="1" x14ac:dyDescent="0.2">
      <c r="B20" s="183" t="s">
        <v>249</v>
      </c>
      <c r="C20" s="472" t="s">
        <v>312</v>
      </c>
      <c r="D20" s="473"/>
      <c r="E20" s="474"/>
      <c r="F20" s="475" t="s">
        <v>312</v>
      </c>
      <c r="G20" s="475"/>
      <c r="H20" s="475"/>
      <c r="I20" s="476"/>
      <c r="J20" s="17"/>
      <c r="K20" s="17"/>
      <c r="M20" s="167"/>
    </row>
    <row r="21" spans="2:18" ht="24" customHeight="1" x14ac:dyDescent="0.2">
      <c r="B21" s="183" t="s">
        <v>251</v>
      </c>
      <c r="C21" s="477" t="s">
        <v>313</v>
      </c>
      <c r="D21" s="478"/>
      <c r="E21" s="479"/>
      <c r="F21" s="477" t="s">
        <v>314</v>
      </c>
      <c r="G21" s="478"/>
      <c r="H21" s="478"/>
      <c r="I21" s="480"/>
      <c r="J21" s="23"/>
      <c r="K21" s="23"/>
      <c r="M21" s="167"/>
    </row>
    <row r="22" spans="2:18" ht="23.25" customHeight="1" x14ac:dyDescent="0.2">
      <c r="B22" s="183" t="s">
        <v>254</v>
      </c>
      <c r="C22" s="481">
        <v>44562</v>
      </c>
      <c r="D22" s="478"/>
      <c r="E22" s="479"/>
      <c r="F22" s="182" t="s">
        <v>255</v>
      </c>
      <c r="G22" s="199">
        <v>0.16400000000000001</v>
      </c>
      <c r="H22" s="182" t="s">
        <v>256</v>
      </c>
      <c r="I22" s="200">
        <v>0.26</v>
      </c>
      <c r="J22" s="209"/>
      <c r="K22" s="28"/>
      <c r="M22" s="167"/>
    </row>
    <row r="23" spans="2:18" ht="27" customHeight="1" x14ac:dyDescent="0.2">
      <c r="B23" s="183" t="s">
        <v>257</v>
      </c>
      <c r="C23" s="481">
        <v>44926</v>
      </c>
      <c r="D23" s="478"/>
      <c r="E23" s="479"/>
      <c r="F23" s="182" t="s">
        <v>258</v>
      </c>
      <c r="G23" s="570">
        <v>0.34</v>
      </c>
      <c r="H23" s="571"/>
      <c r="I23" s="572"/>
      <c r="J23" s="29"/>
      <c r="K23" s="29"/>
      <c r="M23" s="167"/>
      <c r="N23" s="169"/>
      <c r="P23" s="166">
        <f>N24*M23</f>
        <v>0</v>
      </c>
      <c r="R23" s="166">
        <v>9.5300000000000003E-3</v>
      </c>
    </row>
    <row r="24" spans="2:18" ht="30.75" customHeight="1" x14ac:dyDescent="0.2">
      <c r="B24" s="186" t="s">
        <v>259</v>
      </c>
      <c r="C24" s="485" t="s">
        <v>112</v>
      </c>
      <c r="D24" s="486"/>
      <c r="E24" s="487"/>
      <c r="F24" s="187" t="s">
        <v>260</v>
      </c>
      <c r="G24" s="477" t="s">
        <v>44</v>
      </c>
      <c r="H24" s="478"/>
      <c r="I24" s="480"/>
      <c r="J24" s="180"/>
      <c r="K24" s="179"/>
      <c r="M24" s="168"/>
      <c r="N24" s="170"/>
      <c r="O24" s="170" t="e">
        <f>N24/N23</f>
        <v>#DIV/0!</v>
      </c>
      <c r="P24" s="170"/>
      <c r="R24" s="166">
        <v>9.5300000000000003E-3</v>
      </c>
    </row>
    <row r="25" spans="2:18" ht="22.5" customHeight="1" x14ac:dyDescent="0.2">
      <c r="B25" s="466" t="s">
        <v>261</v>
      </c>
      <c r="C25" s="467"/>
      <c r="D25" s="467"/>
      <c r="E25" s="467"/>
      <c r="F25" s="467"/>
      <c r="G25" s="467"/>
      <c r="H25" s="467"/>
      <c r="I25" s="468"/>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0">
        <f>SUM(C27:C38)</f>
        <v>0.33959999999999996</v>
      </c>
      <c r="G27" s="563">
        <f>SUM(D27:D38)</f>
        <v>0.31069999999999998</v>
      </c>
      <c r="H27" s="196">
        <f>+(D27*100%)/$G$23</f>
        <v>8.8235294117647051E-2</v>
      </c>
      <c r="I27" s="566">
        <f>G27+I22</f>
        <v>0.57069999999999999</v>
      </c>
      <c r="J27" s="225"/>
      <c r="K27" s="69"/>
    </row>
    <row r="28" spans="2:18" ht="17.25" customHeight="1" x14ac:dyDescent="0.2">
      <c r="B28" s="192" t="s">
        <v>152</v>
      </c>
      <c r="C28" s="229">
        <v>2.8299999999999999E-2</v>
      </c>
      <c r="D28" s="238">
        <v>2.8299999999999999E-2</v>
      </c>
      <c r="E28" s="195">
        <f t="shared" ref="E28:E38" si="0">IF(OR(C28=0,C28=""),0,D28/C28)</f>
        <v>1</v>
      </c>
      <c r="F28" s="561"/>
      <c r="G28" s="564"/>
      <c r="H28" s="196">
        <f>+IF(D28="","",((D28*100%)/$G$23)+H27)</f>
        <v>0.1714705882352941</v>
      </c>
      <c r="I28" s="567"/>
      <c r="J28" s="226"/>
      <c r="K28" s="228"/>
    </row>
    <row r="29" spans="2:18" ht="17.25" customHeight="1" x14ac:dyDescent="0.2">
      <c r="B29" s="192" t="s">
        <v>153</v>
      </c>
      <c r="C29" s="229">
        <v>2.8299999999999999E-2</v>
      </c>
      <c r="D29" s="238">
        <v>2.8299999999999999E-2</v>
      </c>
      <c r="E29" s="195">
        <f t="shared" si="0"/>
        <v>1</v>
      </c>
      <c r="F29" s="561"/>
      <c r="G29" s="564"/>
      <c r="H29" s="196">
        <f t="shared" ref="H29:H38" si="1">+IF(D29="","",((D29*100%)/$G$23)+H28)</f>
        <v>0.25470588235294112</v>
      </c>
      <c r="I29" s="567"/>
      <c r="J29" s="227"/>
      <c r="K29" s="227"/>
    </row>
    <row r="30" spans="2:18" ht="17.25" customHeight="1" x14ac:dyDescent="0.2">
      <c r="B30" s="192" t="s">
        <v>154</v>
      </c>
      <c r="C30" s="229">
        <v>2.8299999999999999E-2</v>
      </c>
      <c r="D30" s="238">
        <v>2.8299999999999999E-2</v>
      </c>
      <c r="E30" s="195">
        <f t="shared" si="0"/>
        <v>1</v>
      </c>
      <c r="F30" s="561"/>
      <c r="G30" s="564"/>
      <c r="H30" s="196">
        <f t="shared" si="1"/>
        <v>0.33794117647058819</v>
      </c>
      <c r="I30" s="567"/>
      <c r="J30" s="219"/>
      <c r="K30" s="227"/>
    </row>
    <row r="31" spans="2:18" ht="17.25" customHeight="1" x14ac:dyDescent="0.2">
      <c r="B31" s="192" t="s">
        <v>155</v>
      </c>
      <c r="C31" s="229">
        <v>2.8299999999999999E-2</v>
      </c>
      <c r="D31" s="238">
        <v>2.8299999999999999E-2</v>
      </c>
      <c r="E31" s="195">
        <f t="shared" si="0"/>
        <v>1</v>
      </c>
      <c r="F31" s="561"/>
      <c r="G31" s="564"/>
      <c r="H31" s="196">
        <f t="shared" si="1"/>
        <v>0.42117647058823526</v>
      </c>
      <c r="I31" s="567"/>
      <c r="J31" s="219"/>
      <c r="K31" s="227"/>
    </row>
    <row r="32" spans="2:18" ht="17.25" customHeight="1" x14ac:dyDescent="0.2">
      <c r="B32" s="192" t="s">
        <v>156</v>
      </c>
      <c r="C32" s="229">
        <v>2.8299999999999999E-2</v>
      </c>
      <c r="D32" s="238">
        <v>2.8299999999999999E-2</v>
      </c>
      <c r="E32" s="195">
        <f t="shared" si="0"/>
        <v>1</v>
      </c>
      <c r="F32" s="561"/>
      <c r="G32" s="564"/>
      <c r="H32" s="196">
        <f t="shared" si="1"/>
        <v>0.50441176470588234</v>
      </c>
      <c r="I32" s="567"/>
      <c r="J32" s="219"/>
      <c r="K32" s="227"/>
    </row>
    <row r="33" spans="2:11" ht="17.25" customHeight="1" x14ac:dyDescent="0.2">
      <c r="B33" s="192" t="s">
        <v>157</v>
      </c>
      <c r="C33" s="229">
        <v>2.8299999999999999E-2</v>
      </c>
      <c r="D33" s="238">
        <v>2.8299999999999999E-2</v>
      </c>
      <c r="E33" s="195">
        <f t="shared" si="0"/>
        <v>1</v>
      </c>
      <c r="F33" s="561"/>
      <c r="G33" s="564"/>
      <c r="H33" s="196">
        <f>+IF(D33="","",((D33*100%)/$G$23)+H32)</f>
        <v>0.58764705882352941</v>
      </c>
      <c r="I33" s="567"/>
      <c r="J33" s="219"/>
      <c r="K33" s="227"/>
    </row>
    <row r="34" spans="2:11" ht="17.25" customHeight="1" x14ac:dyDescent="0.2">
      <c r="B34" s="192" t="s">
        <v>158</v>
      </c>
      <c r="C34" s="229">
        <v>2.8299999999999999E-2</v>
      </c>
      <c r="D34" s="238">
        <v>2.8299999999999999E-2</v>
      </c>
      <c r="E34" s="195">
        <f t="shared" si="0"/>
        <v>1</v>
      </c>
      <c r="F34" s="561"/>
      <c r="G34" s="564"/>
      <c r="H34" s="196">
        <f t="shared" si="1"/>
        <v>0.67088235294117649</v>
      </c>
      <c r="I34" s="567"/>
      <c r="J34" s="219"/>
      <c r="K34" s="227"/>
    </row>
    <row r="35" spans="2:11" ht="17.25" customHeight="1" x14ac:dyDescent="0.2">
      <c r="B35" s="192" t="s">
        <v>159</v>
      </c>
      <c r="C35" s="229">
        <v>2.8299999999999999E-2</v>
      </c>
      <c r="D35" s="238">
        <v>2.8299999999999999E-2</v>
      </c>
      <c r="E35" s="195">
        <f t="shared" si="0"/>
        <v>1</v>
      </c>
      <c r="F35" s="561"/>
      <c r="G35" s="564"/>
      <c r="H35" s="196">
        <f t="shared" si="1"/>
        <v>0.75411764705882356</v>
      </c>
      <c r="I35" s="567"/>
      <c r="J35" s="219"/>
      <c r="K35" s="227"/>
    </row>
    <row r="36" spans="2:11" ht="17.25" customHeight="1" x14ac:dyDescent="0.2">
      <c r="B36" s="192" t="s">
        <v>160</v>
      </c>
      <c r="C36" s="229">
        <v>2.8299999999999999E-2</v>
      </c>
      <c r="D36" s="238">
        <v>2.8299999999999999E-2</v>
      </c>
      <c r="E36" s="195">
        <f t="shared" si="0"/>
        <v>1</v>
      </c>
      <c r="F36" s="561"/>
      <c r="G36" s="564"/>
      <c r="H36" s="196">
        <f t="shared" si="1"/>
        <v>0.83735294117647063</v>
      </c>
      <c r="I36" s="567"/>
      <c r="J36" s="219"/>
      <c r="K36" s="228"/>
    </row>
    <row r="37" spans="2:11" ht="17.25" customHeight="1" x14ac:dyDescent="0.2">
      <c r="B37" s="192" t="s">
        <v>161</v>
      </c>
      <c r="C37" s="229">
        <v>2.8299999999999999E-2</v>
      </c>
      <c r="D37" s="229">
        <v>2.5999999999999999E-2</v>
      </c>
      <c r="E37" s="195">
        <f t="shared" si="0"/>
        <v>0.91872791519434627</v>
      </c>
      <c r="F37" s="561"/>
      <c r="G37" s="564"/>
      <c r="H37" s="196">
        <f t="shared" si="1"/>
        <v>0.9138235294117647</v>
      </c>
      <c r="I37" s="567"/>
      <c r="J37" s="219"/>
      <c r="K37" s="216"/>
    </row>
    <row r="38" spans="2:11" ht="17.25" customHeight="1" x14ac:dyDescent="0.2">
      <c r="B38" s="192" t="s">
        <v>162</v>
      </c>
      <c r="C38" s="229">
        <v>2.8299999999999999E-2</v>
      </c>
      <c r="D38" s="229"/>
      <c r="E38" s="195">
        <f t="shared" si="0"/>
        <v>0</v>
      </c>
      <c r="F38" s="562"/>
      <c r="G38" s="565"/>
      <c r="H38" s="196" t="str">
        <f t="shared" si="1"/>
        <v/>
      </c>
      <c r="I38" s="568"/>
      <c r="J38" s="225"/>
      <c r="K38" s="216"/>
    </row>
    <row r="39" spans="2:11" ht="43.5" customHeight="1" x14ac:dyDescent="0.2">
      <c r="B39" s="202" t="s">
        <v>270</v>
      </c>
      <c r="C39" s="569" t="s">
        <v>359</v>
      </c>
      <c r="D39" s="470"/>
      <c r="E39" s="470"/>
      <c r="F39" s="470"/>
      <c r="G39" s="470"/>
      <c r="H39" s="470"/>
      <c r="I39" s="471"/>
      <c r="J39" s="217"/>
      <c r="K39" s="214"/>
    </row>
    <row r="40" spans="2:11" ht="34.5" customHeight="1" x14ac:dyDescent="0.2">
      <c r="B40" s="450"/>
      <c r="C40" s="451"/>
      <c r="D40" s="451"/>
      <c r="E40" s="451"/>
      <c r="F40" s="451"/>
      <c r="G40" s="451"/>
      <c r="H40" s="451"/>
      <c r="I40" s="452"/>
      <c r="J40" s="208"/>
      <c r="K40" s="14"/>
    </row>
    <row r="41" spans="2:11" ht="34.5" customHeight="1" x14ac:dyDescent="0.2">
      <c r="B41" s="453"/>
      <c r="C41" s="454"/>
      <c r="D41" s="454"/>
      <c r="E41" s="454"/>
      <c r="F41" s="454"/>
      <c r="G41" s="454"/>
      <c r="H41" s="454"/>
      <c r="I41" s="455"/>
      <c r="J41" s="37"/>
      <c r="K41" s="37"/>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101.25" customHeight="1" x14ac:dyDescent="0.2">
      <c r="B44" s="456"/>
      <c r="C44" s="457"/>
      <c r="D44" s="457"/>
      <c r="E44" s="457"/>
      <c r="F44" s="457"/>
      <c r="G44" s="457"/>
      <c r="H44" s="457"/>
      <c r="I44" s="458"/>
      <c r="J44" s="12"/>
      <c r="K44" s="12"/>
    </row>
    <row r="45" spans="2:11" ht="67.5" customHeight="1" x14ac:dyDescent="0.2">
      <c r="B45" s="183" t="s">
        <v>271</v>
      </c>
      <c r="C45" s="462" t="s">
        <v>360</v>
      </c>
      <c r="D45" s="460"/>
      <c r="E45" s="460"/>
      <c r="F45" s="460"/>
      <c r="G45" s="460"/>
      <c r="H45" s="460"/>
      <c r="I45" s="461"/>
      <c r="J45" s="38"/>
      <c r="K45" s="38"/>
    </row>
    <row r="46" spans="2:11" ht="48.75" customHeight="1" x14ac:dyDescent="0.2">
      <c r="B46" s="183" t="s">
        <v>272</v>
      </c>
      <c r="C46" s="459" t="s">
        <v>44</v>
      </c>
      <c r="D46" s="463"/>
      <c r="E46" s="463"/>
      <c r="F46" s="463"/>
      <c r="G46" s="463"/>
      <c r="H46" s="463"/>
      <c r="I46" s="464"/>
      <c r="J46" s="38"/>
      <c r="K46" s="38"/>
    </row>
    <row r="47" spans="2:11" ht="42.75" customHeight="1" x14ac:dyDescent="0.2">
      <c r="B47" s="203" t="s">
        <v>273</v>
      </c>
      <c r="C47" s="459" t="s">
        <v>315</v>
      </c>
      <c r="D47" s="463"/>
      <c r="E47" s="463"/>
      <c r="F47" s="463"/>
      <c r="G47" s="463"/>
      <c r="H47" s="463"/>
      <c r="I47" s="464"/>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0.75" customHeight="1" x14ac:dyDescent="0.2">
      <c r="B50" s="446"/>
      <c r="C50" s="198" t="s">
        <v>280</v>
      </c>
      <c r="D50" s="449" t="s">
        <v>280</v>
      </c>
      <c r="E50" s="449"/>
      <c r="F50" s="449"/>
      <c r="G50" s="449" t="s">
        <v>280</v>
      </c>
      <c r="H50" s="449"/>
      <c r="I50" s="465"/>
      <c r="J50" s="39"/>
      <c r="K50" s="39"/>
    </row>
    <row r="51" spans="2:11" ht="32.25" customHeight="1" x14ac:dyDescent="0.2">
      <c r="B51" s="204" t="s">
        <v>281</v>
      </c>
      <c r="C51" s="449" t="s">
        <v>316</v>
      </c>
      <c r="D51" s="449"/>
      <c r="E51" s="449"/>
      <c r="F51" s="449"/>
      <c r="G51" s="449"/>
      <c r="H51" s="449"/>
      <c r="I51" s="465"/>
      <c r="J51" s="42"/>
      <c r="K51" s="42"/>
    </row>
    <row r="52" spans="2:11" ht="28.5" customHeight="1" x14ac:dyDescent="0.2">
      <c r="B52" s="205" t="s">
        <v>283</v>
      </c>
      <c r="C52" s="526" t="s">
        <v>284</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15" zoomScale="90" zoomScaleNormal="90" workbookViewId="0">
      <selection activeCell="C15" sqref="C15:I1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2"/>
      <c r="C1" s="535" t="s">
        <v>1</v>
      </c>
      <c r="D1" s="535"/>
      <c r="E1" s="535"/>
      <c r="F1" s="535"/>
      <c r="G1" s="535"/>
      <c r="H1" s="535"/>
      <c r="I1" s="524"/>
      <c r="J1" s="10"/>
      <c r="K1" s="10"/>
      <c r="M1" s="165" t="s">
        <v>61</v>
      </c>
    </row>
    <row r="2" spans="2:14" ht="37.5" customHeight="1" x14ac:dyDescent="0.2">
      <c r="B2" s="523"/>
      <c r="C2" s="536" t="s">
        <v>210</v>
      </c>
      <c r="D2" s="536"/>
      <c r="E2" s="536"/>
      <c r="F2" s="536"/>
      <c r="G2" s="536"/>
      <c r="H2" s="536"/>
      <c r="I2" s="525"/>
      <c r="J2" s="10"/>
      <c r="K2" s="10"/>
      <c r="M2" s="165" t="s">
        <v>62</v>
      </c>
    </row>
    <row r="3" spans="2:14" ht="37.5" customHeight="1" x14ac:dyDescent="0.2">
      <c r="B3" s="523"/>
      <c r="C3" s="536" t="s">
        <v>211</v>
      </c>
      <c r="D3" s="536"/>
      <c r="E3" s="536"/>
      <c r="F3" s="536" t="s">
        <v>212</v>
      </c>
      <c r="G3" s="536"/>
      <c r="H3" s="536"/>
      <c r="I3" s="525"/>
      <c r="J3" s="10"/>
      <c r="K3" s="10"/>
      <c r="M3" s="165" t="s">
        <v>64</v>
      </c>
    </row>
    <row r="4" spans="2:14" ht="23.25" customHeight="1" x14ac:dyDescent="0.2">
      <c r="B4" s="537"/>
      <c r="C4" s="538"/>
      <c r="D4" s="538"/>
      <c r="E4" s="538"/>
      <c r="F4" s="538"/>
      <c r="G4" s="538"/>
      <c r="H4" s="538"/>
      <c r="I4" s="539"/>
      <c r="J4" s="12"/>
      <c r="K4" s="12"/>
    </row>
    <row r="5" spans="2:14" ht="24" customHeight="1" x14ac:dyDescent="0.2">
      <c r="B5" s="540" t="s">
        <v>213</v>
      </c>
      <c r="C5" s="541"/>
      <c r="D5" s="541"/>
      <c r="E5" s="541"/>
      <c r="F5" s="541"/>
      <c r="G5" s="541"/>
      <c r="H5" s="541"/>
      <c r="I5" s="542"/>
      <c r="J5" s="14"/>
      <c r="K5" s="14"/>
      <c r="N5" s="166" t="s">
        <v>71</v>
      </c>
    </row>
    <row r="6" spans="2:14" ht="30.75" customHeight="1" x14ac:dyDescent="0.2">
      <c r="B6" s="183" t="s">
        <v>214</v>
      </c>
      <c r="C6" s="181">
        <v>4</v>
      </c>
      <c r="D6" s="543" t="s">
        <v>215</v>
      </c>
      <c r="E6" s="543"/>
      <c r="F6" s="497" t="s">
        <v>317</v>
      </c>
      <c r="G6" s="497"/>
      <c r="H6" s="497"/>
      <c r="I6" s="498"/>
      <c r="J6" s="15"/>
      <c r="K6" s="15"/>
      <c r="M6" s="165" t="s">
        <v>75</v>
      </c>
      <c r="N6" s="166" t="s">
        <v>76</v>
      </c>
    </row>
    <row r="7" spans="2:14" ht="30.75" customHeight="1" x14ac:dyDescent="0.2">
      <c r="B7" s="183" t="s">
        <v>217</v>
      </c>
      <c r="C7" s="181" t="s">
        <v>78</v>
      </c>
      <c r="D7" s="543" t="s">
        <v>218</v>
      </c>
      <c r="E7" s="543"/>
      <c r="F7" s="499" t="s">
        <v>219</v>
      </c>
      <c r="G7" s="499"/>
      <c r="H7" s="182" t="s">
        <v>220</v>
      </c>
      <c r="I7" s="201" t="s">
        <v>96</v>
      </c>
      <c r="J7" s="17"/>
      <c r="K7" s="17"/>
      <c r="M7" s="165" t="s">
        <v>82</v>
      </c>
      <c r="N7" s="166" t="s">
        <v>83</v>
      </c>
    </row>
    <row r="8" spans="2:14" ht="30.75" customHeight="1" x14ac:dyDescent="0.2">
      <c r="B8" s="183" t="s">
        <v>221</v>
      </c>
      <c r="C8" s="497" t="s">
        <v>222</v>
      </c>
      <c r="D8" s="497"/>
      <c r="E8" s="497"/>
      <c r="F8" s="497"/>
      <c r="G8" s="182" t="s">
        <v>223</v>
      </c>
      <c r="H8" s="509">
        <v>7551</v>
      </c>
      <c r="I8" s="510"/>
      <c r="J8" s="19"/>
      <c r="K8" s="19"/>
      <c r="M8" s="165" t="s">
        <v>87</v>
      </c>
      <c r="N8" s="166" t="s">
        <v>42</v>
      </c>
    </row>
    <row r="9" spans="2:14" ht="30.75" customHeight="1" x14ac:dyDescent="0.2">
      <c r="B9" s="183" t="s">
        <v>62</v>
      </c>
      <c r="C9" s="511" t="s">
        <v>82</v>
      </c>
      <c r="D9" s="511"/>
      <c r="E9" s="511"/>
      <c r="F9" s="511"/>
      <c r="G9" s="182" t="s">
        <v>224</v>
      </c>
      <c r="H9" s="512" t="s">
        <v>225</v>
      </c>
      <c r="I9" s="513"/>
      <c r="J9" s="20"/>
      <c r="K9" s="20"/>
      <c r="M9" s="167" t="s">
        <v>91</v>
      </c>
    </row>
    <row r="10" spans="2:14" ht="30.75" customHeight="1" x14ac:dyDescent="0.2">
      <c r="B10" s="183" t="s">
        <v>226</v>
      </c>
      <c r="C10" s="497" t="s">
        <v>227</v>
      </c>
      <c r="D10" s="497"/>
      <c r="E10" s="497"/>
      <c r="F10" s="497"/>
      <c r="G10" s="497"/>
      <c r="H10" s="497"/>
      <c r="I10" s="498"/>
      <c r="J10" s="22"/>
      <c r="K10" s="22"/>
      <c r="M10" s="167"/>
    </row>
    <row r="11" spans="2:14" ht="30.75" customHeight="1" x14ac:dyDescent="0.2">
      <c r="B11" s="183" t="s">
        <v>228</v>
      </c>
      <c r="C11" s="499" t="s">
        <v>318</v>
      </c>
      <c r="D11" s="499"/>
      <c r="E11" s="499"/>
      <c r="F11" s="499"/>
      <c r="G11" s="499"/>
      <c r="H11" s="499"/>
      <c r="I11" s="519"/>
      <c r="J11" s="17"/>
      <c r="K11" s="17"/>
      <c r="M11" s="167"/>
      <c r="N11" s="166" t="s">
        <v>96</v>
      </c>
    </row>
    <row r="12" spans="2:14" ht="30.75" customHeight="1" x14ac:dyDescent="0.2">
      <c r="B12" s="183" t="s">
        <v>230</v>
      </c>
      <c r="C12" s="517" t="s">
        <v>319</v>
      </c>
      <c r="D12" s="517"/>
      <c r="E12" s="517"/>
      <c r="F12" s="517"/>
      <c r="G12" s="182" t="s">
        <v>232</v>
      </c>
      <c r="H12" s="475" t="s">
        <v>100</v>
      </c>
      <c r="I12" s="476"/>
      <c r="J12" s="17"/>
      <c r="K12" s="17"/>
      <c r="M12" s="167" t="s">
        <v>101</v>
      </c>
      <c r="N12" s="166" t="s">
        <v>78</v>
      </c>
    </row>
    <row r="13" spans="2:14" ht="30.75" customHeight="1" x14ac:dyDescent="0.2">
      <c r="B13" s="183" t="s">
        <v>233</v>
      </c>
      <c r="C13" s="518" t="s">
        <v>320</v>
      </c>
      <c r="D13" s="518"/>
      <c r="E13" s="518"/>
      <c r="F13" s="518"/>
      <c r="G13" s="182" t="s">
        <v>235</v>
      </c>
      <c r="H13" s="499" t="s">
        <v>42</v>
      </c>
      <c r="I13" s="519"/>
      <c r="J13" s="17"/>
      <c r="K13" s="17"/>
      <c r="M13" s="167" t="s">
        <v>105</v>
      </c>
    </row>
    <row r="14" spans="2:14" ht="44.25" customHeight="1" x14ac:dyDescent="0.2">
      <c r="B14" s="183" t="s">
        <v>236</v>
      </c>
      <c r="C14" s="520" t="s">
        <v>321</v>
      </c>
      <c r="D14" s="520"/>
      <c r="E14" s="520"/>
      <c r="F14" s="520"/>
      <c r="G14" s="520"/>
      <c r="H14" s="520"/>
      <c r="I14" s="521"/>
      <c r="J14" s="22"/>
      <c r="K14" s="22"/>
      <c r="M14" s="167" t="s">
        <v>108</v>
      </c>
    </row>
    <row r="15" spans="2:14" ht="33.75" customHeight="1" x14ac:dyDescent="0.2">
      <c r="B15" s="183" t="s">
        <v>238</v>
      </c>
      <c r="C15" s="506" t="s">
        <v>239</v>
      </c>
      <c r="D15" s="507"/>
      <c r="E15" s="507"/>
      <c r="F15" s="507"/>
      <c r="G15" s="507"/>
      <c r="H15" s="507"/>
      <c r="I15" s="508"/>
      <c r="J15" s="23"/>
      <c r="K15" s="23"/>
      <c r="M15" s="167" t="s">
        <v>112</v>
      </c>
    </row>
    <row r="16" spans="2:14" ht="22.5" customHeight="1" x14ac:dyDescent="0.2">
      <c r="B16" s="183" t="s">
        <v>240</v>
      </c>
      <c r="C16" s="497" t="s">
        <v>322</v>
      </c>
      <c r="D16" s="497"/>
      <c r="E16" s="497"/>
      <c r="F16" s="497"/>
      <c r="G16" s="497"/>
      <c r="H16" s="497"/>
      <c r="I16" s="498"/>
      <c r="J16" s="24"/>
      <c r="K16" s="24"/>
      <c r="M16" s="167"/>
    </row>
    <row r="17" spans="2:13" ht="30.75" customHeight="1" x14ac:dyDescent="0.2">
      <c r="B17" s="183" t="s">
        <v>242</v>
      </c>
      <c r="C17" s="499" t="s">
        <v>295</v>
      </c>
      <c r="D17" s="500"/>
      <c r="E17" s="500"/>
      <c r="F17" s="500"/>
      <c r="G17" s="500"/>
      <c r="H17" s="500"/>
      <c r="I17" s="501"/>
      <c r="J17" s="25"/>
      <c r="K17" s="25"/>
      <c r="M17" s="167" t="s">
        <v>100</v>
      </c>
    </row>
    <row r="18" spans="2:13" ht="18" customHeight="1" x14ac:dyDescent="0.2">
      <c r="B18" s="502" t="s">
        <v>244</v>
      </c>
      <c r="C18" s="503" t="s">
        <v>245</v>
      </c>
      <c r="D18" s="503"/>
      <c r="E18" s="503"/>
      <c r="F18" s="504" t="s">
        <v>246</v>
      </c>
      <c r="G18" s="504"/>
      <c r="H18" s="504"/>
      <c r="I18" s="505"/>
      <c r="J18" s="26"/>
      <c r="K18" s="26"/>
      <c r="M18" s="167" t="s">
        <v>122</v>
      </c>
    </row>
    <row r="19" spans="2:13" ht="39.75" customHeight="1" x14ac:dyDescent="0.2">
      <c r="B19" s="502"/>
      <c r="C19" s="497" t="s">
        <v>323</v>
      </c>
      <c r="D19" s="497"/>
      <c r="E19" s="497"/>
      <c r="F19" s="497" t="s">
        <v>324</v>
      </c>
      <c r="G19" s="497"/>
      <c r="H19" s="497"/>
      <c r="I19" s="498"/>
      <c r="J19" s="24"/>
      <c r="K19" s="24"/>
      <c r="M19" s="167" t="s">
        <v>126</v>
      </c>
    </row>
    <row r="20" spans="2:13" ht="39.75" customHeight="1" x14ac:dyDescent="0.2">
      <c r="B20" s="183" t="s">
        <v>249</v>
      </c>
      <c r="C20" s="472" t="s">
        <v>295</v>
      </c>
      <c r="D20" s="473"/>
      <c r="E20" s="474"/>
      <c r="F20" s="475" t="s">
        <v>295</v>
      </c>
      <c r="G20" s="475"/>
      <c r="H20" s="475"/>
      <c r="I20" s="476"/>
      <c r="J20" s="17"/>
      <c r="K20" s="17"/>
      <c r="M20" s="167"/>
    </row>
    <row r="21" spans="2:13" ht="42" customHeight="1" x14ac:dyDescent="0.2">
      <c r="B21" s="183" t="s">
        <v>251</v>
      </c>
      <c r="C21" s="477" t="s">
        <v>325</v>
      </c>
      <c r="D21" s="478"/>
      <c r="E21" s="479"/>
      <c r="F21" s="477" t="s">
        <v>326</v>
      </c>
      <c r="G21" s="478"/>
      <c r="H21" s="478"/>
      <c r="I21" s="480"/>
      <c r="J21" s="23"/>
      <c r="K21" s="23"/>
      <c r="M21" s="167"/>
    </row>
    <row r="22" spans="2:13" ht="33" customHeight="1" x14ac:dyDescent="0.2">
      <c r="B22" s="183" t="s">
        <v>254</v>
      </c>
      <c r="C22" s="481">
        <v>44562</v>
      </c>
      <c r="D22" s="478"/>
      <c r="E22" s="479"/>
      <c r="F22" s="182" t="s">
        <v>255</v>
      </c>
      <c r="G22" s="184">
        <v>63860</v>
      </c>
      <c r="H22" s="182" t="s">
        <v>256</v>
      </c>
      <c r="I22" s="185">
        <v>78642</v>
      </c>
      <c r="J22" s="28"/>
      <c r="K22" s="28"/>
      <c r="M22" s="167"/>
    </row>
    <row r="23" spans="2:13" ht="27" customHeight="1" x14ac:dyDescent="0.2">
      <c r="B23" s="183" t="s">
        <v>257</v>
      </c>
      <c r="C23" s="481">
        <v>44926</v>
      </c>
      <c r="D23" s="478"/>
      <c r="E23" s="479"/>
      <c r="F23" s="182" t="s">
        <v>258</v>
      </c>
      <c r="G23" s="555">
        <v>111181</v>
      </c>
      <c r="H23" s="556"/>
      <c r="I23" s="557"/>
      <c r="J23" s="29"/>
      <c r="K23" s="29"/>
      <c r="M23" s="167"/>
    </row>
    <row r="24" spans="2:13" ht="30.75" customHeight="1" x14ac:dyDescent="0.2">
      <c r="B24" s="186" t="s">
        <v>259</v>
      </c>
      <c r="C24" s="485" t="s">
        <v>112</v>
      </c>
      <c r="D24" s="486"/>
      <c r="E24" s="487"/>
      <c r="F24" s="187" t="s">
        <v>260</v>
      </c>
      <c r="G24" s="477" t="s">
        <v>44</v>
      </c>
      <c r="H24" s="478"/>
      <c r="I24" s="480"/>
      <c r="J24" s="26"/>
      <c r="K24" s="26"/>
      <c r="M24" s="167"/>
    </row>
    <row r="25" spans="2:13" ht="22.5" customHeight="1" x14ac:dyDescent="0.2">
      <c r="B25" s="466" t="s">
        <v>261</v>
      </c>
      <c r="C25" s="467"/>
      <c r="D25" s="467"/>
      <c r="E25" s="467"/>
      <c r="F25" s="467"/>
      <c r="G25" s="467"/>
      <c r="H25" s="467"/>
      <c r="I25" s="468"/>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6">
        <v>111181</v>
      </c>
      <c r="G27" s="576">
        <f>SUM(D27:D38)</f>
        <v>84061</v>
      </c>
      <c r="H27" s="196">
        <f>+(D27*100%)/$G$23</f>
        <v>5.7977532132288789E-2</v>
      </c>
      <c r="I27" s="579">
        <f>G27+I22</f>
        <v>162703</v>
      </c>
      <c r="J27" s="211"/>
      <c r="K27" s="213"/>
    </row>
    <row r="28" spans="2:13" ht="15" customHeight="1" x14ac:dyDescent="0.2">
      <c r="B28" s="192" t="s">
        <v>152</v>
      </c>
      <c r="C28" s="193">
        <v>9802</v>
      </c>
      <c r="D28" s="194">
        <v>9802</v>
      </c>
      <c r="E28" s="195">
        <f t="shared" ref="E28:E38" si="0">IF(OR(C28=0,C28=""),0,D28/C28)</f>
        <v>1</v>
      </c>
      <c r="F28" s="577"/>
      <c r="G28" s="577"/>
      <c r="H28" s="196">
        <f>+IF(D28="","",((D28*100%)/$G$23)+H27)</f>
        <v>0.14614007789100655</v>
      </c>
      <c r="I28" s="580"/>
      <c r="J28" s="211"/>
      <c r="K28" s="36"/>
    </row>
    <row r="29" spans="2:13" ht="15" customHeight="1" x14ac:dyDescent="0.2">
      <c r="B29" s="192" t="s">
        <v>153</v>
      </c>
      <c r="C29" s="193">
        <v>7460</v>
      </c>
      <c r="D29" s="194">
        <v>6719</v>
      </c>
      <c r="E29" s="195">
        <f t="shared" si="0"/>
        <v>0.90067024128686324</v>
      </c>
      <c r="F29" s="577"/>
      <c r="G29" s="577"/>
      <c r="H29" s="196">
        <f t="shared" ref="H29:H38" si="1">+IF(D29="","",((D29*100%)/$G$23)+H28)</f>
        <v>0.20657306554177424</v>
      </c>
      <c r="I29" s="580"/>
      <c r="J29" s="211"/>
      <c r="K29" s="178"/>
    </row>
    <row r="30" spans="2:13" ht="15" customHeight="1" x14ac:dyDescent="0.2">
      <c r="B30" s="192" t="s">
        <v>154</v>
      </c>
      <c r="C30" s="193">
        <v>6400</v>
      </c>
      <c r="D30" s="194">
        <v>5439</v>
      </c>
      <c r="E30" s="195">
        <f t="shared" si="0"/>
        <v>0.84984375000000001</v>
      </c>
      <c r="F30" s="577"/>
      <c r="G30" s="577"/>
      <c r="H30" s="196">
        <f t="shared" si="1"/>
        <v>0.25549329471762261</v>
      </c>
      <c r="I30" s="580"/>
      <c r="J30" s="211"/>
      <c r="K30" s="178"/>
    </row>
    <row r="31" spans="2:13" ht="15" customHeight="1" x14ac:dyDescent="0.2">
      <c r="B31" s="192" t="s">
        <v>155</v>
      </c>
      <c r="C31" s="193">
        <v>6453</v>
      </c>
      <c r="D31" s="239">
        <v>6119</v>
      </c>
      <c r="E31" s="195">
        <f t="shared" si="0"/>
        <v>0.9482411281574461</v>
      </c>
      <c r="F31" s="577"/>
      <c r="G31" s="577"/>
      <c r="H31" s="196">
        <f t="shared" si="1"/>
        <v>0.31052967683327187</v>
      </c>
      <c r="I31" s="580"/>
      <c r="J31" s="211"/>
      <c r="K31" s="178"/>
    </row>
    <row r="32" spans="2:13" ht="15" customHeight="1" x14ac:dyDescent="0.2">
      <c r="B32" s="192" t="s">
        <v>156</v>
      </c>
      <c r="C32" s="193">
        <v>7396</v>
      </c>
      <c r="D32" s="239">
        <v>7396</v>
      </c>
      <c r="E32" s="195">
        <f t="shared" si="0"/>
        <v>1</v>
      </c>
      <c r="F32" s="577"/>
      <c r="G32" s="577"/>
      <c r="H32" s="196">
        <f>+IF(D32="","",((D32*100%)/$G$23)+H31)</f>
        <v>0.3770518343961648</v>
      </c>
      <c r="I32" s="580"/>
      <c r="J32" s="211"/>
      <c r="K32" s="178"/>
    </row>
    <row r="33" spans="2:11" ht="15" customHeight="1" x14ac:dyDescent="0.2">
      <c r="B33" s="192" t="s">
        <v>157</v>
      </c>
      <c r="C33" s="193">
        <v>11200</v>
      </c>
      <c r="D33" s="239">
        <v>2405</v>
      </c>
      <c r="E33" s="195">
        <f t="shared" si="0"/>
        <v>0.21473214285714284</v>
      </c>
      <c r="F33" s="577"/>
      <c r="G33" s="577"/>
      <c r="H33" s="196">
        <f t="shared" si="1"/>
        <v>0.39868322824943109</v>
      </c>
      <c r="I33" s="580"/>
      <c r="J33" s="240"/>
      <c r="K33" s="178"/>
    </row>
    <row r="34" spans="2:11" ht="15" customHeight="1" x14ac:dyDescent="0.2">
      <c r="B34" s="192" t="s">
        <v>158</v>
      </c>
      <c r="C34" s="193">
        <v>11200</v>
      </c>
      <c r="D34" s="239">
        <v>11832</v>
      </c>
      <c r="E34" s="195">
        <f t="shared" si="0"/>
        <v>1.0564285714285715</v>
      </c>
      <c r="F34" s="577"/>
      <c r="G34" s="577"/>
      <c r="H34" s="196">
        <f t="shared" si="1"/>
        <v>0.50510428940196617</v>
      </c>
      <c r="I34" s="580"/>
      <c r="J34" s="240"/>
      <c r="K34" s="178"/>
    </row>
    <row r="35" spans="2:11" ht="15" customHeight="1" x14ac:dyDescent="0.2">
      <c r="B35" s="192" t="s">
        <v>159</v>
      </c>
      <c r="C35" s="193">
        <v>11200</v>
      </c>
      <c r="D35" s="239">
        <v>10587</v>
      </c>
      <c r="E35" s="195">
        <f t="shared" si="0"/>
        <v>0.9452678571428571</v>
      </c>
      <c r="F35" s="577"/>
      <c r="G35" s="577"/>
      <c r="H35" s="196">
        <f t="shared" si="1"/>
        <v>0.60032739406913049</v>
      </c>
      <c r="I35" s="580"/>
      <c r="J35" s="240"/>
      <c r="K35" s="178"/>
    </row>
    <row r="36" spans="2:11" ht="15" customHeight="1" x14ac:dyDescent="0.2">
      <c r="B36" s="192" t="s">
        <v>160</v>
      </c>
      <c r="C36" s="193">
        <v>11200</v>
      </c>
      <c r="D36" s="239">
        <v>8578</v>
      </c>
      <c r="E36" s="195">
        <f t="shared" si="0"/>
        <v>0.76589285714285715</v>
      </c>
      <c r="F36" s="577"/>
      <c r="G36" s="577"/>
      <c r="H36" s="196">
        <f t="shared" si="1"/>
        <v>0.67748086453620671</v>
      </c>
      <c r="I36" s="580"/>
      <c r="K36" s="178"/>
    </row>
    <row r="37" spans="2:11" ht="15" customHeight="1" x14ac:dyDescent="0.2">
      <c r="B37" s="192" t="s">
        <v>161</v>
      </c>
      <c r="C37" s="193">
        <v>11200</v>
      </c>
      <c r="D37" s="239">
        <v>8738</v>
      </c>
      <c r="E37" s="195">
        <f t="shared" si="0"/>
        <v>0.78017857142857139</v>
      </c>
      <c r="F37" s="577"/>
      <c r="G37" s="577"/>
      <c r="H37" s="196">
        <f>+IF(D37="","",((D37*100%)/$G$23)+H36)</f>
        <v>0.7560734298126478</v>
      </c>
      <c r="I37" s="580"/>
      <c r="K37" s="178"/>
    </row>
    <row r="38" spans="2:11" ht="15" customHeight="1" x14ac:dyDescent="0.2">
      <c r="B38" s="192" t="s">
        <v>162</v>
      </c>
      <c r="C38" s="193">
        <v>11200</v>
      </c>
      <c r="D38" s="193"/>
      <c r="E38" s="195">
        <f t="shared" si="0"/>
        <v>0</v>
      </c>
      <c r="F38" s="578"/>
      <c r="G38" s="578"/>
      <c r="H38" s="196" t="str">
        <f t="shared" si="1"/>
        <v/>
      </c>
      <c r="I38" s="581"/>
      <c r="K38" s="178"/>
    </row>
    <row r="39" spans="2:11" ht="52.5" customHeight="1" x14ac:dyDescent="0.2">
      <c r="B39" s="202" t="s">
        <v>270</v>
      </c>
      <c r="C39" s="552" t="s">
        <v>366</v>
      </c>
      <c r="D39" s="470"/>
      <c r="E39" s="470"/>
      <c r="F39" s="470"/>
      <c r="G39" s="470"/>
      <c r="H39" s="470"/>
      <c r="I39" s="471"/>
      <c r="J39" s="211"/>
      <c r="K39" s="37"/>
    </row>
    <row r="40" spans="2:11" ht="34.5" customHeight="1" x14ac:dyDescent="0.2">
      <c r="B40" s="450"/>
      <c r="C40" s="451"/>
      <c r="D40" s="451"/>
      <c r="E40" s="451"/>
      <c r="F40" s="451"/>
      <c r="G40" s="451"/>
      <c r="H40" s="451"/>
      <c r="I40" s="452"/>
      <c r="J40" s="177"/>
      <c r="K40" s="14"/>
    </row>
    <row r="41" spans="2:11" ht="34.5" customHeight="1" x14ac:dyDescent="0.2">
      <c r="B41" s="453"/>
      <c r="C41" s="454"/>
      <c r="D41" s="454"/>
      <c r="E41" s="454"/>
      <c r="F41" s="454"/>
      <c r="G41" s="454"/>
      <c r="H41" s="454"/>
      <c r="I41" s="455"/>
      <c r="J41" s="37"/>
      <c r="K41" s="210"/>
    </row>
    <row r="42" spans="2:11" ht="34.5" customHeight="1" x14ac:dyDescent="0.2">
      <c r="B42" s="453"/>
      <c r="C42" s="454"/>
      <c r="D42" s="454"/>
      <c r="E42" s="454"/>
      <c r="F42" s="454"/>
      <c r="G42" s="454"/>
      <c r="H42" s="454"/>
      <c r="I42" s="455"/>
      <c r="J42" s="37"/>
      <c r="K42" s="37"/>
    </row>
    <row r="43" spans="2:11" ht="34.5" customHeight="1" x14ac:dyDescent="0.2">
      <c r="B43" s="453"/>
      <c r="C43" s="454"/>
      <c r="D43" s="454"/>
      <c r="E43" s="454"/>
      <c r="F43" s="454"/>
      <c r="G43" s="454"/>
      <c r="H43" s="454"/>
      <c r="I43" s="455"/>
      <c r="J43" s="37"/>
      <c r="K43" s="37"/>
    </row>
    <row r="44" spans="2:11" ht="87.75" customHeight="1" x14ac:dyDescent="0.2">
      <c r="B44" s="456"/>
      <c r="C44" s="457"/>
      <c r="D44" s="457"/>
      <c r="E44" s="457"/>
      <c r="F44" s="457"/>
      <c r="G44" s="457"/>
      <c r="H44" s="457"/>
      <c r="I44" s="458"/>
      <c r="J44" s="12"/>
      <c r="K44" s="12"/>
    </row>
    <row r="45" spans="2:11" ht="27.6" customHeight="1" x14ac:dyDescent="0.2">
      <c r="B45" s="183" t="s">
        <v>271</v>
      </c>
      <c r="C45" s="582" t="s">
        <v>361</v>
      </c>
      <c r="D45" s="583"/>
      <c r="E45" s="583"/>
      <c r="F45" s="583"/>
      <c r="G45" s="583"/>
      <c r="H45" s="583"/>
      <c r="I45" s="584"/>
      <c r="J45" s="38"/>
      <c r="K45" s="38"/>
    </row>
    <row r="46" spans="2:11" ht="60.75" customHeight="1" x14ac:dyDescent="0.2">
      <c r="B46" s="183" t="s">
        <v>272</v>
      </c>
      <c r="C46" s="462" t="s">
        <v>362</v>
      </c>
      <c r="D46" s="460"/>
      <c r="E46" s="460"/>
      <c r="F46" s="460"/>
      <c r="G46" s="460"/>
      <c r="H46" s="460"/>
      <c r="I46" s="461"/>
      <c r="J46" s="38"/>
      <c r="K46" s="38"/>
    </row>
    <row r="47" spans="2:11" ht="33.75" customHeight="1" x14ac:dyDescent="0.2">
      <c r="B47" s="203" t="s">
        <v>273</v>
      </c>
      <c r="C47" s="585" t="s">
        <v>327</v>
      </c>
      <c r="D47" s="586"/>
      <c r="E47" s="586"/>
      <c r="F47" s="586"/>
      <c r="G47" s="586"/>
      <c r="H47" s="586"/>
      <c r="I47" s="587"/>
      <c r="J47" s="38"/>
      <c r="K47" s="38"/>
    </row>
    <row r="48" spans="2:11" ht="22.5" customHeight="1" x14ac:dyDescent="0.2">
      <c r="B48" s="466" t="s">
        <v>275</v>
      </c>
      <c r="C48" s="467"/>
      <c r="D48" s="467"/>
      <c r="E48" s="467"/>
      <c r="F48" s="467"/>
      <c r="G48" s="467"/>
      <c r="H48" s="467"/>
      <c r="I48" s="468"/>
      <c r="J48" s="38"/>
      <c r="K48" s="38"/>
    </row>
    <row r="49" spans="2:11" ht="22.5" customHeight="1" x14ac:dyDescent="0.2">
      <c r="B49" s="445" t="s">
        <v>276</v>
      </c>
      <c r="C49" s="197" t="s">
        <v>277</v>
      </c>
      <c r="D49" s="447" t="s">
        <v>278</v>
      </c>
      <c r="E49" s="447"/>
      <c r="F49" s="447"/>
      <c r="G49" s="447" t="s">
        <v>279</v>
      </c>
      <c r="H49" s="447"/>
      <c r="I49" s="448"/>
      <c r="J49" s="39"/>
      <c r="K49" s="39"/>
    </row>
    <row r="50" spans="2:11" ht="32.25" customHeight="1" x14ac:dyDescent="0.2">
      <c r="B50" s="446"/>
      <c r="C50" s="198">
        <v>44895</v>
      </c>
      <c r="D50" s="532" t="s">
        <v>363</v>
      </c>
      <c r="E50" s="533"/>
      <c r="F50" s="575"/>
      <c r="G50" s="532" t="s">
        <v>364</v>
      </c>
      <c r="H50" s="533"/>
      <c r="I50" s="534"/>
      <c r="J50" s="39"/>
      <c r="K50" s="39"/>
    </row>
    <row r="51" spans="2:11" ht="32.25" customHeight="1" x14ac:dyDescent="0.2">
      <c r="B51" s="204" t="s">
        <v>281</v>
      </c>
      <c r="C51" s="449" t="s">
        <v>328</v>
      </c>
      <c r="D51" s="449"/>
      <c r="E51" s="449"/>
      <c r="F51" s="449"/>
      <c r="G51" s="449"/>
      <c r="H51" s="449"/>
      <c r="I51" s="465"/>
      <c r="J51" s="42"/>
      <c r="K51" s="42"/>
    </row>
    <row r="52" spans="2:11" ht="28.5" customHeight="1" x14ac:dyDescent="0.2">
      <c r="B52" s="205" t="s">
        <v>283</v>
      </c>
      <c r="C52" s="526" t="s">
        <v>329</v>
      </c>
      <c r="D52" s="527"/>
      <c r="E52" s="527"/>
      <c r="F52" s="527"/>
      <c r="G52" s="527"/>
      <c r="H52" s="527"/>
      <c r="I52" s="528"/>
      <c r="J52" s="42"/>
      <c r="K52" s="42"/>
    </row>
    <row r="53" spans="2:11" ht="30" customHeight="1" x14ac:dyDescent="0.2">
      <c r="B53" s="203" t="s">
        <v>285</v>
      </c>
      <c r="C53" s="526" t="s">
        <v>286</v>
      </c>
      <c r="D53" s="527"/>
      <c r="E53" s="527"/>
      <c r="F53" s="527"/>
      <c r="G53" s="527"/>
      <c r="H53" s="527"/>
      <c r="I53" s="528"/>
      <c r="J53" s="43"/>
      <c r="K53" s="43"/>
    </row>
    <row r="54" spans="2:11" ht="31.5" customHeight="1" thickBot="1" x14ac:dyDescent="0.25">
      <c r="B54" s="206" t="s">
        <v>287</v>
      </c>
      <c r="C54" s="544"/>
      <c r="D54" s="544"/>
      <c r="E54" s="544"/>
      <c r="F54" s="544"/>
      <c r="G54" s="544"/>
      <c r="H54" s="544"/>
      <c r="I54" s="545"/>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7"/>
      <c r="C2" s="405" t="s">
        <v>0</v>
      </c>
      <c r="D2" s="405"/>
      <c r="E2" s="405"/>
      <c r="F2" s="405"/>
      <c r="G2" s="405"/>
      <c r="H2" s="405"/>
      <c r="I2" s="409"/>
      <c r="J2" s="10"/>
      <c r="K2" s="10"/>
      <c r="M2" s="11" t="s">
        <v>61</v>
      </c>
    </row>
    <row r="3" spans="2:14" ht="25.5" customHeight="1" x14ac:dyDescent="0.2">
      <c r="B3" s="408"/>
      <c r="C3" s="406" t="s">
        <v>1</v>
      </c>
      <c r="D3" s="406"/>
      <c r="E3" s="406"/>
      <c r="F3" s="406"/>
      <c r="G3" s="406"/>
      <c r="H3" s="406"/>
      <c r="I3" s="410"/>
      <c r="J3" s="10"/>
      <c r="K3" s="10"/>
      <c r="M3" s="11" t="s">
        <v>62</v>
      </c>
    </row>
    <row r="4" spans="2:14" ht="25.5" customHeight="1" x14ac:dyDescent="0.2">
      <c r="B4" s="408"/>
      <c r="C4" s="406" t="s">
        <v>63</v>
      </c>
      <c r="D4" s="406"/>
      <c r="E4" s="406"/>
      <c r="F4" s="406"/>
      <c r="G4" s="406"/>
      <c r="H4" s="406"/>
      <c r="I4" s="410"/>
      <c r="J4" s="10"/>
      <c r="K4" s="10"/>
      <c r="M4" s="11" t="s">
        <v>64</v>
      </c>
    </row>
    <row r="5" spans="2:14" ht="25.5" customHeight="1" x14ac:dyDescent="0.2">
      <c r="B5" s="408"/>
      <c r="C5" s="406" t="s">
        <v>65</v>
      </c>
      <c r="D5" s="406"/>
      <c r="E5" s="406"/>
      <c r="F5" s="406"/>
      <c r="G5" s="411" t="s">
        <v>66</v>
      </c>
      <c r="H5" s="411"/>
      <c r="I5" s="410"/>
      <c r="J5" s="10"/>
      <c r="K5" s="10"/>
      <c r="M5" s="11" t="s">
        <v>67</v>
      </c>
    </row>
    <row r="6" spans="2:14" ht="23.25" customHeight="1" x14ac:dyDescent="0.2">
      <c r="B6" s="390" t="s">
        <v>68</v>
      </c>
      <c r="C6" s="391"/>
      <c r="D6" s="391"/>
      <c r="E6" s="391"/>
      <c r="F6" s="391"/>
      <c r="G6" s="391"/>
      <c r="H6" s="391"/>
      <c r="I6" s="392"/>
      <c r="J6" s="12"/>
      <c r="K6" s="12"/>
    </row>
    <row r="7" spans="2:14" ht="24" customHeight="1" x14ac:dyDescent="0.2">
      <c r="B7" s="393" t="s">
        <v>69</v>
      </c>
      <c r="C7" s="394"/>
      <c r="D7" s="394"/>
      <c r="E7" s="394"/>
      <c r="F7" s="394"/>
      <c r="G7" s="394"/>
      <c r="H7" s="394"/>
      <c r="I7" s="395"/>
      <c r="J7" s="13"/>
      <c r="K7" s="13"/>
    </row>
    <row r="8" spans="2:14" ht="24" customHeight="1" x14ac:dyDescent="0.2">
      <c r="B8" s="396" t="s">
        <v>70</v>
      </c>
      <c r="C8" s="397"/>
      <c r="D8" s="397"/>
      <c r="E8" s="397"/>
      <c r="F8" s="397"/>
      <c r="G8" s="397"/>
      <c r="H8" s="397"/>
      <c r="I8" s="398"/>
      <c r="J8" s="14"/>
      <c r="K8" s="14"/>
      <c r="N8" s="6" t="s">
        <v>71</v>
      </c>
    </row>
    <row r="9" spans="2:14" ht="30.75" customHeight="1" x14ac:dyDescent="0.2">
      <c r="B9" s="98" t="s">
        <v>72</v>
      </c>
      <c r="C9" s="59">
        <v>14</v>
      </c>
      <c r="D9" s="402" t="s">
        <v>73</v>
      </c>
      <c r="E9" s="402"/>
      <c r="F9" s="353" t="s">
        <v>330</v>
      </c>
      <c r="G9" s="354"/>
      <c r="H9" s="354"/>
      <c r="I9" s="355"/>
      <c r="J9" s="15"/>
      <c r="K9" s="15"/>
      <c r="M9" s="11" t="s">
        <v>75</v>
      </c>
      <c r="N9" s="6" t="s">
        <v>76</v>
      </c>
    </row>
    <row r="10" spans="2:14" ht="30.75" customHeight="1" x14ac:dyDescent="0.2">
      <c r="B10" s="18" t="s">
        <v>77</v>
      </c>
      <c r="C10" s="60" t="s">
        <v>78</v>
      </c>
      <c r="D10" s="403" t="s">
        <v>79</v>
      </c>
      <c r="E10" s="404"/>
      <c r="F10" s="387" t="s">
        <v>80</v>
      </c>
      <c r="G10" s="388"/>
      <c r="H10" s="16" t="s">
        <v>81</v>
      </c>
      <c r="I10" s="76" t="s">
        <v>78</v>
      </c>
      <c r="J10" s="17"/>
      <c r="K10" s="17"/>
      <c r="M10" s="11" t="s">
        <v>82</v>
      </c>
      <c r="N10" s="6" t="s">
        <v>83</v>
      </c>
    </row>
    <row r="11" spans="2:14" ht="30.75" customHeight="1" x14ac:dyDescent="0.2">
      <c r="B11" s="18" t="s">
        <v>84</v>
      </c>
      <c r="C11" s="399" t="s">
        <v>85</v>
      </c>
      <c r="D11" s="399"/>
      <c r="E11" s="399"/>
      <c r="F11" s="399"/>
      <c r="G11" s="16" t="s">
        <v>86</v>
      </c>
      <c r="H11" s="400">
        <v>1032</v>
      </c>
      <c r="I11" s="401"/>
      <c r="J11" s="19"/>
      <c r="K11" s="19"/>
      <c r="M11" s="11" t="s">
        <v>87</v>
      </c>
      <c r="N11" s="6" t="s">
        <v>42</v>
      </c>
    </row>
    <row r="12" spans="2:14" ht="30.75" customHeight="1" x14ac:dyDescent="0.2">
      <c r="B12" s="18" t="s">
        <v>88</v>
      </c>
      <c r="C12" s="384" t="s">
        <v>82</v>
      </c>
      <c r="D12" s="384"/>
      <c r="E12" s="384"/>
      <c r="F12" s="384"/>
      <c r="G12" s="16" t="s">
        <v>89</v>
      </c>
      <c r="H12" s="588" t="s">
        <v>331</v>
      </c>
      <c r="I12" s="589"/>
      <c r="J12" s="20"/>
      <c r="K12" s="20"/>
      <c r="M12" s="21" t="s">
        <v>91</v>
      </c>
    </row>
    <row r="13" spans="2:14" ht="30.75" customHeight="1" x14ac:dyDescent="0.2">
      <c r="B13" s="18" t="s">
        <v>92</v>
      </c>
      <c r="C13" s="380" t="s">
        <v>93</v>
      </c>
      <c r="D13" s="380"/>
      <c r="E13" s="380"/>
      <c r="F13" s="380"/>
      <c r="G13" s="380"/>
      <c r="H13" s="380"/>
      <c r="I13" s="381"/>
      <c r="J13" s="22"/>
      <c r="K13" s="22"/>
      <c r="M13" s="21"/>
    </row>
    <row r="14" spans="2:14" ht="30.75" customHeight="1" x14ac:dyDescent="0.2">
      <c r="B14" s="18" t="s">
        <v>94</v>
      </c>
      <c r="C14" s="387" t="s">
        <v>332</v>
      </c>
      <c r="D14" s="388"/>
      <c r="E14" s="388"/>
      <c r="F14" s="388"/>
      <c r="G14" s="388"/>
      <c r="H14" s="388"/>
      <c r="I14" s="389"/>
      <c r="J14" s="17"/>
      <c r="K14" s="17"/>
      <c r="M14" s="21"/>
      <c r="N14" s="6" t="s">
        <v>96</v>
      </c>
    </row>
    <row r="15" spans="2:14" ht="30.75" customHeight="1" x14ac:dyDescent="0.2">
      <c r="B15" s="18" t="s">
        <v>97</v>
      </c>
      <c r="C15" s="353" t="s">
        <v>333</v>
      </c>
      <c r="D15" s="354"/>
      <c r="E15" s="354"/>
      <c r="F15" s="590"/>
      <c r="G15" s="16" t="s">
        <v>99</v>
      </c>
      <c r="H15" s="376" t="s">
        <v>100</v>
      </c>
      <c r="I15" s="377"/>
      <c r="J15" s="17"/>
      <c r="K15" s="17"/>
      <c r="M15" s="21" t="s">
        <v>101</v>
      </c>
      <c r="N15" s="6" t="s">
        <v>78</v>
      </c>
    </row>
    <row r="16" spans="2:14" ht="30.75" customHeight="1" x14ac:dyDescent="0.2">
      <c r="B16" s="18" t="s">
        <v>102</v>
      </c>
      <c r="C16" s="378" t="s">
        <v>103</v>
      </c>
      <c r="D16" s="379"/>
      <c r="E16" s="379"/>
      <c r="F16" s="379"/>
      <c r="G16" s="16" t="s">
        <v>104</v>
      </c>
      <c r="H16" s="376" t="s">
        <v>42</v>
      </c>
      <c r="I16" s="377"/>
      <c r="J16" s="17"/>
      <c r="K16" s="17"/>
      <c r="M16" s="21" t="s">
        <v>105</v>
      </c>
    </row>
    <row r="17" spans="2:14" ht="36" customHeight="1" x14ac:dyDescent="0.2">
      <c r="B17" s="18" t="s">
        <v>106</v>
      </c>
      <c r="C17" s="591" t="s">
        <v>334</v>
      </c>
      <c r="D17" s="592"/>
      <c r="E17" s="592"/>
      <c r="F17" s="592"/>
      <c r="G17" s="592"/>
      <c r="H17" s="592"/>
      <c r="I17" s="593"/>
      <c r="J17" s="22"/>
      <c r="K17" s="22"/>
      <c r="M17" s="21" t="s">
        <v>108</v>
      </c>
      <c r="N17" s="6" t="s">
        <v>109</v>
      </c>
    </row>
    <row r="18" spans="2:14" ht="30.75" customHeight="1" x14ac:dyDescent="0.2">
      <c r="B18" s="18" t="s">
        <v>110</v>
      </c>
      <c r="C18" s="353" t="s">
        <v>335</v>
      </c>
      <c r="D18" s="354"/>
      <c r="E18" s="354"/>
      <c r="F18" s="354"/>
      <c r="G18" s="354"/>
      <c r="H18" s="354"/>
      <c r="I18" s="355"/>
      <c r="J18" s="23"/>
      <c r="K18" s="23"/>
      <c r="M18" s="21" t="s">
        <v>112</v>
      </c>
      <c r="N18" s="6" t="s">
        <v>113</v>
      </c>
    </row>
    <row r="19" spans="2:14" ht="30.75" customHeight="1" x14ac:dyDescent="0.2">
      <c r="B19" s="18" t="s">
        <v>114</v>
      </c>
      <c r="C19" s="594" t="s">
        <v>336</v>
      </c>
      <c r="D19" s="595"/>
      <c r="E19" s="595"/>
      <c r="F19" s="595"/>
      <c r="G19" s="595"/>
      <c r="H19" s="595"/>
      <c r="I19" s="596"/>
      <c r="J19" s="24"/>
      <c r="K19" s="24"/>
      <c r="M19" s="21"/>
      <c r="N19" s="6" t="s">
        <v>116</v>
      </c>
    </row>
    <row r="20" spans="2:14" ht="30.75" customHeight="1" x14ac:dyDescent="0.2">
      <c r="B20" s="18" t="s">
        <v>117</v>
      </c>
      <c r="C20" s="597" t="s">
        <v>41</v>
      </c>
      <c r="D20" s="598"/>
      <c r="E20" s="598"/>
      <c r="F20" s="598"/>
      <c r="G20" s="598"/>
      <c r="H20" s="598"/>
      <c r="I20" s="599"/>
      <c r="J20" s="25"/>
      <c r="K20" s="25"/>
      <c r="M20" s="21" t="s">
        <v>100</v>
      </c>
      <c r="N20" s="6" t="s">
        <v>118</v>
      </c>
    </row>
    <row r="21" spans="2:14" ht="27.75" customHeight="1" x14ac:dyDescent="0.2">
      <c r="B21" s="369" t="s">
        <v>119</v>
      </c>
      <c r="C21" s="371" t="s">
        <v>120</v>
      </c>
      <c r="D21" s="371"/>
      <c r="E21" s="371"/>
      <c r="F21" s="372" t="s">
        <v>121</v>
      </c>
      <c r="G21" s="372"/>
      <c r="H21" s="372"/>
      <c r="I21" s="373"/>
      <c r="J21" s="26"/>
      <c r="K21" s="26"/>
      <c r="M21" s="21" t="s">
        <v>122</v>
      </c>
      <c r="N21" s="6" t="s">
        <v>123</v>
      </c>
    </row>
    <row r="22" spans="2:14" ht="27" customHeight="1" x14ac:dyDescent="0.2">
      <c r="B22" s="370"/>
      <c r="C22" s="594" t="s">
        <v>337</v>
      </c>
      <c r="D22" s="595"/>
      <c r="E22" s="600"/>
      <c r="F22" s="594" t="s">
        <v>338</v>
      </c>
      <c r="G22" s="595"/>
      <c r="H22" s="595"/>
      <c r="I22" s="596"/>
      <c r="J22" s="24"/>
      <c r="K22" s="24"/>
      <c r="M22" s="21" t="s">
        <v>126</v>
      </c>
      <c r="N22" s="6" t="s">
        <v>127</v>
      </c>
    </row>
    <row r="23" spans="2:14" ht="39.75" customHeight="1" x14ac:dyDescent="0.2">
      <c r="B23" s="18" t="s">
        <v>128</v>
      </c>
      <c r="C23" s="387" t="s">
        <v>41</v>
      </c>
      <c r="D23" s="388"/>
      <c r="E23" s="601"/>
      <c r="F23" s="387" t="s">
        <v>41</v>
      </c>
      <c r="G23" s="388"/>
      <c r="H23" s="388"/>
      <c r="I23" s="389"/>
      <c r="J23" s="17"/>
      <c r="K23" s="17"/>
      <c r="M23" s="21"/>
      <c r="N23" s="6" t="s">
        <v>93</v>
      </c>
    </row>
    <row r="24" spans="2:14" ht="44.25" customHeight="1" x14ac:dyDescent="0.2">
      <c r="B24" s="18" t="s">
        <v>129</v>
      </c>
      <c r="C24" s="602" t="s">
        <v>339</v>
      </c>
      <c r="D24" s="603"/>
      <c r="E24" s="604"/>
      <c r="F24" s="594" t="s">
        <v>340</v>
      </c>
      <c r="G24" s="595"/>
      <c r="H24" s="595"/>
      <c r="I24" s="596"/>
      <c r="J24" s="23"/>
      <c r="K24" s="23"/>
      <c r="M24" s="27"/>
      <c r="N24" s="6" t="s">
        <v>132</v>
      </c>
    </row>
    <row r="25" spans="2:14" ht="29.25" customHeight="1" x14ac:dyDescent="0.2">
      <c r="B25" s="18" t="s">
        <v>133</v>
      </c>
      <c r="C25" s="356" t="s">
        <v>103</v>
      </c>
      <c r="D25" s="357"/>
      <c r="E25" s="358"/>
      <c r="F25" s="16" t="s">
        <v>134</v>
      </c>
      <c r="G25" s="605">
        <v>74</v>
      </c>
      <c r="H25" s="606"/>
      <c r="I25" s="607"/>
      <c r="J25" s="28"/>
      <c r="K25" s="28"/>
      <c r="M25" s="27"/>
    </row>
    <row r="26" spans="2:14" ht="27" customHeight="1" x14ac:dyDescent="0.2">
      <c r="B26" s="18" t="s">
        <v>135</v>
      </c>
      <c r="C26" s="353" t="s">
        <v>136</v>
      </c>
      <c r="D26" s="354"/>
      <c r="E26" s="590"/>
      <c r="F26" s="16" t="s">
        <v>137</v>
      </c>
      <c r="G26" s="605">
        <v>0</v>
      </c>
      <c r="H26" s="606"/>
      <c r="I26" s="607"/>
      <c r="J26" s="29"/>
      <c r="K26" s="29"/>
      <c r="M26" s="27"/>
    </row>
    <row r="27" spans="2:14" ht="47.25" customHeight="1" x14ac:dyDescent="0.2">
      <c r="B27" s="97" t="s">
        <v>138</v>
      </c>
      <c r="C27" s="387" t="s">
        <v>108</v>
      </c>
      <c r="D27" s="388"/>
      <c r="E27" s="601"/>
      <c r="F27" s="30" t="s">
        <v>139</v>
      </c>
      <c r="G27" s="363" t="s">
        <v>140</v>
      </c>
      <c r="H27" s="364"/>
      <c r="I27" s="365"/>
      <c r="J27" s="26"/>
      <c r="K27" s="26"/>
      <c r="M27" s="27"/>
    </row>
    <row r="28" spans="2:14" ht="30" customHeight="1" x14ac:dyDescent="0.2">
      <c r="B28" s="333" t="s">
        <v>141</v>
      </c>
      <c r="C28" s="334"/>
      <c r="D28" s="334"/>
      <c r="E28" s="334"/>
      <c r="F28" s="334"/>
      <c r="G28" s="334"/>
      <c r="H28" s="334"/>
      <c r="I28" s="335"/>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1"/>
      <c r="D42" s="311"/>
      <c r="E42" s="311"/>
      <c r="F42" s="311"/>
      <c r="G42" s="311"/>
      <c r="H42" s="311"/>
      <c r="I42" s="329"/>
      <c r="J42" s="37"/>
      <c r="K42" s="37"/>
    </row>
    <row r="43" spans="2:11" ht="29.25" customHeight="1" x14ac:dyDescent="0.2">
      <c r="B43" s="333" t="s">
        <v>164</v>
      </c>
      <c r="C43" s="334"/>
      <c r="D43" s="334"/>
      <c r="E43" s="334"/>
      <c r="F43" s="334"/>
      <c r="G43" s="334"/>
      <c r="H43" s="334"/>
      <c r="I43" s="335"/>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79.5" customHeight="1" x14ac:dyDescent="0.2">
      <c r="B49" s="18" t="s">
        <v>165</v>
      </c>
      <c r="C49" s="608"/>
      <c r="D49" s="609"/>
      <c r="E49" s="609"/>
      <c r="F49" s="609"/>
      <c r="G49" s="609"/>
      <c r="H49" s="609"/>
      <c r="I49" s="610"/>
      <c r="J49" s="38"/>
      <c r="K49" s="38"/>
    </row>
    <row r="50" spans="2:11" ht="26.25" customHeight="1" x14ac:dyDescent="0.2">
      <c r="B50" s="18" t="s">
        <v>166</v>
      </c>
      <c r="C50" s="611"/>
      <c r="D50" s="612"/>
      <c r="E50" s="612"/>
      <c r="F50" s="612"/>
      <c r="G50" s="612"/>
      <c r="H50" s="612"/>
      <c r="I50" s="613"/>
      <c r="J50" s="38"/>
      <c r="K50" s="38"/>
    </row>
    <row r="51" spans="2:11" ht="64.5" customHeight="1" x14ac:dyDescent="0.2">
      <c r="B51" s="112" t="s">
        <v>167</v>
      </c>
      <c r="C51" s="608"/>
      <c r="D51" s="609"/>
      <c r="E51" s="609"/>
      <c r="F51" s="609"/>
      <c r="G51" s="609"/>
      <c r="H51" s="609"/>
      <c r="I51" s="610"/>
      <c r="J51" s="38"/>
      <c r="K51" s="38"/>
    </row>
    <row r="52" spans="2:11" ht="29.25" customHeight="1" x14ac:dyDescent="0.2">
      <c r="B52" s="333" t="s">
        <v>168</v>
      </c>
      <c r="C52" s="334"/>
      <c r="D52" s="334"/>
      <c r="E52" s="334"/>
      <c r="F52" s="334"/>
      <c r="G52" s="334"/>
      <c r="H52" s="334"/>
      <c r="I52" s="335"/>
      <c r="J52" s="38"/>
      <c r="K52" s="38"/>
    </row>
    <row r="53" spans="2:11" ht="33" customHeight="1" x14ac:dyDescent="0.2">
      <c r="B53" s="336" t="s">
        <v>169</v>
      </c>
      <c r="C53" s="111" t="s">
        <v>170</v>
      </c>
      <c r="D53" s="337" t="s">
        <v>171</v>
      </c>
      <c r="E53" s="337"/>
      <c r="F53" s="337"/>
      <c r="G53" s="337" t="s">
        <v>172</v>
      </c>
      <c r="H53" s="337"/>
      <c r="I53" s="338"/>
      <c r="J53" s="39"/>
      <c r="K53" s="39"/>
    </row>
    <row r="54" spans="2:11" ht="31.5" customHeight="1" x14ac:dyDescent="0.2">
      <c r="B54" s="336"/>
      <c r="C54" s="107"/>
      <c r="D54" s="311"/>
      <c r="E54" s="311"/>
      <c r="F54" s="311"/>
      <c r="G54" s="339"/>
      <c r="H54" s="339"/>
      <c r="I54" s="340"/>
      <c r="J54" s="39"/>
      <c r="K54" s="39"/>
    </row>
    <row r="55" spans="2:11" ht="31.5" customHeight="1" x14ac:dyDescent="0.2">
      <c r="B55" s="112" t="s">
        <v>173</v>
      </c>
      <c r="C55" s="614" t="s">
        <v>341</v>
      </c>
      <c r="D55" s="615"/>
      <c r="E55" s="324" t="s">
        <v>175</v>
      </c>
      <c r="F55" s="324"/>
      <c r="G55" s="323" t="s">
        <v>342</v>
      </c>
      <c r="H55" s="323"/>
      <c r="I55" s="325"/>
      <c r="J55" s="41"/>
      <c r="K55" s="41"/>
    </row>
    <row r="56" spans="2:11" ht="31.5" customHeight="1" x14ac:dyDescent="0.2">
      <c r="B56" s="112" t="s">
        <v>177</v>
      </c>
      <c r="C56" s="311" t="str">
        <f>+'[3]HV 1'!C56:D56</f>
        <v>NICOLAS ADOLFO CORREAL HUERTAS</v>
      </c>
      <c r="D56" s="311"/>
      <c r="E56" s="326" t="s">
        <v>178</v>
      </c>
      <c r="F56" s="326"/>
      <c r="G56" s="323" t="str">
        <f>+'[7]HV 1'!G59:I59</f>
        <v>DIANA VIDAL</v>
      </c>
      <c r="H56" s="323"/>
      <c r="I56" s="325"/>
      <c r="J56" s="41"/>
      <c r="K56" s="41"/>
    </row>
    <row r="57" spans="2:11" ht="31.5" customHeight="1" x14ac:dyDescent="0.2">
      <c r="B57" s="112" t="s">
        <v>179</v>
      </c>
      <c r="C57" s="311"/>
      <c r="D57" s="311"/>
      <c r="E57" s="312" t="s">
        <v>180</v>
      </c>
      <c r="F57" s="313"/>
      <c r="G57" s="316"/>
      <c r="H57" s="317"/>
      <c r="I57" s="318"/>
      <c r="J57" s="42"/>
      <c r="K57" s="42"/>
    </row>
    <row r="58" spans="2:11" ht="31.5" customHeight="1" thickBot="1" x14ac:dyDescent="0.25">
      <c r="B58" s="78" t="s">
        <v>181</v>
      </c>
      <c r="C58" s="322"/>
      <c r="D58" s="322"/>
      <c r="E58" s="314"/>
      <c r="F58" s="315"/>
      <c r="G58" s="319"/>
      <c r="H58" s="320"/>
      <c r="I58" s="32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8"/>
      <c r="C1" s="431" t="s">
        <v>0</v>
      </c>
      <c r="D1" s="432"/>
      <c r="E1" s="432"/>
      <c r="F1" s="432"/>
      <c r="G1" s="432"/>
      <c r="H1" s="433"/>
      <c r="I1" s="434"/>
      <c r="J1" s="435"/>
    </row>
    <row r="2" spans="2:11" ht="18" customHeight="1" thickBot="1" x14ac:dyDescent="0.3">
      <c r="B2" s="429"/>
      <c r="C2" s="431" t="s">
        <v>1</v>
      </c>
      <c r="D2" s="432"/>
      <c r="E2" s="432"/>
      <c r="F2" s="432"/>
      <c r="G2" s="432"/>
      <c r="H2" s="433"/>
      <c r="I2" s="436"/>
      <c r="J2" s="437"/>
    </row>
    <row r="3" spans="2:11" ht="18" customHeight="1" thickBot="1" x14ac:dyDescent="0.3">
      <c r="B3" s="429"/>
      <c r="C3" s="431" t="s">
        <v>343</v>
      </c>
      <c r="D3" s="432"/>
      <c r="E3" s="432"/>
      <c r="F3" s="432"/>
      <c r="G3" s="432"/>
      <c r="H3" s="433"/>
      <c r="I3" s="436"/>
      <c r="J3" s="437"/>
    </row>
    <row r="4" spans="2:11" ht="18" customHeight="1" thickBot="1" x14ac:dyDescent="0.3">
      <c r="B4" s="430"/>
      <c r="C4" s="431" t="s">
        <v>183</v>
      </c>
      <c r="D4" s="432"/>
      <c r="E4" s="432"/>
      <c r="F4" s="433"/>
      <c r="G4" s="440" t="s">
        <v>184</v>
      </c>
      <c r="H4" s="441"/>
      <c r="I4" s="438"/>
      <c r="J4" s="439"/>
    </row>
    <row r="5" spans="2:11" ht="18" customHeight="1" thickBot="1" x14ac:dyDescent="0.3">
      <c r="B5" s="53"/>
      <c r="C5" s="10"/>
      <c r="D5" s="10"/>
      <c r="E5" s="10"/>
      <c r="F5" s="10"/>
      <c r="G5" s="10"/>
      <c r="H5" s="10"/>
      <c r="I5" s="10"/>
      <c r="J5" s="54"/>
    </row>
    <row r="6" spans="2:11" ht="51.75" customHeight="1" thickBot="1" x14ac:dyDescent="0.3">
      <c r="B6" s="1" t="s">
        <v>344</v>
      </c>
      <c r="C6" s="442" t="str">
        <f>+'[5]Sección 1. Metas - Magnitud'!C7</f>
        <v>1032 - Gestión y control de tránsito y transporte</v>
      </c>
      <c r="D6" s="443"/>
      <c r="E6" s="444"/>
      <c r="F6" s="55"/>
      <c r="G6" s="10"/>
      <c r="H6" s="10"/>
      <c r="I6" s="10"/>
      <c r="J6" s="54"/>
    </row>
    <row r="7" spans="2:11" ht="32.25" customHeight="1" thickBot="1" x14ac:dyDescent="0.3">
      <c r="B7" s="2" t="s">
        <v>186</v>
      </c>
      <c r="C7" s="442" t="str">
        <f>+'[5]Sección 1. Metas - Magnitud'!C8:F8</f>
        <v>Dirección de Control y Vigilancia</v>
      </c>
      <c r="D7" s="443"/>
      <c r="E7" s="444"/>
      <c r="F7" s="55"/>
      <c r="G7" s="10"/>
      <c r="H7" s="10"/>
      <c r="I7" s="10"/>
      <c r="J7" s="54"/>
    </row>
    <row r="8" spans="2:11" ht="32.25" customHeight="1" thickBot="1" x14ac:dyDescent="0.3">
      <c r="B8" s="2" t="s">
        <v>187</v>
      </c>
      <c r="C8" s="442" t="str">
        <f>+'[5]Sección 1. Metas - Magnitud'!C9:F9</f>
        <v>Subsecretaría de Servicios de la Movilidad</v>
      </c>
      <c r="D8" s="443"/>
      <c r="E8" s="444"/>
      <c r="F8" s="4"/>
      <c r="G8" s="10"/>
      <c r="H8" s="10"/>
      <c r="I8" s="10"/>
      <c r="J8" s="54"/>
    </row>
    <row r="9" spans="2:11" ht="33.75" customHeight="1" thickBot="1" x14ac:dyDescent="0.3">
      <c r="B9" s="2" t="s">
        <v>188</v>
      </c>
      <c r="C9" s="442" t="s">
        <v>189</v>
      </c>
      <c r="D9" s="443"/>
      <c r="E9" s="444"/>
      <c r="F9" s="55"/>
      <c r="G9" s="10"/>
      <c r="H9" s="10"/>
      <c r="I9" s="10"/>
      <c r="J9" s="54"/>
    </row>
    <row r="10" spans="2:11" ht="33.75" customHeight="1" thickBot="1" x14ac:dyDescent="0.3">
      <c r="B10" s="100" t="s">
        <v>190</v>
      </c>
      <c r="C10" s="442" t="str">
        <f>+'[7]HV 14'!F9</f>
        <v>14. Realizar 241 visitas administrativas y de seguimiento a empresas prestadoras del servicio público de transporte.</v>
      </c>
      <c r="D10" s="443"/>
      <c r="E10" s="444"/>
      <c r="F10" s="55"/>
      <c r="G10" s="10"/>
      <c r="H10" s="10"/>
      <c r="I10" s="10"/>
      <c r="J10" s="54"/>
    </row>
    <row r="11" spans="2:11" ht="34.5" customHeight="1" x14ac:dyDescent="0.25"/>
    <row r="12" spans="2:11" ht="21.75" customHeight="1" x14ac:dyDescent="0.25">
      <c r="B12" s="421" t="s">
        <v>345</v>
      </c>
      <c r="C12" s="422"/>
      <c r="D12" s="422"/>
      <c r="E12" s="422"/>
      <c r="F12" s="422"/>
      <c r="G12" s="422"/>
      <c r="H12" s="423"/>
      <c r="I12" s="622" t="s">
        <v>192</v>
      </c>
      <c r="J12" s="623"/>
      <c r="K12" s="623"/>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0"/>
    </row>
    <row r="16" spans="2:11" x14ac:dyDescent="0.25">
      <c r="B16" s="143"/>
      <c r="C16" s="144"/>
      <c r="D16" s="145"/>
      <c r="E16" s="146"/>
      <c r="F16" s="144"/>
      <c r="G16" s="145"/>
      <c r="H16" s="147"/>
      <c r="I16" s="148"/>
      <c r="J16" s="149"/>
      <c r="K16" s="62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6" t="s">
        <v>209</v>
      </c>
      <c r="C19" s="617"/>
      <c r="D19" s="157">
        <f>SUM(D15:D16)</f>
        <v>0</v>
      </c>
      <c r="E19" s="618" t="s">
        <v>209</v>
      </c>
      <c r="F19" s="61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Administrador</cp:lastModifiedBy>
  <cp:revision/>
  <dcterms:created xsi:type="dcterms:W3CDTF">2010-03-25T16:40:43Z</dcterms:created>
  <dcterms:modified xsi:type="dcterms:W3CDTF">2022-12-16T14:59:13Z</dcterms:modified>
  <cp:category/>
  <cp:contentStatus/>
</cp:coreProperties>
</file>