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drawings/drawing4.xml" ContentType="application/vnd.openxmlformats-officedocument.drawing+xml"/>
  <Override PartName="/xl/embeddings/oleObject1.bin" ContentType="application/vnd.openxmlformats-officedocument.oleObject"/>
  <Override PartName="/xl/comments1.xml" ContentType="application/vnd.openxmlformats-officedocument.spreadsheetml.comments+xml"/>
  <Override PartName="/xl/charts/chart2.xml" ContentType="application/vnd.openxmlformats-officedocument.drawingml.chart+xml"/>
  <Override PartName="/xl/drawings/drawing5.xml" ContentType="application/vnd.openxmlformats-officedocument.drawing+xml"/>
  <Override PartName="/xl/embeddings/oleObject2.bin" ContentType="application/vnd.openxmlformats-officedocument.oleObject"/>
  <Override PartName="/xl/comments2.xml" ContentType="application/vnd.openxmlformats-officedocument.spreadsheetml.comments+xml"/>
  <Override PartName="/xl/charts/chart3.xml" ContentType="application/vnd.openxmlformats-officedocument.drawingml.chart+xml"/>
  <Override PartName="/xl/drawings/drawing6.xml" ContentType="application/vnd.openxmlformats-officedocument.drawing+xml"/>
  <Override PartName="/xl/embeddings/oleObject3.bin" ContentType="application/vnd.openxmlformats-officedocument.oleObject"/>
  <Override PartName="/xl/comments3.xml" ContentType="application/vnd.openxmlformats-officedocument.spreadsheetml.comments+xml"/>
  <Override PartName="/xl/charts/chart4.xml" ContentType="application/vnd.openxmlformats-officedocument.drawingml.chart+xml"/>
  <Override PartName="/xl/drawings/drawing7.xml" ContentType="application/vnd.openxmlformats-officedocument.drawing+xml"/>
  <Override PartName="/xl/embeddings/oleObject4.bin" ContentType="application/vnd.openxmlformats-officedocument.oleObject"/>
  <Override PartName="/xl/comments4.xml" ContentType="application/vnd.openxmlformats-officedocument.spreadsheetml.comments+xml"/>
  <Override PartName="/xl/charts/chart5.xml" ContentType="application/vnd.openxmlformats-officedocument.drawingml.chart+xml"/>
  <Override PartName="/xl/drawings/drawing8.xml" ContentType="application/vnd.openxmlformats-officedocument.drawing+xml"/>
  <Override PartName="/xl/embeddings/oleObject5.bin" ContentType="application/vnd.openxmlformats-officedocument.oleObject"/>
  <Override PartName="/xl/comments5.xml" ContentType="application/vnd.openxmlformats-officedocument.spreadsheetml.comments+xml"/>
  <Override PartName="/xl/charts/chart6.xml" ContentType="application/vnd.openxmlformats-officedocument.drawingml.chart+xml"/>
  <Override PartName="/xl/drawings/drawing9.xml" ContentType="application/vnd.openxmlformats-officedocument.drawing+xml"/>
  <Override PartName="/xl/embeddings/oleObject6.bin" ContentType="application/vnd.openxmlformats-officedocument.oleObject"/>
  <Override PartName="/xl/comments6.xml" ContentType="application/vnd.openxmlformats-officedocument.spreadsheetml.comments+xml"/>
  <Override PartName="/xl/charts/chart7.xml" ContentType="application/vnd.openxmlformats-officedocument.drawingml.chart+xml"/>
  <Override PartName="/xl/drawings/drawing10.xml" ContentType="application/vnd.openxmlformats-officedocument.drawing+xml"/>
  <Override PartName="/xl/charts/chart8.xml" ContentType="application/vnd.openxmlformats-officedocument.drawingml.chart+xml"/>
  <Override PartName="/xl/drawings/drawing1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updateLinks="never" defaultThemeVersion="124226"/>
  <mc:AlternateContent xmlns:mc="http://schemas.openxmlformats.org/markup-compatibility/2006">
    <mc:Choice Requires="x15">
      <x15ac:absPath xmlns:x15ac="http://schemas.microsoft.com/office/spreadsheetml/2010/11/ac" url="D:\IDPYBA\OCTUBRE\Informe Octubre\REPORTE POA OCTUBRE OFICINAS\Reporte octubre 7560\"/>
    </mc:Choice>
  </mc:AlternateContent>
  <bookViews>
    <workbookView xWindow="0" yWindow="0" windowWidth="7110" windowHeight="5880" tabRatio="922" activeTab="8"/>
  </bookViews>
  <sheets>
    <sheet name="Sección 3. Metas Producto" sheetId="5" state="hidden" r:id="rId1"/>
    <sheet name="MP - SIT" sheetId="62" state="hidden" r:id="rId2"/>
    <sheet name="Act.Meta_SIT" sheetId="63" state="hidden" r:id="rId3"/>
    <sheet name="Meta No. 1" sheetId="24" r:id="rId4"/>
    <sheet name="Meta No. 2" sheetId="67" r:id="rId5"/>
    <sheet name="Meta No. 3" sheetId="68" r:id="rId6"/>
    <sheet name="Meta No. 4" sheetId="69" r:id="rId7"/>
    <sheet name="Meta No. 5" sheetId="73" r:id="rId8"/>
    <sheet name="Meta No. 6" sheetId="71" r:id="rId9"/>
    <sheet name="HV 14" sheetId="47" state="hidden" r:id="rId10"/>
    <sheet name="Act. 14" sheetId="48" state="hidden" r:id="rId11"/>
    <sheet name="Hoja3" sheetId="66" state="hidden" r:id="rId12"/>
    <sheet name="Hoja1" sheetId="57" state="hidden" r:id="rId13"/>
  </sheets>
  <externalReferences>
    <externalReference r:id="rId14"/>
    <externalReference r:id="rId15"/>
    <externalReference r:id="rId16"/>
    <externalReference r:id="rId17"/>
    <externalReference r:id="rId18"/>
    <externalReference r:id="rId19"/>
    <externalReference r:id="rId20"/>
  </externalReferences>
  <definedNames>
    <definedName name="_xlnm.Print_Area" localSheetId="0">'Sección 3. Metas Producto'!$A$2:$AF$12</definedName>
    <definedName name="CONDICION_POBLACIONAL" localSheetId="4">#REF!</definedName>
    <definedName name="CONDICION_POBLACIONAL" localSheetId="5">#REF!</definedName>
    <definedName name="CONDICION_POBLACIONAL" localSheetId="6">#REF!</definedName>
    <definedName name="CONDICION_POBLACIONAL" localSheetId="7">#REF!</definedName>
    <definedName name="CONDICION_POBLACIONAL" localSheetId="8">#REF!</definedName>
    <definedName name="CONDICION_POBLACIONAL">#REF!</definedName>
    <definedName name="GRUPO_ETAREO" localSheetId="4">#REF!</definedName>
    <definedName name="GRUPO_ETAREO" localSheetId="5">#REF!</definedName>
    <definedName name="GRUPO_ETAREO" localSheetId="6">#REF!</definedName>
    <definedName name="GRUPO_ETAREO" localSheetId="7">#REF!</definedName>
    <definedName name="GRUPO_ETAREO" localSheetId="8">#REF!</definedName>
    <definedName name="GRUPO_ETAREO">#REF!</definedName>
    <definedName name="GRUPO_ETAREOS" localSheetId="9">#REF!</definedName>
    <definedName name="GRUPO_ETAREOS" localSheetId="3">#REF!</definedName>
    <definedName name="GRUPO_ETAREOS" localSheetId="4">#REF!</definedName>
    <definedName name="GRUPO_ETAREOS" localSheetId="5">#REF!</definedName>
    <definedName name="GRUPO_ETAREOS" localSheetId="6">#REF!</definedName>
    <definedName name="GRUPO_ETAREOS" localSheetId="7">#REF!</definedName>
    <definedName name="GRUPO_ETAREOS" localSheetId="8">#REF!</definedName>
    <definedName name="GRUPO_ETAREOS">#REF!</definedName>
    <definedName name="GRUPO_ETARIO" localSheetId="9">#REF!</definedName>
    <definedName name="GRUPO_ETARIO" localSheetId="3">#REF!</definedName>
    <definedName name="GRUPO_ETARIO" localSheetId="4">#REF!</definedName>
    <definedName name="GRUPO_ETARIO" localSheetId="5">#REF!</definedName>
    <definedName name="GRUPO_ETARIO" localSheetId="6">#REF!</definedName>
    <definedName name="GRUPO_ETARIO" localSheetId="7">#REF!</definedName>
    <definedName name="GRUPO_ETARIO" localSheetId="8">#REF!</definedName>
    <definedName name="GRUPO_ETARIO">#REF!</definedName>
    <definedName name="GRUPO_ETNICO" localSheetId="9">#REF!</definedName>
    <definedName name="GRUPO_ETNICO" localSheetId="3">#REF!</definedName>
    <definedName name="GRUPO_ETNICO" localSheetId="4">#REF!</definedName>
    <definedName name="GRUPO_ETNICO" localSheetId="5">#REF!</definedName>
    <definedName name="GRUPO_ETNICO" localSheetId="6">#REF!</definedName>
    <definedName name="GRUPO_ETNICO" localSheetId="7">#REF!</definedName>
    <definedName name="GRUPO_ETNICO" localSheetId="8">#REF!</definedName>
    <definedName name="GRUPO_ETNICO">#REF!</definedName>
    <definedName name="GRUPOETNICO" localSheetId="9">#REF!</definedName>
    <definedName name="GRUPOETNICO" localSheetId="3">#REF!</definedName>
    <definedName name="GRUPOETNICO" localSheetId="4">#REF!</definedName>
    <definedName name="GRUPOETNICO" localSheetId="5">#REF!</definedName>
    <definedName name="GRUPOETNICO" localSheetId="6">#REF!</definedName>
    <definedName name="GRUPOETNICO" localSheetId="7">#REF!</definedName>
    <definedName name="GRUPOETNICO" localSheetId="8">#REF!</definedName>
    <definedName name="GRUPOETNICO">#REF!</definedName>
    <definedName name="GRUPOS_ETNICOS" localSheetId="4">#REF!</definedName>
    <definedName name="GRUPOS_ETNICOS" localSheetId="5">#REF!</definedName>
    <definedName name="GRUPOS_ETNICOS" localSheetId="6">#REF!</definedName>
    <definedName name="GRUPOS_ETNICOS" localSheetId="7">#REF!</definedName>
    <definedName name="GRUPOS_ETNICOS" localSheetId="8">#REF!</definedName>
    <definedName name="GRUPOS_ETNICOS">#REF!</definedName>
    <definedName name="LOCALIDAD" localSheetId="9">#REF!</definedName>
    <definedName name="LOCALIDAD" localSheetId="3">#REF!</definedName>
    <definedName name="LOCALIDAD" localSheetId="4">#REF!</definedName>
    <definedName name="LOCALIDAD" localSheetId="5">#REF!</definedName>
    <definedName name="LOCALIDAD" localSheetId="6">#REF!</definedName>
    <definedName name="LOCALIDAD" localSheetId="7">#REF!</definedName>
    <definedName name="LOCALIDAD" localSheetId="8">#REF!</definedName>
    <definedName name="LOCALIDAD">#REF!</definedName>
    <definedName name="LOCALIZACION" localSheetId="9">#REF!</definedName>
    <definedName name="LOCALIZACION" localSheetId="3">#REF!</definedName>
    <definedName name="LOCALIZACION" localSheetId="4">#REF!</definedName>
    <definedName name="LOCALIZACION" localSheetId="5">#REF!</definedName>
    <definedName name="LOCALIZACION" localSheetId="6">#REF!</definedName>
    <definedName name="LOCALIZACION" localSheetId="7">#REF!</definedName>
    <definedName name="LOCALIZACION" localSheetId="8">#REF!</definedName>
    <definedName name="LOCALIZACION">#REF!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6" i="73" l="1"/>
  <c r="H36" i="69"/>
  <c r="H36" i="71" l="1"/>
  <c r="H35" i="71" l="1"/>
  <c r="H35" i="73" l="1"/>
  <c r="H35" i="69"/>
  <c r="H34" i="71" l="1"/>
  <c r="H34" i="73" l="1"/>
  <c r="H34" i="69"/>
  <c r="H33" i="73" l="1"/>
  <c r="H33" i="69"/>
  <c r="H33" i="71" l="1"/>
  <c r="H32" i="69" l="1"/>
  <c r="H32" i="73"/>
  <c r="H32" i="71"/>
  <c r="H31" i="73" l="1"/>
  <c r="E31" i="73"/>
  <c r="E30" i="73"/>
  <c r="E31" i="69"/>
  <c r="E38" i="68"/>
  <c r="E37" i="68"/>
  <c r="E36" i="68"/>
  <c r="E35" i="68"/>
  <c r="E34" i="68"/>
  <c r="E33" i="68"/>
  <c r="E32" i="68"/>
  <c r="E31" i="68"/>
  <c r="L28" i="67"/>
  <c r="H31" i="71"/>
  <c r="H31" i="69"/>
  <c r="E27" i="71" l="1"/>
  <c r="E29" i="71"/>
  <c r="D28" i="73"/>
  <c r="D27" i="73"/>
  <c r="H38" i="73"/>
  <c r="E38" i="73"/>
  <c r="H37" i="73"/>
  <c r="E37" i="73"/>
  <c r="E36" i="73"/>
  <c r="E35" i="73"/>
  <c r="E34" i="73"/>
  <c r="E33" i="73"/>
  <c r="E32" i="73"/>
  <c r="E29" i="73"/>
  <c r="H28" i="73"/>
  <c r="E28" i="73"/>
  <c r="H27" i="73"/>
  <c r="H29" i="73" s="1"/>
  <c r="H30" i="73" s="1"/>
  <c r="F27" i="73"/>
  <c r="I22" i="73"/>
  <c r="E27" i="73"/>
  <c r="G27" i="73"/>
  <c r="I27" i="73" s="1"/>
  <c r="C27" i="67"/>
  <c r="I22" i="71"/>
  <c r="F27" i="69"/>
  <c r="G23" i="69"/>
  <c r="H37" i="69" s="1"/>
  <c r="I22" i="69"/>
  <c r="I22" i="68"/>
  <c r="C38" i="67"/>
  <c r="C37" i="67"/>
  <c r="C36" i="67"/>
  <c r="C35" i="67"/>
  <c r="C34" i="67"/>
  <c r="C33" i="67"/>
  <c r="C32" i="67"/>
  <c r="F27" i="67" s="1"/>
  <c r="C31" i="67"/>
  <c r="C30" i="67"/>
  <c r="C29" i="67"/>
  <c r="C28" i="67"/>
  <c r="I22" i="24"/>
  <c r="F27" i="71"/>
  <c r="G23" i="71" s="1"/>
  <c r="F27" i="68"/>
  <c r="G23" i="68"/>
  <c r="H27" i="68" s="1"/>
  <c r="G27" i="68"/>
  <c r="I27" i="68" s="1"/>
  <c r="E27" i="68"/>
  <c r="F27" i="24"/>
  <c r="G23" i="24" s="1"/>
  <c r="I22" i="67"/>
  <c r="H28" i="69"/>
  <c r="E38" i="71"/>
  <c r="E37" i="71"/>
  <c r="E36" i="71"/>
  <c r="E35" i="71"/>
  <c r="E34" i="71"/>
  <c r="E33" i="71"/>
  <c r="E32" i="71"/>
  <c r="E31" i="71"/>
  <c r="E30" i="71"/>
  <c r="E28" i="71"/>
  <c r="E38" i="69"/>
  <c r="E37" i="69"/>
  <c r="E36" i="69"/>
  <c r="E35" i="69"/>
  <c r="E34" i="69"/>
  <c r="E33" i="69"/>
  <c r="E32" i="69"/>
  <c r="E30" i="69"/>
  <c r="E29" i="69"/>
  <c r="E28" i="69"/>
  <c r="E27" i="69"/>
  <c r="H31" i="68"/>
  <c r="H32" i="68"/>
  <c r="H33" i="68"/>
  <c r="H34" i="68"/>
  <c r="H35" i="68"/>
  <c r="E30" i="68"/>
  <c r="E29" i="68"/>
  <c r="E28" i="68"/>
  <c r="H27" i="67"/>
  <c r="H28" i="67"/>
  <c r="H29" i="67"/>
  <c r="H30" i="67" s="1"/>
  <c r="H31" i="67"/>
  <c r="H32" i="67"/>
  <c r="H33" i="67"/>
  <c r="H34" i="67"/>
  <c r="H35" i="67"/>
  <c r="H36" i="67"/>
  <c r="H37" i="67"/>
  <c r="H38" i="67"/>
  <c r="E38" i="67"/>
  <c r="E37" i="67"/>
  <c r="E36" i="67"/>
  <c r="E35" i="67"/>
  <c r="E34" i="67"/>
  <c r="E33" i="67"/>
  <c r="E32" i="67"/>
  <c r="E31" i="67"/>
  <c r="E30" i="67"/>
  <c r="E29" i="67"/>
  <c r="E28" i="67"/>
  <c r="E27" i="67"/>
  <c r="E38" i="24"/>
  <c r="E37" i="24"/>
  <c r="E36" i="24"/>
  <c r="E35" i="24"/>
  <c r="E34" i="24"/>
  <c r="E33" i="24"/>
  <c r="E32" i="24"/>
  <c r="E31" i="24"/>
  <c r="E30" i="24"/>
  <c r="E29" i="24"/>
  <c r="E28" i="24"/>
  <c r="E27" i="24"/>
  <c r="H36" i="68"/>
  <c r="H37" i="68"/>
  <c r="H38" i="68"/>
  <c r="H31" i="24"/>
  <c r="H32" i="24"/>
  <c r="H33" i="24"/>
  <c r="H34" i="24"/>
  <c r="H35" i="24"/>
  <c r="H36" i="24"/>
  <c r="H37" i="24"/>
  <c r="H38" i="24"/>
  <c r="G27" i="71"/>
  <c r="I27" i="71" s="1"/>
  <c r="G27" i="69"/>
  <c r="I27" i="69" s="1"/>
  <c r="G27" i="67"/>
  <c r="I27" i="67" s="1"/>
  <c r="G27" i="24"/>
  <c r="I27" i="24" s="1"/>
  <c r="I18" i="63"/>
  <c r="G18" i="63"/>
  <c r="D18" i="63"/>
  <c r="C8" i="63"/>
  <c r="C7" i="63"/>
  <c r="C6" i="63"/>
  <c r="D30" i="62"/>
  <c r="O13" i="5"/>
  <c r="AA13" i="5"/>
  <c r="AC13" i="5" s="1"/>
  <c r="K27" i="66"/>
  <c r="L25" i="66"/>
  <c r="L21" i="66"/>
  <c r="L17" i="66"/>
  <c r="L27" i="66" s="1"/>
  <c r="M27" i="66" s="1"/>
  <c r="L13" i="66"/>
  <c r="I19" i="48"/>
  <c r="D19" i="48"/>
  <c r="C10" i="48"/>
  <c r="C8" i="48"/>
  <c r="C7" i="48"/>
  <c r="C6" i="48"/>
  <c r="G56" i="47"/>
  <c r="C56" i="47"/>
  <c r="K13" i="5"/>
  <c r="AA17" i="5"/>
  <c r="AB17" i="5"/>
  <c r="G56" i="62"/>
  <c r="C56" i="62"/>
  <c r="G41" i="62"/>
  <c r="G40" i="62"/>
  <c r="G39" i="62"/>
  <c r="G38" i="62"/>
  <c r="G37" i="62"/>
  <c r="G36" i="62"/>
  <c r="G35" i="62"/>
  <c r="G34" i="62"/>
  <c r="G33" i="62"/>
  <c r="G32" i="62"/>
  <c r="G31" i="62"/>
  <c r="G30" i="62"/>
  <c r="F30" i="62"/>
  <c r="W15" i="5"/>
  <c r="U15" i="5"/>
  <c r="W13" i="5"/>
  <c r="V13" i="5"/>
  <c r="U13" i="5"/>
  <c r="AA21" i="5"/>
  <c r="AC21" i="5" s="1"/>
  <c r="AA19" i="5"/>
  <c r="AB19" i="5"/>
  <c r="G31" i="47"/>
  <c r="G32" i="47"/>
  <c r="G33" i="47"/>
  <c r="G34" i="47"/>
  <c r="G35" i="47"/>
  <c r="G36" i="47"/>
  <c r="G37" i="47"/>
  <c r="G38" i="47"/>
  <c r="G39" i="47"/>
  <c r="G40" i="47"/>
  <c r="G41" i="47"/>
  <c r="I21" i="5"/>
  <c r="B21" i="5"/>
  <c r="I19" i="5"/>
  <c r="B19" i="5"/>
  <c r="I17" i="5"/>
  <c r="B17" i="5"/>
  <c r="F30" i="47"/>
  <c r="F31" i="47"/>
  <c r="F32" i="47" s="1"/>
  <c r="F33" i="47" s="1"/>
  <c r="F34" i="47" s="1"/>
  <c r="F35" i="47" s="1"/>
  <c r="F36" i="47" s="1"/>
  <c r="F37" i="47" s="1"/>
  <c r="F38" i="47" s="1"/>
  <c r="F39" i="47" s="1"/>
  <c r="F40" i="47" s="1"/>
  <c r="F41" i="47" s="1"/>
  <c r="D30" i="47"/>
  <c r="D31" i="47" s="1"/>
  <c r="I30" i="47"/>
  <c r="S15" i="5"/>
  <c r="T15" i="5"/>
  <c r="X15" i="5"/>
  <c r="Z15" i="5"/>
  <c r="L15" i="5"/>
  <c r="M15" i="5"/>
  <c r="L13" i="5"/>
  <c r="M13" i="5"/>
  <c r="N13" i="5"/>
  <c r="N15" i="5"/>
  <c r="B15" i="5"/>
  <c r="B13" i="5"/>
  <c r="G30" i="47"/>
  <c r="A11" i="5"/>
  <c r="C9" i="5"/>
  <c r="C8" i="5"/>
  <c r="C7" i="5"/>
  <c r="Y15" i="5"/>
  <c r="X13" i="5"/>
  <c r="Z13" i="5"/>
  <c r="Y13" i="5"/>
  <c r="S13" i="5"/>
  <c r="T13" i="5"/>
  <c r="K15" i="5"/>
  <c r="AB15" i="5" s="1"/>
  <c r="V15" i="5"/>
  <c r="J13" i="5"/>
  <c r="I13" i="5"/>
  <c r="J15" i="5"/>
  <c r="D31" i="62"/>
  <c r="H31" i="62" s="1"/>
  <c r="D32" i="62"/>
  <c r="D33" i="62" s="1"/>
  <c r="I30" i="62"/>
  <c r="H30" i="47"/>
  <c r="AC19" i="5"/>
  <c r="AB13" i="5"/>
  <c r="I15" i="5"/>
  <c r="AA15" i="5"/>
  <c r="AC17" i="5"/>
  <c r="F31" i="62"/>
  <c r="F32" i="62" s="1"/>
  <c r="F33" i="62" s="1"/>
  <c r="F34" i="62" s="1"/>
  <c r="F35" i="62" s="1"/>
  <c r="F36" i="62" s="1"/>
  <c r="F37" i="62" s="1"/>
  <c r="F38" i="62" s="1"/>
  <c r="F39" i="62" s="1"/>
  <c r="F40" i="62" s="1"/>
  <c r="F41" i="62" s="1"/>
  <c r="H30" i="62"/>
  <c r="AC15" i="5"/>
  <c r="I33" i="62" l="1"/>
  <c r="H33" i="62"/>
  <c r="D34" i="62"/>
  <c r="D32" i="47"/>
  <c r="H31" i="47"/>
  <c r="I31" i="47"/>
  <c r="H32" i="62"/>
  <c r="I32" i="62"/>
  <c r="I31" i="62"/>
  <c r="H27" i="69"/>
  <c r="H29" i="69" s="1"/>
  <c r="H30" i="69" s="1"/>
  <c r="AB21" i="5"/>
  <c r="H38" i="69"/>
  <c r="H28" i="68"/>
  <c r="H29" i="68" s="1"/>
  <c r="H30" i="68" s="1"/>
  <c r="H37" i="71"/>
  <c r="H38" i="71"/>
  <c r="H27" i="71"/>
  <c r="H28" i="71" s="1"/>
  <c r="H29" i="71" s="1"/>
  <c r="H30" i="71" s="1"/>
  <c r="H27" i="24"/>
  <c r="H28" i="24" s="1"/>
  <c r="H29" i="24" s="1"/>
  <c r="H30" i="24" s="1"/>
  <c r="I32" i="47" l="1"/>
  <c r="D33" i="47"/>
  <c r="H32" i="47"/>
  <c r="D35" i="62"/>
  <c r="H34" i="62"/>
  <c r="I34" i="62"/>
  <c r="D36" i="62" l="1"/>
  <c r="I35" i="62"/>
  <c r="H35" i="62"/>
  <c r="D34" i="47"/>
  <c r="I33" i="47"/>
  <c r="H33" i="47"/>
  <c r="I34" i="47" l="1"/>
  <c r="D35" i="47"/>
  <c r="H34" i="47"/>
  <c r="H36" i="62"/>
  <c r="I36" i="62"/>
  <c r="D37" i="62"/>
  <c r="I35" i="47" l="1"/>
  <c r="D36" i="47"/>
  <c r="H35" i="47"/>
  <c r="D38" i="62"/>
  <c r="I37" i="62"/>
  <c r="H37" i="62"/>
  <c r="D39" i="62" l="1"/>
  <c r="I38" i="62"/>
  <c r="H38" i="62"/>
  <c r="H36" i="47"/>
  <c r="I36" i="47"/>
  <c r="D37" i="47"/>
  <c r="D40" i="62" l="1"/>
  <c r="H39" i="62"/>
  <c r="I39" i="62"/>
  <c r="H37" i="47"/>
  <c r="I37" i="47"/>
  <c r="D38" i="47"/>
  <c r="H38" i="47" l="1"/>
  <c r="D39" i="47"/>
  <c r="I38" i="47"/>
  <c r="D41" i="62"/>
  <c r="I40" i="62"/>
  <c r="H40" i="62"/>
  <c r="I41" i="62" l="1"/>
  <c r="H41" i="62"/>
  <c r="H39" i="47"/>
  <c r="D40" i="47"/>
  <c r="I39" i="47"/>
  <c r="D41" i="47" l="1"/>
  <c r="I40" i="47"/>
  <c r="H40" i="47"/>
  <c r="I41" i="47" l="1"/>
  <c r="H41" i="47"/>
</calcChain>
</file>

<file path=xl/comments1.xml><?xml version="1.0" encoding="utf-8"?>
<comments xmlns="http://schemas.openxmlformats.org/spreadsheetml/2006/main">
  <authors>
    <author>usuario</author>
  </authors>
  <commentList>
    <comment ref="B6" authorId="0" shapeId="0">
      <text>
        <r>
          <rPr>
            <sz val="9"/>
            <color indexed="81"/>
            <rFont val="Tahoma"/>
            <family val="2"/>
          </rPr>
          <t xml:space="preserve">El código SEGPLAN: corresponde al número asignado para la meta en el  SEGPLAN.
</t>
        </r>
      </text>
    </comment>
    <comment ref="D6" authorId="0" shapeId="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text>
        <r>
          <rPr>
            <b/>
            <sz val="9"/>
            <color rgb="FF000000"/>
            <rFont val="Tahoma"/>
            <family val="2"/>
          </rPr>
          <t xml:space="preserve">CÓDIGO:
</t>
        </r>
        <r>
          <rPr>
            <sz val="9"/>
            <color rgb="FF000000"/>
            <rFont val="Tahoma"/>
            <family val="2"/>
          </rPr>
          <t xml:space="preserve">Hace referencia al número de identificación del Proyecto de Inversión.
</t>
        </r>
      </text>
    </comment>
    <comment ref="B9" authorId="0" shapeId="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text>
        <r>
          <rPr>
            <b/>
            <sz val="9"/>
            <color rgb="FF000000"/>
            <rFont val="Tahoma"/>
            <family val="2"/>
          </rPr>
          <t>Fecha:</t>
        </r>
        <r>
          <rPr>
            <sz val="9"/>
            <color rgb="FF000000"/>
            <rFont val="Tahoma"/>
            <family val="2"/>
          </rPr>
          <t xml:space="preserve">
</t>
        </r>
        <r>
          <rPr>
            <sz val="9"/>
            <color rgb="FF000000"/>
            <rFont val="Tahoma"/>
            <family val="2"/>
          </rPr>
          <t xml:space="preserve">Corresponde al mes y año en que cada dependencia empieza a reportar la ejecución del indicador. </t>
        </r>
      </text>
    </comment>
    <comment ref="B14" authorId="0" shapeId="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text>
        <r>
          <rPr>
            <b/>
            <sz val="9"/>
            <color rgb="FF000000"/>
            <rFont val="Tahoma"/>
            <family val="2"/>
          </rPr>
          <t>Fuente:</t>
        </r>
        <r>
          <rPr>
            <sz val="9"/>
            <color rgb="FF000000"/>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text>
        <r>
          <rPr>
            <b/>
            <sz val="9"/>
            <color indexed="81"/>
            <rFont val="Tahoma"/>
            <family val="2"/>
          </rPr>
          <t xml:space="preserve">Nombre:
</t>
        </r>
        <r>
          <rPr>
            <sz val="9"/>
            <color indexed="81"/>
            <rFont val="Tahoma"/>
            <family val="2"/>
          </rPr>
          <t xml:space="preserve">Elemento que compone el indicador.
</t>
        </r>
      </text>
    </comment>
    <comment ref="B20" authorId="0" shapeId="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text>
        <r>
          <rPr>
            <b/>
            <sz val="9"/>
            <color rgb="FF000000"/>
            <rFont val="Tahoma"/>
            <family val="2"/>
          </rPr>
          <t xml:space="preserve">Inicio:
</t>
        </r>
        <r>
          <rPr>
            <sz val="9"/>
            <color rgb="FF000000"/>
            <rFont val="Tahoma"/>
            <family val="2"/>
          </rPr>
          <t xml:space="preserve"> Hace referencia a la fecha de inicio de la medición del indicador en la vigencia.
</t>
        </r>
      </text>
    </comment>
    <comment ref="F22" authorId="0" shapeId="0">
      <text>
        <r>
          <rPr>
            <b/>
            <sz val="9"/>
            <color rgb="FF000000"/>
            <rFont val="Tahoma"/>
            <family val="2"/>
          </rPr>
          <t>Línea Base:</t>
        </r>
        <r>
          <rPr>
            <sz val="9"/>
            <color rgb="FF000000"/>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text>
        <r>
          <rPr>
            <b/>
            <sz val="9"/>
            <color rgb="FF000000"/>
            <rFont val="Tahoma"/>
            <family val="2"/>
          </rPr>
          <t>Acumulado cuatrienio:</t>
        </r>
        <r>
          <rPr>
            <sz val="9"/>
            <color rgb="FF000000"/>
            <rFont val="Tahoma"/>
            <family val="2"/>
          </rPr>
          <t>Hace referencia al valor acumulado durante el cuatrienio</t>
        </r>
      </text>
    </comment>
    <comment ref="B23" authorId="0" shapeId="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text>
        <r>
          <rPr>
            <b/>
            <sz val="9"/>
            <color rgb="FF000000"/>
            <rFont val="Tahoma"/>
            <family val="2"/>
          </rPr>
          <t>Valor:</t>
        </r>
        <r>
          <rPr>
            <sz val="9"/>
            <color rgb="FF000000"/>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text>
        <r>
          <rPr>
            <b/>
            <sz val="9"/>
            <color rgb="FF000000"/>
            <rFont val="Tahoma"/>
            <family val="2"/>
          </rPr>
          <t xml:space="preserve">Justificación:
</t>
        </r>
        <r>
          <rPr>
            <sz val="9"/>
            <color rgb="FF000000"/>
            <rFont val="Tahoma"/>
            <family val="2"/>
          </rPr>
          <t xml:space="preserve">Este campo esta destinado para registrar una breve justificación cuando el valor de la meta sea inferior a la línea base.
</t>
        </r>
      </text>
    </comment>
  </commentList>
</comments>
</file>

<file path=xl/comments2.xml><?xml version="1.0" encoding="utf-8"?>
<comments xmlns="http://schemas.openxmlformats.org/spreadsheetml/2006/main">
  <authors>
    <author>usuario</author>
  </authors>
  <commentList>
    <comment ref="B6" authorId="0" shapeId="0">
      <text>
        <r>
          <rPr>
            <sz val="9"/>
            <color indexed="81"/>
            <rFont val="Tahoma"/>
            <family val="2"/>
          </rPr>
          <t xml:space="preserve">El código SEGPLAN: corresponde al número asignado para la meta en el  SEGPLAN.
</t>
        </r>
      </text>
    </comment>
    <comment ref="D6" authorId="0" shapeId="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text>
        <r>
          <rPr>
            <b/>
            <sz val="9"/>
            <color indexed="81"/>
            <rFont val="Tahoma"/>
            <family val="2"/>
          </rPr>
          <t xml:space="preserve">Nombre:
</t>
        </r>
        <r>
          <rPr>
            <sz val="9"/>
            <color indexed="81"/>
            <rFont val="Tahoma"/>
            <family val="2"/>
          </rPr>
          <t xml:space="preserve">Elemento que compone el indicador.
</t>
        </r>
      </text>
    </comment>
    <comment ref="B20" authorId="0" shapeId="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text>
        <r>
          <rPr>
            <b/>
            <sz val="9"/>
            <color rgb="FF000000"/>
            <rFont val="Tahoma"/>
            <family val="2"/>
          </rPr>
          <t>Línea Base:</t>
        </r>
        <r>
          <rPr>
            <sz val="9"/>
            <color rgb="FF000000"/>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text>
        <r>
          <rPr>
            <b/>
            <sz val="9"/>
            <color indexed="81"/>
            <rFont val="Tahoma"/>
            <family val="2"/>
          </rPr>
          <t>Acumulado cuatrienio:</t>
        </r>
        <r>
          <rPr>
            <sz val="9"/>
            <color indexed="81"/>
            <rFont val="Tahoma"/>
            <family val="2"/>
          </rPr>
          <t>Hace referencia al valor acumulado durante el cuatrienio</t>
        </r>
      </text>
    </comment>
    <comment ref="B23" authorId="0" shapeId="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text>
        <r>
          <rPr>
            <b/>
            <sz val="9"/>
            <color rgb="FF000000"/>
            <rFont val="Tahoma"/>
            <family val="2"/>
          </rPr>
          <t>Valor:</t>
        </r>
        <r>
          <rPr>
            <sz val="9"/>
            <color rgb="FF000000"/>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text>
        <r>
          <rPr>
            <b/>
            <sz val="9"/>
            <color rgb="FF000000"/>
            <rFont val="Tahoma"/>
            <family val="2"/>
          </rPr>
          <t xml:space="preserve">Justificación:
</t>
        </r>
        <r>
          <rPr>
            <sz val="9"/>
            <color rgb="FF000000"/>
            <rFont val="Tahoma"/>
            <family val="2"/>
          </rPr>
          <t xml:space="preserve">Este campo esta destinado para registrar una breve justificación cuando el valor de la meta sea inferior a la línea base.
</t>
        </r>
      </text>
    </comment>
  </commentList>
</comments>
</file>

<file path=xl/comments3.xml><?xml version="1.0" encoding="utf-8"?>
<comments xmlns="http://schemas.openxmlformats.org/spreadsheetml/2006/main">
  <authors>
    <author>usuario</author>
  </authors>
  <commentList>
    <comment ref="B6" authorId="0" shapeId="0">
      <text>
        <r>
          <rPr>
            <sz val="9"/>
            <color indexed="81"/>
            <rFont val="Tahoma"/>
            <family val="2"/>
          </rPr>
          <t xml:space="preserve">El código SEGPLAN: corresponde al número asignado para la meta en el  SEGPLAN.
</t>
        </r>
      </text>
    </comment>
    <comment ref="D6" authorId="0" shapeId="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text>
        <r>
          <rPr>
            <b/>
            <sz val="9"/>
            <color rgb="FF000000"/>
            <rFont val="Tahoma"/>
            <family val="2"/>
          </rPr>
          <t>Fuente:</t>
        </r>
        <r>
          <rPr>
            <sz val="9"/>
            <color rgb="FF000000"/>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text>
        <r>
          <rPr>
            <b/>
            <sz val="9"/>
            <color indexed="81"/>
            <rFont val="Tahoma"/>
            <family val="2"/>
          </rPr>
          <t xml:space="preserve">Nombre:
</t>
        </r>
        <r>
          <rPr>
            <sz val="9"/>
            <color indexed="81"/>
            <rFont val="Tahoma"/>
            <family val="2"/>
          </rPr>
          <t xml:space="preserve">Elemento que compone el indicador.
</t>
        </r>
      </text>
    </comment>
    <comment ref="B20" authorId="0" shapeId="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text>
        <r>
          <rPr>
            <b/>
            <sz val="9"/>
            <color rgb="FF000000"/>
            <rFont val="Tahoma"/>
            <family val="2"/>
          </rPr>
          <t>Línea Base:</t>
        </r>
        <r>
          <rPr>
            <sz val="9"/>
            <color rgb="FF000000"/>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text>
        <r>
          <rPr>
            <b/>
            <sz val="9"/>
            <color rgb="FF000000"/>
            <rFont val="Tahoma"/>
            <family val="2"/>
          </rPr>
          <t>Acumulado cuatrienio:</t>
        </r>
        <r>
          <rPr>
            <sz val="9"/>
            <color rgb="FF000000"/>
            <rFont val="Tahoma"/>
            <family val="2"/>
          </rPr>
          <t>Hace referencia al valor acumulado durante el cuatrienio</t>
        </r>
      </text>
    </comment>
    <comment ref="B23" authorId="0" shapeId="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text>
        <r>
          <rPr>
            <b/>
            <sz val="9"/>
            <color rgb="FF000000"/>
            <rFont val="Tahoma"/>
            <family val="2"/>
          </rPr>
          <t>Valor:</t>
        </r>
        <r>
          <rPr>
            <sz val="9"/>
            <color rgb="FF000000"/>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4.xml><?xml version="1.0" encoding="utf-8"?>
<comments xmlns="http://schemas.openxmlformats.org/spreadsheetml/2006/main">
  <authors>
    <author>usuario</author>
  </authors>
  <commentList>
    <comment ref="B6" authorId="0" shapeId="0">
      <text>
        <r>
          <rPr>
            <sz val="9"/>
            <color indexed="81"/>
            <rFont val="Tahoma"/>
            <family val="2"/>
          </rPr>
          <t xml:space="preserve">El código SEGPLAN: corresponde al número asignado para la meta en el  SEGPLAN.
</t>
        </r>
      </text>
    </comment>
    <comment ref="D6" authorId="0" shapeId="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text>
        <r>
          <rPr>
            <b/>
            <sz val="9"/>
            <color rgb="FF000000"/>
            <rFont val="Tahoma"/>
            <family val="2"/>
          </rPr>
          <t xml:space="preserve">CÓDIGO:
</t>
        </r>
        <r>
          <rPr>
            <sz val="9"/>
            <color rgb="FF000000"/>
            <rFont val="Tahoma"/>
            <family val="2"/>
          </rPr>
          <t xml:space="preserve">Hace referencia al número de identificación del Proyecto de Inversión.
</t>
        </r>
      </text>
    </comment>
    <comment ref="B9" authorId="0" shapeId="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text>
        <r>
          <rPr>
            <b/>
            <sz val="9"/>
            <color indexed="81"/>
            <rFont val="Tahoma"/>
            <family val="2"/>
          </rPr>
          <t xml:space="preserve">Nombre:
</t>
        </r>
        <r>
          <rPr>
            <sz val="9"/>
            <color indexed="81"/>
            <rFont val="Tahoma"/>
            <family val="2"/>
          </rPr>
          <t xml:space="preserve">Elemento que compone el indicador.
</t>
        </r>
      </text>
    </comment>
    <comment ref="B20" authorId="0" shapeId="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text>
        <r>
          <rPr>
            <b/>
            <sz val="9"/>
            <color rgb="FF000000"/>
            <rFont val="Tahoma"/>
            <family val="2"/>
          </rPr>
          <t>Acumulado cuatrienio:</t>
        </r>
        <r>
          <rPr>
            <sz val="9"/>
            <color rgb="FF000000"/>
            <rFont val="Tahoma"/>
            <family val="2"/>
          </rPr>
          <t>Hace referencia al valor acumulado durante el cuatrienio</t>
        </r>
      </text>
    </comment>
    <comment ref="B23" authorId="0" shapeId="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text>
        <r>
          <rPr>
            <b/>
            <sz val="9"/>
            <color rgb="FF000000"/>
            <rFont val="Tahoma"/>
            <family val="2"/>
          </rPr>
          <t>Valor:</t>
        </r>
        <r>
          <rPr>
            <sz val="9"/>
            <color rgb="FF000000"/>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5.xml><?xml version="1.0" encoding="utf-8"?>
<comments xmlns="http://schemas.openxmlformats.org/spreadsheetml/2006/main">
  <authors>
    <author>usuario</author>
  </authors>
  <commentList>
    <comment ref="B6" authorId="0" shapeId="0">
      <text>
        <r>
          <rPr>
            <sz val="9"/>
            <color indexed="81"/>
            <rFont val="Tahoma"/>
            <family val="2"/>
          </rPr>
          <t xml:space="preserve">El código SEGPLAN: corresponde al número asignado para la meta en el  SEGPLAN.
</t>
        </r>
      </text>
    </comment>
    <comment ref="D6" authorId="0" shapeId="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text>
        <r>
          <rPr>
            <b/>
            <sz val="9"/>
            <color indexed="81"/>
            <rFont val="Tahoma"/>
            <family val="2"/>
          </rPr>
          <t xml:space="preserve">Nombre:
</t>
        </r>
        <r>
          <rPr>
            <sz val="9"/>
            <color indexed="81"/>
            <rFont val="Tahoma"/>
            <family val="2"/>
          </rPr>
          <t xml:space="preserve">Elemento que compone el indicador.
</t>
        </r>
      </text>
    </comment>
    <comment ref="B20" authorId="0" shapeId="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text>
        <r>
          <rPr>
            <b/>
            <sz val="9"/>
            <color rgb="FF000000"/>
            <rFont val="Tahoma"/>
            <family val="2"/>
          </rPr>
          <t>Línea Base:</t>
        </r>
        <r>
          <rPr>
            <sz val="9"/>
            <color rgb="FF000000"/>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text>
        <r>
          <rPr>
            <b/>
            <sz val="9"/>
            <color rgb="FF000000"/>
            <rFont val="Tahoma"/>
            <family val="2"/>
          </rPr>
          <t>Acumulado cuatrienio:</t>
        </r>
        <r>
          <rPr>
            <sz val="9"/>
            <color rgb="FF000000"/>
            <rFont val="Tahoma"/>
            <family val="2"/>
          </rPr>
          <t>Hace referencia al valor acumulado durante el cuatrienio</t>
        </r>
      </text>
    </comment>
    <comment ref="B23" authorId="0" shapeId="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6.xml><?xml version="1.0" encoding="utf-8"?>
<comments xmlns="http://schemas.openxmlformats.org/spreadsheetml/2006/main">
  <authors>
    <author>usuario</author>
  </authors>
  <commentList>
    <comment ref="B6" authorId="0" shapeId="0">
      <text>
        <r>
          <rPr>
            <sz val="9"/>
            <color indexed="81"/>
            <rFont val="Tahoma"/>
            <family val="2"/>
          </rPr>
          <t xml:space="preserve">El código SEGPLAN: corresponde al número asignado para la meta en el  SEGPLAN.
</t>
        </r>
      </text>
    </comment>
    <comment ref="D6" authorId="0" shapeId="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text>
        <r>
          <rPr>
            <b/>
            <sz val="9"/>
            <color rgb="FF000000"/>
            <rFont val="Tahoma"/>
            <family val="2"/>
          </rPr>
          <t>Código:</t>
        </r>
        <r>
          <rPr>
            <sz val="9"/>
            <color rgb="FF000000"/>
            <rFont val="Tahoma"/>
            <family val="2"/>
          </rPr>
          <t xml:space="preserve">
</t>
        </r>
        <r>
          <rPr>
            <sz val="9"/>
            <color rgb="FF000000"/>
            <rFont val="Tahoma"/>
            <family val="2"/>
          </rPr>
          <t>Corresponde al valor alfanumérico de identificación asignado al proceso. Aparece en el respectivo mapa de procesos del Instituto.</t>
        </r>
      </text>
    </comment>
    <comment ref="B10" authorId="0" shapeId="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text>
        <r>
          <rPr>
            <b/>
            <sz val="9"/>
            <color rgb="FF000000"/>
            <rFont val="Tahoma"/>
            <family val="2"/>
          </rPr>
          <t>Objetivo de descripción:</t>
        </r>
        <r>
          <rPr>
            <sz val="9"/>
            <color rgb="FF000000"/>
            <rFont val="Tahoma"/>
            <family val="2"/>
          </rPr>
          <t xml:space="preserve">
</t>
        </r>
        <r>
          <rPr>
            <sz val="9"/>
            <color rgb="FF000000"/>
            <rFont val="Tahoma"/>
            <family val="2"/>
          </rPr>
          <t>En este campo se define qué se pretende alcanzar con el indicador. Así mismo, y si se requiere, se relaciona un comentario en donde se explique de qué trata el mismo.</t>
        </r>
      </text>
    </comment>
    <comment ref="B15" authorId="0" shapeId="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text>
        <r>
          <rPr>
            <b/>
            <sz val="9"/>
            <color indexed="81"/>
            <rFont val="Tahoma"/>
            <family val="2"/>
          </rPr>
          <t xml:space="preserve">Nombre:
</t>
        </r>
        <r>
          <rPr>
            <sz val="9"/>
            <color indexed="81"/>
            <rFont val="Tahoma"/>
            <family val="2"/>
          </rPr>
          <t xml:space="preserve">Elemento que compone el indicador.
</t>
        </r>
      </text>
    </comment>
    <comment ref="B20" authorId="0" shapeId="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text>
        <r>
          <rPr>
            <b/>
            <sz val="9"/>
            <color rgb="FF000000"/>
            <rFont val="Tahoma"/>
            <family val="2"/>
          </rPr>
          <t>Acumulado cuatrienio:</t>
        </r>
        <r>
          <rPr>
            <sz val="9"/>
            <color rgb="FF000000"/>
            <rFont val="Tahoma"/>
            <family val="2"/>
          </rPr>
          <t>Hace referencia al valor acumulado durante el cuatrienio</t>
        </r>
      </text>
    </comment>
    <comment ref="B23" authorId="0" shapeId="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sharedStrings.xml><?xml version="1.0" encoding="utf-8"?>
<sst xmlns="http://schemas.openxmlformats.org/spreadsheetml/2006/main" count="1052" uniqueCount="393">
  <si>
    <t>SISTEMA INTEGRADO DE GESTIÓN</t>
  </si>
  <si>
    <t>PROCESO DIRECCIONAMIENTO ESTRATÉGICO</t>
  </si>
  <si>
    <t>Formato de programación y seguimiento al Plan Operativo Anual de gestión con inversión</t>
  </si>
  <si>
    <t>Código: PE01-PR01-F01</t>
  </si>
  <si>
    <t>Versión: 6.0</t>
  </si>
  <si>
    <t>Eje / Pilar Plan de Desarrollo</t>
  </si>
  <si>
    <t>Programa Plan de Desarrollo</t>
  </si>
  <si>
    <t>Proyecto Estratégico</t>
  </si>
  <si>
    <t>PROGRAMACIÓN CUATRIENIO</t>
  </si>
  <si>
    <t>SEGUIMIENTO VIGENCIA</t>
  </si>
  <si>
    <t>AVANCE</t>
  </si>
  <si>
    <t xml:space="preserve">CÓDIGO Y NOMBRE DEL PROYECTO DE INVERSIÓN </t>
  </si>
  <si>
    <t>CÓDIGO Y META PROYECTO DE INVERSIÓN ASOCIADA</t>
  </si>
  <si>
    <t>CÓDIGO META PRODUCTO</t>
  </si>
  <si>
    <t xml:space="preserve"> META PRODUCTO</t>
  </si>
  <si>
    <t>CÓDIGO INDICADOR</t>
  </si>
  <si>
    <t>INDICADOR</t>
  </si>
  <si>
    <t>UNIDAD DE MEDIDA</t>
  </si>
  <si>
    <t>TIPOLOGÍA</t>
  </si>
  <si>
    <t>CUATRIENIO</t>
  </si>
  <si>
    <t>ENE</t>
  </si>
  <si>
    <t>FEB</t>
  </si>
  <si>
    <t>MAR</t>
  </si>
  <si>
    <t>ABR</t>
  </si>
  <si>
    <t>MAY</t>
  </si>
  <si>
    <t>JUN</t>
  </si>
  <si>
    <t>JUL</t>
  </si>
  <si>
    <t>AGO</t>
  </si>
  <si>
    <t>SEP</t>
  </si>
  <si>
    <t>OCT</t>
  </si>
  <si>
    <t>NOV</t>
  </si>
  <si>
    <t>DIC</t>
  </si>
  <si>
    <t>Total Ejecutado</t>
  </si>
  <si>
    <t>% VIGENCIA</t>
  </si>
  <si>
    <t>% PDD</t>
  </si>
  <si>
    <t>AVANCES Y LOGROS</t>
  </si>
  <si>
    <t>RETRASOS Y SOLUCIONES</t>
  </si>
  <si>
    <t>BENEFICIOS</t>
  </si>
  <si>
    <t>1032 - Gestión y control de tránsito y transporte</t>
  </si>
  <si>
    <t>Demarcar el total de malla vial construida y conservada</t>
  </si>
  <si>
    <t xml:space="preserve"> Número de km demarcados</t>
  </si>
  <si>
    <t>Cantidad</t>
  </si>
  <si>
    <t>Suma</t>
  </si>
  <si>
    <t>La cifra acumulada del primer trimestre de la vigencia 2018, está superando considerablemente la meta establecida para este período de tiempo pues se encontraba en 24,50 kilómetros carril demarcados y se llevan con corte a 31 de marzo  45,07 kilómetros carril demarcados, lo que significa que a la fecha se tiene un porcentaje acumulado de cumplimiento para la vigencia de 183,96%; esto gracias a la gestión que se ha venido adelnatando con los contratistas de las cinco zonas en las cuales se encuntra actualmente dividida la ciudad y que atienden los contratos de señalización de manera integral en la ciudad.</t>
  </si>
  <si>
    <t>N/A</t>
  </si>
  <si>
    <t>Al realizar la demarcación de vías en la ciudad se incrementa  la seguridad vial , en la medida  que los diferentes actores viales conozcan y  respeten la demarcación , pues cabe mencionar que la inversión realizada por  la entidad y la ciudad en materia de demarcación es muy grande cada año y  debe mantenerse de manera constante pues la pintura se borra o se desgasta; es así como la Entidad vela porque las garantías de las implmentaciones se cumplan pero la misma depende directamente de la calidad de la vía, las condiciones ambientales, y una serie de factores que se tienen en cuenta en el anexo técnico que forma parte integral de  cada contrato; de manera tal que la demarcación es una labor con un  costo representativo en las finanzas de la ciudad, que en la medida en que sea reconocido y valorado por la ciudadanía mejora las condiciones de movilidad y de seguridad de los habitantes y visitantes.</t>
  </si>
  <si>
    <t>Señalizar verticalmente del total de malla vial construida y conservada</t>
  </si>
  <si>
    <t>Número de señales verticales instaladas</t>
  </si>
  <si>
    <t>La cifra acumulada del primer trimestre de la vigencia 2018, está superando considerablemente la meta establecida para este período de tiempo pues la misma era de 150 señales verticales instaladas y se llevan con corte a 31 de marzo  1646 instaladas,  lo que significa que a la fecha se tiene un porcentaje acumulado de cumplimiento para la vigencia de 1097,33%; esto gracias a la gestión que se ha venido adelnatando con los contratistas de las cinco zonas en las cuales se encuntra actualmente dividida la ciudad y que atienden los contratos de señalización de manera integral en la ciudad.</t>
  </si>
  <si>
    <t>La seguridad vial se ve incrementada en la medida en que se aumente la cantidad de señales verticales instaladas, siempre y cuando los diferentes actores viales las conozcan y les den cumplimiento, puesto que más que la instalación la seguridad se dá en la medida en que se respete lo que indica cada una de las señales; es así como con la inversión que realiza la entidad y con el apoyo de la ciudadanía que debe valorar y acatar esa inversión,  las condiciones de movilidad y de seguridad de los habitantes y visitantes de la ciudad se mejora puesto que las condiciones de desplazamiento lo hacen.</t>
  </si>
  <si>
    <t xml:space="preserve">Implementación 100% segunda fase - Sistema Inteligente de Transporte
</t>
  </si>
  <si>
    <t>Porcentaje de implementación de la segunda fase del Sistema Inteligente de Transporte</t>
  </si>
  <si>
    <t>Porcentaje</t>
  </si>
  <si>
    <t>En el primer trimestre de la vigencia, se estructuró toda la docuemntación técnica que permitió la contratación de los Servicios profesionales para la interventoría  del Convenio 1029 del 2010, servicio que actualemnte se presta a la entidad, y su ejecucion se encuentra en normal  desarrollo de las actividades programadas en el cronogramaga pactado para efectos de seguimiento y control de la operacion y mantenimiento del Centro de Gestión de Tránsito, de l aRed de Comunicaciones del SIT y demas componentes que integran el SIT en el marco del Convenio 1029 del 2010.</t>
  </si>
  <si>
    <t>En conjunto el desarrollo de las actividades d elas metas 11,12 y 13, buscan Implementar un sistema de gestión y control de la demanda de transporte conformado por sistemas inteligentes y diversas tecnologías que permitan una operación y control efectivo de las variables que afectan la movilidad, garantizando el tiempo promedio de viaje en la ciudad de 56 minutos.</t>
  </si>
  <si>
    <t xml:space="preserve">Diseño e implementación 100% de la segunda fase de semáforos inteligentes
</t>
  </si>
  <si>
    <t xml:space="preserve"> Porcentaje de implementación de la segunda fase de semáforos inteligentes</t>
  </si>
  <si>
    <t>primer trimestre: La entidad, se encuntra en ejecucion del contrato para la Implementación del sistema de semáforos inteligente SSI - para la ciudad de Bogotá, adjudicado en Diciembre del 2017 e incluye vigencia futruras 2018 y 2019, las cuales han sido comprometidas debidamente con la legalización del mismo.</t>
  </si>
  <si>
    <t xml:space="preserve">Diseño e implementación 100% de la primera fase de Detección Electrónica de Infracciones (DEI)
</t>
  </si>
  <si>
    <t>Porcentaje de diseño e implementación de la primera fase de Detección Electrónica de Infracciones (DEI)</t>
  </si>
  <si>
    <t>Durante el primer trimestre de la vigencia 2018, se realizó la Adición del contrato N° 2017-1319, lo cual permitira  continuar con los servicios técnicos y tecnológicos de comparendos por medio de  dispositivos móviles y bolígrafos digitales para gestión de comparendos.</t>
  </si>
  <si>
    <t>Producto</t>
  </si>
  <si>
    <t>Proceso</t>
  </si>
  <si>
    <t>Formato de Hoja de Vida Indicador</t>
  </si>
  <si>
    <t>Actividad</t>
  </si>
  <si>
    <t xml:space="preserve">CODIGO: PE01-PR01-F03 </t>
  </si>
  <si>
    <t>VERSIÓN 4.0</t>
  </si>
  <si>
    <t>Operación</t>
  </si>
  <si>
    <t>HOJA DE VIDA INDICADOR</t>
  </si>
  <si>
    <t>SECRETARÍA DISTRITAL DE MOVILIDAD</t>
  </si>
  <si>
    <t>SECCIÓN 1. Identificación del Indicador</t>
  </si>
  <si>
    <t>Constante</t>
  </si>
  <si>
    <t>1. Código SEGPLAN Meta Proyecto</t>
  </si>
  <si>
    <t>2.  Descripción Meta Proyecto de Inversión o de Gestión</t>
  </si>
  <si>
    <t>Implementación 100% segunda fase - Sistema Inteligente de Transporte</t>
  </si>
  <si>
    <t>Apoyo</t>
  </si>
  <si>
    <t>Creciente</t>
  </si>
  <si>
    <t>3. Fuente PMR</t>
  </si>
  <si>
    <t>NO</t>
  </si>
  <si>
    <t>4. Dependencia responsable</t>
  </si>
  <si>
    <t>Dirección de Control y Vigilancia</t>
  </si>
  <si>
    <t>5. Meta con territorialización</t>
  </si>
  <si>
    <t>Misional</t>
  </si>
  <si>
    <t>Decreciente</t>
  </si>
  <si>
    <t>6. Proyecto</t>
  </si>
  <si>
    <t>Gestión y control de tránsito y transporte</t>
  </si>
  <si>
    <t>7. Código del Proyecto</t>
  </si>
  <si>
    <t>Estratégico</t>
  </si>
  <si>
    <t>8. Proceso</t>
  </si>
  <si>
    <t>9. Código del proceso</t>
  </si>
  <si>
    <t>PM04</t>
  </si>
  <si>
    <t>Evaluación</t>
  </si>
  <si>
    <t>10. Objetivo estratégico</t>
  </si>
  <si>
    <t xml:space="preserve">7. Prestar servicios eficientes, oportunos y de calidad a la ciudadanía, tanto en gestión como en trámites de la movilidad </t>
  </si>
  <si>
    <t>11. Meta Producto</t>
  </si>
  <si>
    <t>231 - Implementación 100% segunda fase - Sistema Inteligente de Transporte</t>
  </si>
  <si>
    <t>SI</t>
  </si>
  <si>
    <t>12. Nombre del indicador</t>
  </si>
  <si>
    <t>Actividades para la segunda fase del Sistema Inteligente de Transporte</t>
  </si>
  <si>
    <t>13. Tipología</t>
  </si>
  <si>
    <t>Eficacia</t>
  </si>
  <si>
    <t>Anual</t>
  </si>
  <si>
    <t>14. Fecha de programación</t>
  </si>
  <si>
    <t>Enero de 2018</t>
  </si>
  <si>
    <t>15. Tipo anualización</t>
  </si>
  <si>
    <t>Semestral</t>
  </si>
  <si>
    <t>16. Objetivo y descripción del Indicador</t>
  </si>
  <si>
    <t>El objetivo del indicador es medir el porcentaje de avance de las actividades a desarrollar  tendientes a la implementación de la segunda fase del Sistema Inteligente de Transporte</t>
  </si>
  <si>
    <t>Trimestral</t>
  </si>
  <si>
    <t>1. Orientar las acciones de la Secretaría Distrital de Movilidad hacia la visión cero, es decir, la reducción sustancial de víctimas fatales y lesionadas en siniestros de tránsito</t>
  </si>
  <si>
    <t>17. Fuente u origen de Datos</t>
  </si>
  <si>
    <t>Control y vigilancia - Sistema Inteligente de Transporte</t>
  </si>
  <si>
    <t>Mensual</t>
  </si>
  <si>
    <t xml:space="preserve">2. Fomentar la cultura ciudadana y el respeto entre todos los usuarios de todas las formas de transporte, protegiendo en especial los actores vulnerables y los modos activos </t>
  </si>
  <si>
    <t>18. Fórmula de Cálculo</t>
  </si>
  <si>
    <t>Porcentaje de avance en actividades ejecutadas / Porcentaje total de avance de actividades programado en la vigencia</t>
  </si>
  <si>
    <t>3. Propender por la sostenibilidad ambiental, económica y social de la movilidad en una visión integral de planeción de ciudad y movilidad</t>
  </si>
  <si>
    <t>19. Unidad de medida del indicador</t>
  </si>
  <si>
    <t>4. Ser ejemplo en la rendición de cuentas a la ciudadanía</t>
  </si>
  <si>
    <t xml:space="preserve">20.  Nombre de las Variables </t>
  </si>
  <si>
    <t>VARIABLE 1 - Numerador</t>
  </si>
  <si>
    <t>VARIABLE 2 - Denominador</t>
  </si>
  <si>
    <t>Eficiencia</t>
  </si>
  <si>
    <t>5. Ser transparente, incluyente, equitativa en género y garantista de la participación e involucramiento ciudadanos y del sectro privado</t>
  </si>
  <si>
    <t>Porcentaje de avance en actividades ejecutadas</t>
  </si>
  <si>
    <t>Porcentaje total de avance de actividades programado en la vigencia</t>
  </si>
  <si>
    <t>Efectividad</t>
  </si>
  <si>
    <t xml:space="preserve">6. Proveer un ecosistema adecuado para la innovación y adopción  de nuevas y mejores tecnologías de movilidad y de información y comunicación </t>
  </si>
  <si>
    <t>21. Unidad de medida (de la variable)</t>
  </si>
  <si>
    <t>22. Descripción de la variable</t>
  </si>
  <si>
    <t>Se registra el porcentaje de actividades desarrolladas sobre las programadas para la segunda fase del Sistema Inteligente de Transporte</t>
  </si>
  <si>
    <t>Se registra el porcentaje  de actividades programadas para la segunda fase del Sistema Inteligente de Transporte</t>
  </si>
  <si>
    <t>8. Contar con un excelente equipo humano y condiciones laborales que hagan de la Secretaría Distrital de Movilidad un lugar atractivo para trabajar y desarrollarse profesionalmente</t>
  </si>
  <si>
    <t>23. Inicio de la Serie</t>
  </si>
  <si>
    <t>25. Línea base</t>
  </si>
  <si>
    <t>24. Fin de la Serie</t>
  </si>
  <si>
    <t>Diciembre de 2018</t>
  </si>
  <si>
    <t>26. Valor de la Meta</t>
  </si>
  <si>
    <t>27. Frecuencia del reporte</t>
  </si>
  <si>
    <t xml:space="preserve">28. Observación a la magnitud propuesta para la Meta </t>
  </si>
  <si>
    <t>N.A</t>
  </si>
  <si>
    <t>SECCIÓN 2. Seguimiento al Indicador</t>
  </si>
  <si>
    <t>Mes</t>
  </si>
  <si>
    <t>29. Numerador (Variable 1)</t>
  </si>
  <si>
    <t>Numerador Acumulado (Variable 1)</t>
  </si>
  <si>
    <t>30. Denominador (Variable 2)</t>
  </si>
  <si>
    <t>Denominador Acumulado (Variable 2)</t>
  </si>
  <si>
    <t>% Cumplimiento del período reportado</t>
  </si>
  <si>
    <t>% Cumplimiento en la vigencia</t>
  </si>
  <si>
    <t>% Cumplimiento de la meta</t>
  </si>
  <si>
    <t>Meta mensual</t>
  </si>
  <si>
    <t xml:space="preserve">Enero </t>
  </si>
  <si>
    <t>Febrero</t>
  </si>
  <si>
    <t>Marzo</t>
  </si>
  <si>
    <t>Abril</t>
  </si>
  <si>
    <t>Mayo</t>
  </si>
  <si>
    <t>Junio</t>
  </si>
  <si>
    <t>Julio</t>
  </si>
  <si>
    <t>Agosto</t>
  </si>
  <si>
    <t>Septiembre</t>
  </si>
  <si>
    <t>Octubre</t>
  </si>
  <si>
    <t>Noviembre</t>
  </si>
  <si>
    <t>Diciembre</t>
  </si>
  <si>
    <t>31. Observaciones del avance de meta en el periodo</t>
  </si>
  <si>
    <t>SECCIÓN 3. Análisis de tendencia del Indicador</t>
  </si>
  <si>
    <t>32. Avances y logros</t>
  </si>
  <si>
    <t>33.Retrasos y soluciones</t>
  </si>
  <si>
    <t>34. Beneficios para la Comunidad/Entidad</t>
  </si>
  <si>
    <t>SECCIÓN 4. Actualización y Responsables del reporte</t>
  </si>
  <si>
    <t>35. Control de actualizaciones</t>
  </si>
  <si>
    <t xml:space="preserve">36. Fecha </t>
  </si>
  <si>
    <t>37. Campo modificado</t>
  </si>
  <si>
    <t>38.Modificación realizada.</t>
  </si>
  <si>
    <t>39. Responsable del Análisis</t>
  </si>
  <si>
    <t>ALEJANDRO FORERO GUZMAN</t>
  </si>
  <si>
    <t>40. Responsable del reporte</t>
  </si>
  <si>
    <t>ALMA ISABEL RONCALLO DÍAZ</t>
  </si>
  <si>
    <t>41. Director / Jefe de Oficina / Subdirector</t>
  </si>
  <si>
    <t>44. Subsecretario (a) / Ordenador (a) de gasto</t>
  </si>
  <si>
    <t>42. Firma Director / Jefe Oficina</t>
  </si>
  <si>
    <t>45. Firma Subsecretario  (a) / Ordenador (a) de gasto</t>
  </si>
  <si>
    <t>43. Firma Subdirector</t>
  </si>
  <si>
    <t>Formato de Anexo de Acitividades</t>
  </si>
  <si>
    <t>CÓDIGO: PE01-PR01-F11</t>
  </si>
  <si>
    <t>VERSIÓN 3.0</t>
  </si>
  <si>
    <t>CODIGO Y NOMBRE DEL PROYECTO DE INVERSIÓN O PROCESO</t>
  </si>
  <si>
    <t>DEPENDENCIA:</t>
  </si>
  <si>
    <t>SUBSECRETARÍA RESPONSABLE:</t>
  </si>
  <si>
    <t>ORDENADOR DEL GASTO:</t>
  </si>
  <si>
    <t>DIANA VIDAL</t>
  </si>
  <si>
    <t>META POA ASOCIADA</t>
  </si>
  <si>
    <t>Sección No. 1: PROGRAMACION  VIGENCIA 2018</t>
  </si>
  <si>
    <t>Sección No. 2: EJECUCIÓN</t>
  </si>
  <si>
    <t>1. NÚMERO</t>
  </si>
  <si>
    <t>2. ACTIVIDADES PRIMARIAS</t>
  </si>
  <si>
    <t>3. PONDERACIÓN
ACTIVIDAD PRIMARIA</t>
  </si>
  <si>
    <t>4. No.</t>
  </si>
  <si>
    <t>5. ACTIVIDADES SECUNDARIAS</t>
  </si>
  <si>
    <t>6. PONDERACIÓN
ACTIVIDAD SECUNDARIA</t>
  </si>
  <si>
    <t>7. FECHA ESTIMADA DE  EJECUCIÓN</t>
  </si>
  <si>
    <t>8. AVANCE PONDERADO</t>
  </si>
  <si>
    <t>9. FECHA EJECUCIÓN</t>
  </si>
  <si>
    <t>10. OBSERVACIONES</t>
  </si>
  <si>
    <t>Servicios profesionales para la interventoría Convenio 1029 del 2010</t>
  </si>
  <si>
    <t>Estudios previos  y estructuración técnica, financiera  y legal para llevar a cabo la contratación directa de la Universidad Distrital Francisco Jose de Caldas para realizar la Interventoría Integral del Convenio 1029.</t>
  </si>
  <si>
    <t>Licenciamiento de Autocad</t>
  </si>
  <si>
    <t>Estudios previos  y estructuración técnica, financiera  y legal para llevar a cabo la contratación para el licenciamiento de Autocad.</t>
  </si>
  <si>
    <t>Servicios de Información en Nube electrónica</t>
  </si>
  <si>
    <t>Estudios previos  y estructuración técnica, financiera  y legal para llevar a cabo la contratación del servicio de informacion en nube electrónica.</t>
  </si>
  <si>
    <t>TOTAL</t>
  </si>
  <si>
    <t>HOJA DE VIDA DEL INDICADOR</t>
  </si>
  <si>
    <t>Código: PE01-PR06-F03</t>
  </si>
  <si>
    <t>Versión: 3.0</t>
  </si>
  <si>
    <t>PARTE 1. Identificación del Indicador</t>
  </si>
  <si>
    <t>Código SEGPLAN Meta/Actividad Proyecto</t>
  </si>
  <si>
    <t>Descripción Meta/Actividad Proyecto de Inversión o de Gestión</t>
  </si>
  <si>
    <t>Vincular 1.000 prestadores de servicios a la estrategia de regulación</t>
  </si>
  <si>
    <t>Meta/Actividad con territorialización</t>
  </si>
  <si>
    <t>Dependencia responsable</t>
  </si>
  <si>
    <t>Subdireccion de Cultura Ciudadana y Gestion del Conocimiento</t>
  </si>
  <si>
    <t>Indicador PMR</t>
  </si>
  <si>
    <t>Nombre Proyecto</t>
  </si>
  <si>
    <t>Implementación de estrategias de cultura y participación ciudadana para la defensa, convivencia, protección y bienestar de los animales en Bogotá</t>
  </si>
  <si>
    <t>Código del Proyecto</t>
  </si>
  <si>
    <t>Código del proceso</t>
  </si>
  <si>
    <t>PM03</t>
  </si>
  <si>
    <t>Objetivo estratégico</t>
  </si>
  <si>
    <t>Generar e impulsar procesos ciudadanos innovadores de transformación cultural, mediante la promoción prácticas de relacionamiento humano - animal.</t>
  </si>
  <si>
    <t>Meta Sectorial</t>
  </si>
  <si>
    <t>160  - Vincular 3.500.000 personas a las estrategias de cultura ciudadana, participación, educación ambiental y protección animal, con enfoque territorial, diferencial y de género.</t>
  </si>
  <si>
    <t>Nombre del indicador</t>
  </si>
  <si>
    <t>Prestadores de servicios a la estrategia de regulación vinculados</t>
  </si>
  <si>
    <t>Tipología</t>
  </si>
  <si>
    <t>Fecha de programación</t>
  </si>
  <si>
    <t>01/01/2023</t>
  </si>
  <si>
    <t>Tipo anualización</t>
  </si>
  <si>
    <t>Objetivo y descripción del Indicador</t>
  </si>
  <si>
    <t>Sensibilizar a los prestadores de servicio interesados en la implementación de las buenas Practicas de bienestar y proteccion animal</t>
  </si>
  <si>
    <t>Fuente u origen de Datos</t>
  </si>
  <si>
    <t xml:space="preserve"> Equipo de Regulación de la  Subdirección de Cultura Ciudadana y Gestión del Conocimiento. </t>
  </si>
  <si>
    <t>Fórmula de Cálculo</t>
  </si>
  <si>
    <t>Prestadores de servicios vinculadas / Prestadores de servicios progamados * 100</t>
  </si>
  <si>
    <t>Unidad de medida del indicador</t>
  </si>
  <si>
    <t>Numero de Prestadores de Servicios</t>
  </si>
  <si>
    <t xml:space="preserve">Nombre de las Variables </t>
  </si>
  <si>
    <t>Magnitud Ejecutada</t>
  </si>
  <si>
    <t xml:space="preserve">Magnitud programada </t>
  </si>
  <si>
    <t>Prestadores de servicios vinculadas</t>
  </si>
  <si>
    <t>Prestadores de servicios progamados</t>
  </si>
  <si>
    <t>Unidad de medida (de la variable)</t>
  </si>
  <si>
    <t>Numero de Prestadores vinculados</t>
  </si>
  <si>
    <t>Numero de prestadores de servicios programados</t>
  </si>
  <si>
    <t>Descripción de la variable</t>
  </si>
  <si>
    <t>prestadores de servicios vinculados que den soporte para cumplimiento de la meta</t>
  </si>
  <si>
    <t>Prestadores de servicios programados para el cumplimiento de la meta</t>
  </si>
  <si>
    <t>Inicio de la Serie</t>
  </si>
  <si>
    <t>Línea base</t>
  </si>
  <si>
    <t>Acumulado cuatrienio</t>
  </si>
  <si>
    <t>Fin de la Serie</t>
  </si>
  <si>
    <t>Valor de la Meta</t>
  </si>
  <si>
    <t>Frecuencia del reporte</t>
  </si>
  <si>
    <t xml:space="preserve">Justificación meta inferior a línea base </t>
  </si>
  <si>
    <t>N.A.</t>
  </si>
  <si>
    <t>PARTE 2. Seguimiento al Indicador</t>
  </si>
  <si>
    <t>Magnitud programada mensual</t>
  </si>
  <si>
    <t>Magnitud ejecutada mensual</t>
  </si>
  <si>
    <t>% Avance frente a la meta mensual</t>
  </si>
  <si>
    <t xml:space="preserve"> Magnitud programada acumulada</t>
  </si>
  <si>
    <t>Magnitud ejecutada Acumulada</t>
  </si>
  <si>
    <t>% Avance acumulado</t>
  </si>
  <si>
    <t>% Avance Acumulado frente al PDD</t>
  </si>
  <si>
    <t>Descripción del avance de meta en el periodo</t>
  </si>
  <si>
    <t>Con corte al 31 de octubre se han vinculado 08 prestadores de la magnitud programada, es decir un avance acumulado del 97,12% para la vigencia 2023.      
Para dar cumplimiento de la meta de vincular 208 prestadores de servicio para la vigencia 2023, se llevó a cabo 3 procesos de socialización de los lineamentos para la regulación en bienestar animal de las diferentes prestaciones de servicios que trabajan para y con los animales, a partir de los cuales, en el mes de octubre se vincularon 08 prestadores de servicios a la estrategia de regulación del IDPYBA.</t>
  </si>
  <si>
    <t>Descripción avances y logros</t>
  </si>
  <si>
    <t>Para dar cumplimiento de la meta de vincular 208 prestadores de servicio para la vigencia 2023, se ha llevado a cabo 3 procesos de socialización de los lineamentos para la regulación en bienestar animal de las diferentes prestaciones de servicios que trabajan para y con los animales, a partir de los cuales se vincularon 08 prestadores de servicios a la estrategia de regulación del IDPYBA durante el mes de octubre.
Se han alcanzado logros frente a las siguientes actividades:
1. Realizar 23 visitas de inspección y vigilancia a los prestadores de servicios durante el mes de octubre.
2. Desarrollo de documentos de Inspección y vigilancia, principalmente la construcción del documento de procedimiento para la implementación de las funciones de Inspección y Vigilancia.
3. Se llevó a cabo 3 procesos de socialización de los protocolos, guías y documentos producto de la implementación de la estrategia de regulación.</t>
  </si>
  <si>
    <t>Descripción retrasos y soluciones</t>
  </si>
  <si>
    <t>Beneficios para la Comunidad/Entidad</t>
  </si>
  <si>
    <t>La formulación e implementación de la estrategia de regulación a prestadores de servicio que trabajan para y con los animales constituye la oportunidad de mejorar las prácticas de bienestar en el manejo de los animales que son beneficiarios de estos servicios, minimizando los riesgos de maltrato que puedan derivarse del ejercicio de estas actividades económicas.</t>
  </si>
  <si>
    <t>PARTE 3. Actualización y Responsables del reporte</t>
  </si>
  <si>
    <t>Control de actualizaciones</t>
  </si>
  <si>
    <t xml:space="preserve">Fecha </t>
  </si>
  <si>
    <t>Campo modificado</t>
  </si>
  <si>
    <t>Modificación realizada.</t>
  </si>
  <si>
    <t>Responsable del Análisis</t>
  </si>
  <si>
    <t xml:space="preserve">Profesional Regulacion Liliana Estefanía Saavedra </t>
  </si>
  <si>
    <t>Responsable del reporte</t>
  </si>
  <si>
    <t>Profesional administrativo: Fabio Andrés Bustos Ardila</t>
  </si>
  <si>
    <t>Jefe de Oficina y/o Subdirector(a)</t>
  </si>
  <si>
    <t>Subdirectora de Cultura Ciudadana y Gestión del Conocimiento - Natalia Parra Osorio</t>
  </si>
  <si>
    <t>Firma Jefe Oficina y/o Subdirector(a)</t>
  </si>
  <si>
    <t>Diseñar e implementar 8 campañas pedagógicas de apropiación social del conocimiento que aborden perspectivas alternativas al antropocentrismo.</t>
  </si>
  <si>
    <t>Campañas pedagógicas de apropiación social del conocimiento que aborden perspectivas alternativas al antropocentrismo implementadas</t>
  </si>
  <si>
    <t>Generar espacios de sensibilizacion y educacion en temas de proteccion y bienestar animal a traves de campañas pedagógicas de apropiación social del conocimiento que aborden perspectivas alternativas al antropocentrismo</t>
  </si>
  <si>
    <t xml:space="preserve"> Equipo de Educacion de la  Subdirección de Cultura Ciudadana y Gestión del Conocimiento. </t>
  </si>
  <si>
    <t>Campañas diseñadas e implementadas / Campañas programadas * 100</t>
  </si>
  <si>
    <t>Numero de Campañas</t>
  </si>
  <si>
    <t>Campañas diseñadas e implementadas</t>
  </si>
  <si>
    <t>Campañas progamadas</t>
  </si>
  <si>
    <t>Numero de Campañas diseñadas e implementadas</t>
  </si>
  <si>
    <t>Numero de Campañas programados</t>
  </si>
  <si>
    <t>Campañas pedagógicas de apropiación social del conocimiento que aborden perspectivas alternativas al antropocentrismo. que den soporte para cumplimiento de la meta</t>
  </si>
  <si>
    <t>Campañas pedagógicas de apropiación social del conocimiento que aborden perspectivas alternativas al antropocentrismo. para el cumplimiento de la meta</t>
  </si>
  <si>
    <t>no procede</t>
  </si>
  <si>
    <t>Insistir en la necesidad de generar una transformación cultural en el relacionamiento humano-animal que redunde en la mitigación del maltrato animal y control de riesgos para evitar accidentes claramente prevenibles por el desarrollo de competencias cognitivas, comportamentales y actitudinales</t>
  </si>
  <si>
    <t>Profesional Equipo de Cultura Ciudadana - Andrea Millán Hincapié</t>
  </si>
  <si>
    <t>Profesional administrativo - Fabio Andrés Bustos Ardila</t>
  </si>
  <si>
    <t>Vincular 49.000 ciudadanos y ciudadanas en las estrategias de sensibilización y educación en los ámbitos: educativo, recreodeportivo, institucional y comunitario para incrementar la tenencia responsable de animales de compañía no convencionales basada en criterios técnicos, sin fomentar su adquisición</t>
  </si>
  <si>
    <t>Ciudadanos y ciudadanas en las estrategias de sensibilización y educación en los ámbitos: educativo, recreodeportivo, institucional y comunitario vinculados</t>
  </si>
  <si>
    <t>Vincular ciudadanos y ciudadanas en las estrategias de sensibilización y educación en los ámbitos: educativo, recreodeportivo, institucional y comunitario para incrementar la tenencia responsable de animales de compañía no convencionales basada en criterios técnicos, sin fomentar su adquisición</t>
  </si>
  <si>
    <t>Personas vinculadas  en las estrategias de sensibilización y educación  /  Personas  progamadas en las estrategias de sensibilización y educación * 100</t>
  </si>
  <si>
    <t>Numero de Personas</t>
  </si>
  <si>
    <t>Personas vinculadas  en las estrategias de sensibilización y educación</t>
  </si>
  <si>
    <t xml:space="preserve">Personas  progamadas en las estrategias de sensibilización y educación </t>
  </si>
  <si>
    <t>Numero de personas vinculadas</t>
  </si>
  <si>
    <t>Numero de personas programadas</t>
  </si>
  <si>
    <t>Las personas que participan en la  estrategia de sensibilizacion, formación y educación son aquellas  que se han integrado en  alguna actividad desarrollada en cualquiera de los siguientes ambitos: educativo, institucional, comunitario y recreodeportivo que den soporte para cumplimiento de la meta</t>
  </si>
  <si>
    <t>Las personas programadas en la  estrategia de sensibilizacion, formación y educación son aquellas  que deben participar  en alguna actividad desarrollada en cualquiera de los siguientes ambitos: educativo, institucional, comunitario y recreodeportivo.</t>
  </si>
  <si>
    <t>No se presentan retrasos</t>
  </si>
  <si>
    <t>Se sigue insistiendo en la importancia de la transformación cultural desde el ámbito educativo con la articulación interinstitucional</t>
  </si>
  <si>
    <t>Vincular 10.000 ciudadanos y ciudadanas en talleres de formación que aborden la normatividad vigente y su aplicación en las instancias y los espacios de participación ciudadana y movilización social de protección y bienestar animal</t>
  </si>
  <si>
    <t>Ciudadanos y ciudadanas en talleres de formación que aborden la normatividad vigente y su aplicación en las instancias y los espacios de participación ciudadana vinculados</t>
  </si>
  <si>
    <t>Vincular ciudadanos y ciudadanas en talleres de formación que aborden la normatividad vigente y su aplicación en las instancias y los espacios de participación ciudadana y movilización social de protección y bienestar animal</t>
  </si>
  <si>
    <t xml:space="preserve"> Equipo de Participacion Ciudadana de la  Subdirección de Cultura Ciudadana y Gestión del Conocimiento. </t>
  </si>
  <si>
    <t>Personas vinculadas en espacios de participacion ciudadana /  Personas progamadas en espacios de participacion ciudadana * 100</t>
  </si>
  <si>
    <t>Personas vinculadas en espacios de participacion ciudadana</t>
  </si>
  <si>
    <t xml:space="preserve">Personas progamadas en espacios de participacion ciudadana </t>
  </si>
  <si>
    <t>Las personas que se vinculan a los procesos de participación desarrollados  en cualquiera de los siguientes ambitos: Voluntariado, Propiedad horizontal, red de aliados, Consejo locales de Participación que den soporte para cumplimiento de la meta</t>
  </si>
  <si>
    <t>Personas programadas  que deben participar en cualquiera de los siguientes escenarios: Voluntariado, Propiedad horizontal, red de aliados, Consejo locales de Participación</t>
  </si>
  <si>
    <t>NO APLICA</t>
  </si>
  <si>
    <t xml:space="preserve">La interacción con la ciudadanía a través de las estrategias de sensibilización en temas de participación ciudadana y movilización social en protección y bienestar animal permite trabajar de manera articulada con la ciudadanía y las instituciones, identificando las necesidades propias de cada territorio y las dinámicas particulares que se presentan en la relación humano-animal, fortaleciendo las acciones implementadas por el instituto, las cuales se ejecutarán desde los enfoques poblacionales-diferenciales y de género, dependiendo de las características del territorio. </t>
  </si>
  <si>
    <t xml:space="preserve">Profesional - Equipo de Participacion Ciudadana - Ibith Fernanda Cortes Ardila </t>
  </si>
  <si>
    <t>Definir y ejecutar 960 pactos con las instancias y espacios de participación ciudadana y movilización social por localidad para la Protección y Bienestar Animal</t>
  </si>
  <si>
    <t>Pactos con las instancias y espacios de participación ciudadana y movilización social por localidad para la Protección y Bienestar Animal ejecutados</t>
  </si>
  <si>
    <t>Fortalecer los procesos, articular acciones y llevar a cabo pactos con las instancias y espacios de participación ciudadana y movilización social por localidad para la Protección y Bienestar Animal que generen cultura y beneficien a los animales en la ciudad.</t>
  </si>
  <si>
    <t>Pactos Realizados /  Pactos Programados</t>
  </si>
  <si>
    <t>Numero de Pactos</t>
  </si>
  <si>
    <t>Pactos Realizados</t>
  </si>
  <si>
    <t>Pactos Programados</t>
  </si>
  <si>
    <t>Numero de Pactos realizados</t>
  </si>
  <si>
    <t>Numero de Pactos programadas</t>
  </si>
  <si>
    <t>Pactos realizados en con las instancias y espacios de participación ciudadana que den soporte para cumplimiento de la meta</t>
  </si>
  <si>
    <t xml:space="preserve">Pactos programados en con las instancias y espacios de participación ciudadana </t>
  </si>
  <si>
    <t>NA</t>
  </si>
  <si>
    <t>Realizar ejercicios de participación ciudadana y cultura, se identificarán y trabajarán las zonas con mayor problemática relacionada con tenencia y convivencia con animales, procurando generar estrategias focalizadas para cada territorio, haciendo un acompañamiento y seguimiento, donde se identifican las problemáticas y se desarrollan acciones por el distrito para mitigarlas.</t>
  </si>
  <si>
    <t>Ibith Fernanda Cortes Ardila - Equipo de Participacion Ciudadana</t>
  </si>
  <si>
    <t>Natalia Parra Osorio</t>
  </si>
  <si>
    <t>Gestionar 49 alianzas interinstitucionales, intersectoriales  y de ciudad región que potencien las intervenciones y cobertura en torno a la Protección y Bienestar Animal</t>
  </si>
  <si>
    <t>Alianzas interinstitucionales, intersectoriales  y de ciudad región que potencien las intervenciones y cobertura en torno a la Protección y Bienestar Animal gestionadas</t>
  </si>
  <si>
    <t>Gestionar alianzas interinstitucionales, intersectoriales  y de ciudad región que potencien las intervenciones y cobertura en torno a la Protección y Bienestar Animal.</t>
  </si>
  <si>
    <t xml:space="preserve"> Equipo Administrativo de la  Subdirección de Cultura Ciudadana y Gestión del Conocimiento. </t>
  </si>
  <si>
    <t>Alianzas Realizadas /  Alianzas Programadas * 100</t>
  </si>
  <si>
    <t>Numero de Alianzas</t>
  </si>
  <si>
    <t>Alianzas Realizadas</t>
  </si>
  <si>
    <t>Alianzas Programadas</t>
  </si>
  <si>
    <t>Numero de Alianzas Realizadas</t>
  </si>
  <si>
    <t>Numero de Alianzas programadas</t>
  </si>
  <si>
    <t>Alianzas Realizadas que den soporte para cumplimiento de la meta</t>
  </si>
  <si>
    <t>Alianzas programadas para el cumplimiento de la meta</t>
  </si>
  <si>
    <t>Los beneficios alcanzados en la Meta "Gestionar 49 alianzas interinstitucionales, intersectoriales  y de ciudad región que potencien las intervenciones y cobertura en torno a la Protección y Bienestar Animal" son: 
- Se han desarrollado estrategias de articulación interinstitucionales e intersectoriales y de ciudad región en temas de protección y bienestar animal.
- Se han gestionado de 35 alianzas, que potenciarán las intervenciones y cobertura en torno a la Protección y Bienestar Animal.
- De manera transversal se han fortalecido los procesos de participación ciudadana incidente en instancias, espacios de participación ciudadana y movilización social</t>
  </si>
  <si>
    <t xml:space="preserve">Profesional Equipo Alianzas - Catalina Tenjo Leon </t>
  </si>
  <si>
    <t>14. Realizar 133 visitas administrativas y de seguimiento a empresas prestadoras del servicio público de transporte.</t>
  </si>
  <si>
    <t>240 - 52 estrategias integrales de seguridad vial que incluyan cultura ciudadana implementadas en un punto, tramo o zona.</t>
  </si>
  <si>
    <t>Auditorías a empresas de transporte público</t>
  </si>
  <si>
    <t>El objetivo del indicador es medir la cantidad de empresas a las cuales se les ha realizado visita administrativa ya sea de auditoria o de seguimiento en relación con las visitas administrativas que se encontraban  programadas para el período de reporte.</t>
  </si>
  <si>
    <t>Control y vigilancia - Reporte de actividades de los contratistas del grupo de auditorias</t>
  </si>
  <si>
    <t>(No. De visitas administrativas realizadas / No. De Visitas administrativas programadas)*100</t>
  </si>
  <si>
    <t>No. De visitas administrativas realizadas</t>
  </si>
  <si>
    <t xml:space="preserve"> No. De Visitas administrativas programadas</t>
  </si>
  <si>
    <t>Es la cantidad de visitas administrativas ya sea de auditoria o de seguimiento que se realiza a las empresas prestadoras del servicio de transporte público; ya sea colectivo, individual o masivo.</t>
  </si>
  <si>
    <t>Es el número de visitas administrativas que se tiene programado realizar en el período de tiempo del reporte.</t>
  </si>
  <si>
    <t>ANGELICA PICO-ANALISIS/LUIS HUMBERTO GONZALEZ-INFORMACION</t>
  </si>
  <si>
    <t>ANGELICA PICO</t>
  </si>
  <si>
    <t>Formato de Anexo de Actividades</t>
  </si>
  <si>
    <t>CODIGO Y NOMBRE DEL PROYECTO DE INVERSIÓN O DEL POA SIN INVERSIÓN</t>
  </si>
  <si>
    <t>Sección No. 1: PROGRAMACION  VIGENCIA _2018</t>
  </si>
  <si>
    <t>Prog</t>
  </si>
  <si>
    <t>Ejec</t>
  </si>
  <si>
    <t>Trim  1</t>
  </si>
  <si>
    <t>Total</t>
  </si>
  <si>
    <t>Trim  2</t>
  </si>
  <si>
    <t>Trim  3</t>
  </si>
  <si>
    <t>Trim  4</t>
  </si>
  <si>
    <t>TOTAL AÑO</t>
  </si>
  <si>
    <t xml:space="preserve">En el trascurso del mes se celebró 1 alianza de acuerdo con lo programado. Esta alianza, fue realizada con la  Unidad Especial Administrativa Aeronáutica Civil  para lo cual se han propuesto los siguientes compromisos:
IDPYBA 
*Acompañar las acciones que se definan entre las partes dirigidas a la comunidad objetivo de acuerdo con la agenda programada para 2023
*Apoyar en la divulgación e invitación de la comunidad a la programación de actividades.
*Generar un espacio de Diálogo Zoolidario que permitan la participación de la ciudadanía a través de la implementación de una metodología de identificación y priorización de problemáticas entorno a la protección y bienestar animal en Bogotá las cuales puedan ser atendidas.
AERONAUTICA CIVIL 
*Acompañar los espacios, actividades y compromisos que se concreten entre la entidad y la comunidad. - Apoyar con la búsqueda y uso de espacios físicos y logística para el desarrollo del Diálogo Zoolidario.
*Realizar la convocatoria para la asistencia de los ciudadanos a las jornadas articuladas conjuntamente (dialogo Zoolidario y demás actividades a concretar).
</t>
  </si>
  <si>
    <r>
      <t xml:space="preserve">En el trascurso de la vigencia se han adelantado 10 alianzas de las 10 programadas, equivalente al </t>
    </r>
    <r>
      <rPr>
        <sz val="8"/>
        <rFont val="Arial"/>
        <family val="2"/>
      </rPr>
      <t>100%</t>
    </r>
    <r>
      <rPr>
        <sz val="8"/>
        <color theme="1"/>
        <rFont val="Arial"/>
        <family val="2"/>
      </rPr>
      <t xml:space="preserve"> de la magnitud programada para la vigencia 2023.  
Estas alianzas, fueron realizadas con  la Subred Centro Oriente, la empresa Diverpool, Banco de la Republica, Constructora Bolívar FMC Technologies, Prosperidad Social, agencia de publicidad Llorente &amp; Llorente, la Universidad Sergio arboleda, la Organización antiespecista EVOLUZOON y la Unidad Especial Administrativa Aeronáutica Civil para lo cual se han realizado las siguientes actividades: 
La alianza con la Aeronáutica Civil  tiene por objetivo: definir acciones que permitan fomentar espacios de participación con la ciudadanía de Bogotá, D.C (en específico en la localidad de Engativá y Fontibón). Así mismo, fortalecer el conocimiento y las acciones que realiza el Instituto en tenencia responsable de animales de compañía y convivencia responsable entre tenedores y no tenedores de animales de compañía, a través de la presentación de las estrategias de la Subdirección de Cultura Ciudadana y Gestión del Conocimiento.o
A su vez se realizaron los siguientes avances en el mes de octubre
*Reunion con la Aeronáutica Civil: Se acompañó a la reunión solicitada por la Aeronáutica para celebrar una alianza que permita que a través de un dialogo zoolidario se puedan identificar las problemáticas en pyba de las zonas cercanas al aeropuerto de las localidades de Engativá y Fontibón
*Propuesta de agenda para llevar a cabo el dialogo zoolidario con los habitantes objeto identificado por la Aeronáutica Civil en el mes de noviembre, con el fin de identificar las problemáticas y generar un calendario de trabajo para 2023.</t>
    </r>
  </si>
  <si>
    <t>Con corte al 31 de octubre presenta una magnitudad ejecutada del 1,66  con relacion a las 2 campañas programadas para la vigencia 2023. lo anterior, hace referencia a un avance acumulado del 83% para la vigencia 2023.
Lo anterior de acuerdo con la priorización de los temas de las campañas, construcción de los documentos base de campaña de "Bogotá se conecta con el mar" y "Mi mayor acto de amor es protegerte de todo riesgo", mesas técnicas de trabajo para la conceptualización y definición de líneas gráficas, elaboración de los conceptos gráficos, estructuración de acciones pedagógicas propias de las campañas, mesas de trabajo con el equipo técnico de la subdirección, mesas de trabajo con aliados de las campañas para perfilar aún más las necesidades de información y elementos educomunicativos, estructuración de acciones pedagógica centradas en los temas de las campañas en los diferentes ámbitos de aplicación de la estrategia de sensibilización, educación y formación y lanzamiento de las campañas. Durante octubre de 2023 se continuó la implementación de las dos campañas pedagógicas diseñandas, en diferentes espacios de la ciudad.</t>
  </si>
  <si>
    <t>En octubre de 2023, se continuó la programación de intervenciones pedagógicas para la implementación de las acciones propias de las campañas en articulación con  aliados como el Planetario Bogotá y la Universidad del Bosque y en diferentes espacios de la ciudad.</t>
  </si>
  <si>
    <t>Con corte al 31 de octubre de 2023, han sido vinculadas 2015 personas, lo que representa un avance del 95,95% frente a la programación de la vigencia 2023. 
Se destaca la implementación de acciones de apropiación de la cultura ciudadana con las estrategias Mirar y no tocar es amar en el marco del Sistema Distrital de Cuidado, Huellitas de la calle en respuesta a las responsabilidades con la Política Pública de Habitabilidad en Calle, Pisa el freno hay vida en la vía que también aporta al cumplimiento de acciones de la Política Pública Distrital de Espacio Público y Servicio Social Estudiantil por los animales que con sus acciones aporta a la Política Pública Distrital de Juventud.
Es de resaltar que además se desarrollan acciones de apropiación de la cultura ciudadana en respuesta a los requerimientos ciudadanos, institucionales e instancias de participación ciudadana que apuntan al cumplimento de la meta para la vigencia 2023.</t>
  </si>
  <si>
    <t>En el periodo reportado se vincularon 150 personas en 7 intervenciones así:
En ámbito comunitario se desarrollaron 7 acciones de apropiación de la cultura ciudadana, impactando a 150 ciudadanos y ciudadanas. Aquí se vinculan las acciones de:
**Huellitas de calle con 1 jornada y 22 ciudadanos sensibilizados
**Mirar y no tocar es amar con 1 jornada y 20 ciudadanos participantes en el recorrido de observación de fauna silvestre urbana como actividad de respiro en respuesta a las obligaciones adquiridas en el Sistema Distrital de Cuidado.
**Pisa el freno, hay vida en la vía con 1 intervención y 22 actores viales sensibilizados
**Otras acciones de apropiación de la cultura ciudadana en ámbito comunitario con 4 intervenciones y 86 ciudadanos vinculados.</t>
  </si>
  <si>
    <t>A la fecha el Instituto ha vinculado 8.882 ciudadanos y ciudadanas en talleres de formación (acumulados PDD; 2020=404 + 2021=2800 + 2022=4,000 +2023=1.678),  que aborden la normatividad vigente y su aplicación en las instancias y los espacios de participación ciudadana y movilización social de protección y bienestar animal. Las estrategias implementadas en la presente vigencia son las siguientes: 
 - Sensibilización sobre participación incidente, normativa en protección y bienestar animal, corresponsabilidad social y movilización ciudadana en favor de los animales, en los diferentes espacios de participación en las localidades y ofertados por el IDPYBA, a la fecha se han vinculado 850 personas (febrero 69 + marzo 41 + abril 106 + 121 mayo + 204 junio + 105 julio + 141 agosto + 30 septiembre + 33 octubre ciudadanas y ciudadanos vinculados)
- Inducción del Programa de voluntariado social en protección y bienestar animal, donde se vincularon 135 ciudadanas y ciudadanos (65 marzo + 31 abril + 39 septiembre).
- Se realizaron sensibilizaciones virtuales y presenciales donde se abordó la normativa vigente y estrategias de convivencia interespecie en propiedad horizontal, a través del programa de copropiedad y convivencia, donde se han vinculado 582 ciudadanas y ciudadanos (enero 8 + marzo 53 + abril 34 + 36 mayo + 52 junio + 109 julio + 101 agosto + 156 septiembre + 33 octubre ciudadanas y ciudadanos vinculados)   
- Se vincularon 100 mayo + 11 junio organizaciones y personas naturales al programa de la red de aliados.</t>
  </si>
  <si>
    <t xml:space="preserve">En octubre se vincularon 66 ciudadanos y ciudadanas, a través de las siguientes acciones de participación: 
- Espacios de participación se vincularon 33 ciudadanas y ciudadanos
- Programa de copropiedad y convivencia se vincularon 33 ciudadanas y ciudadanos 
En el marco de los logros de gestion realizados en la vinculación de ciudadanos y ciudadanas en talleres de formación que aborden la normatividad vigente y su aplicación en las instancias y los espacios de participación ciudadana y movilización social de protección y bienestar animal.  Se han vinculado ciudadanos y ciudadanas de las localidades de Bosa, Kennedy, Rafael Uribe Uribe y Suba. </t>
  </si>
  <si>
    <t xml:space="preserve">A la fecha el Instituto ha definido y ejecutado 953 pactos con las instancias y espacios de participación ciudadana y movilización social por localidad para la Protección y Bienestar Animal (acumulados PDD; 2020=60 + 2021=390 + 2022=430 + 2023=73). 
Son espacios de participación respaldados por Normas Distritales y/o locales, en los que permanentemente interactúan los ciudadanos, representantes de la Entidades públicas y autoridades de la Administración Distrital y se tratan temas como: necesidades de una comunidad, sus posibles soluciones, implementación de la política pública y el desarrollo programas o proyectos propios en el distrito. En octubre se ejecuto 1 pacto, se lograron importantes gestiones para la localidad de Kennedy llevando los servicios y programas de protección y bienestar animal a las comunidades con quienes se pactaron los compromisos. </t>
  </si>
  <si>
    <t xml:space="preserve">En octubre se ejecuto 1 pacto, se lograron importantes gestiones para la localidad de Kennedy llevando los servicios y programas de protección y bienestar animal a las comunidades con quienes se pactaron los compromisos, llevando los servicios y programas de protección y bienestar animal a las comunidades con quienes se pactaron los compromisos. </t>
  </si>
</sst>
</file>

<file path=xl/styles.xml><?xml version="1.0" encoding="utf-8"?>
<styleSheet xmlns="http://schemas.openxmlformats.org/spreadsheetml/2006/main" xmlns:mc="http://schemas.openxmlformats.org/markup-compatibility/2006" xmlns:x14ac="http://schemas.microsoft.com/office/spreadsheetml/2009/9/ac" mc:Ignorable="x14ac">
  <numFmts count="15">
    <numFmt numFmtId="41" formatCode="_-* #,##0_-;\-* #,##0_-;_-* &quot;-&quot;_-;_-@_-"/>
    <numFmt numFmtId="43" formatCode="_-* #,##0.00_-;\-* #,##0.00_-;_-* &quot;-&quot;??_-;_-@_-"/>
    <numFmt numFmtId="164" formatCode="_-* #,##0.00\ &quot;€&quot;_-;\-* #,##0.00\ &quot;€&quot;_-;_-* &quot;-&quot;??\ &quot;€&quot;_-;_-@_-"/>
    <numFmt numFmtId="165" formatCode="&quot;$&quot;\ #,##0_);[Red]\(&quot;$&quot;\ #,##0\)"/>
    <numFmt numFmtId="166" formatCode="_(* #,##0_);_(* \(#,##0\);_(* &quot;-&quot;_);_(@_)"/>
    <numFmt numFmtId="167" formatCode="_(&quot;$&quot;\ * #,##0.00_);_(&quot;$&quot;\ * \(#,##0.00\);_(&quot;$&quot;\ * &quot;-&quot;??_);_(@_)"/>
    <numFmt numFmtId="168" formatCode="_(* #,##0.00_);_(* \(#,##0.00\);_(* &quot;-&quot;??_);_(@_)"/>
    <numFmt numFmtId="169" formatCode="_ * #,##0.00_ ;_ * \-#,##0.00_ ;_ * &quot;-&quot;??_ ;_ @_ "/>
    <numFmt numFmtId="170" formatCode="0.0%"/>
    <numFmt numFmtId="171" formatCode="_(* #,##0_);_(* \(#,##0\);_(* &quot;-&quot;??_);_(@_)"/>
    <numFmt numFmtId="172" formatCode="_(* #,##0.00_);_(* \(#,##0.00\);_(* &quot;-&quot;_);_(@_)"/>
    <numFmt numFmtId="173" formatCode="_-* #,##0.00\ &quot;$&quot;_-;\-* #,##0.00\ &quot;$&quot;_-;_-* &quot;-&quot;??\ &quot;$&quot;_-;_-@_-"/>
    <numFmt numFmtId="174" formatCode="_-* #,##0.00\ _$_-;\-* #,##0.00\ _$_-;_-* &quot;-&quot;??\ _$_-;_-@_-"/>
    <numFmt numFmtId="175" formatCode="_(* #,##0.00000_);_(* \(#,##0.00000\);_(* &quot;-&quot;??_);_(@_)"/>
    <numFmt numFmtId="176" formatCode="_(* #,##0.0_);_(* \(#,##0.0\);_(* &quot;-&quot;??_);_(@_)"/>
  </numFmts>
  <fonts count="83" x14ac:knownFonts="1">
    <font>
      <sz val="11"/>
      <color theme="1"/>
      <name val="Calibri"/>
      <family val="2"/>
      <scheme val="minor"/>
    </font>
    <font>
      <sz val="11"/>
      <color indexed="8"/>
      <name val="Calibri"/>
      <family val="2"/>
    </font>
    <font>
      <sz val="11"/>
      <color indexed="8"/>
      <name val="Calibri"/>
      <family val="2"/>
    </font>
    <font>
      <b/>
      <sz val="10"/>
      <name val="Arial"/>
      <family val="2"/>
    </font>
    <font>
      <sz val="10"/>
      <name val="Arial"/>
      <family val="2"/>
    </font>
    <font>
      <sz val="12"/>
      <name val="Arial"/>
      <family val="2"/>
    </font>
    <font>
      <sz val="8"/>
      <name val="Calibri"/>
      <family val="2"/>
    </font>
    <font>
      <sz val="10"/>
      <name val="Arial"/>
      <family val="2"/>
    </font>
    <font>
      <b/>
      <sz val="9"/>
      <name val="Arial"/>
      <family val="2"/>
    </font>
    <font>
      <sz val="9"/>
      <name val="Arial"/>
      <family val="2"/>
    </font>
    <font>
      <u/>
      <sz val="7"/>
      <color indexed="12"/>
      <name val="Arial"/>
      <family val="2"/>
    </font>
    <font>
      <b/>
      <sz val="11"/>
      <name val="Arial"/>
      <family val="2"/>
    </font>
    <font>
      <sz val="11"/>
      <name val="Arial"/>
      <family val="2"/>
    </font>
    <font>
      <u/>
      <sz val="11"/>
      <name val="Arial"/>
      <family val="2"/>
    </font>
    <font>
      <u/>
      <sz val="9"/>
      <name val="Arial"/>
      <family val="2"/>
    </font>
    <font>
      <b/>
      <sz val="12"/>
      <name val="Arial"/>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5"/>
      <color indexed="56"/>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3"/>
      <color indexed="56"/>
      <name val="Calibri"/>
      <family val="2"/>
    </font>
    <font>
      <b/>
      <sz val="11"/>
      <color indexed="8"/>
      <name val="Calibri"/>
      <family val="2"/>
    </font>
    <font>
      <u/>
      <sz val="10"/>
      <color indexed="12"/>
      <name val="Arial"/>
      <family val="2"/>
    </font>
    <font>
      <sz val="9"/>
      <color indexed="81"/>
      <name val="Tahoma"/>
      <family val="2"/>
    </font>
    <font>
      <b/>
      <sz val="9"/>
      <color indexed="81"/>
      <name val="Tahoma"/>
      <family val="2"/>
    </font>
    <font>
      <sz val="11"/>
      <color theme="1"/>
      <name val="Calibri"/>
      <family val="2"/>
      <scheme val="minor"/>
    </font>
    <font>
      <sz val="11"/>
      <color theme="0"/>
      <name val="Calibri"/>
      <family val="2"/>
      <scheme val="minor"/>
    </font>
    <font>
      <sz val="11"/>
      <color rgb="FF006100"/>
      <name val="Calibri"/>
      <family val="2"/>
      <scheme val="minor"/>
    </font>
    <font>
      <b/>
      <sz val="11"/>
      <color rgb="FFFA7D00"/>
      <name val="Calibri"/>
      <family val="2"/>
      <scheme val="minor"/>
    </font>
    <font>
      <b/>
      <sz val="11"/>
      <color theme="0"/>
      <name val="Calibri"/>
      <family val="2"/>
      <scheme val="minor"/>
    </font>
    <font>
      <sz val="11"/>
      <color rgb="FFFA7D00"/>
      <name val="Calibri"/>
      <family val="2"/>
      <scheme val="minor"/>
    </font>
    <font>
      <b/>
      <sz val="15"/>
      <color theme="3"/>
      <name val="Calibri"/>
      <family val="2"/>
      <scheme val="minor"/>
    </font>
    <font>
      <b/>
      <sz val="11"/>
      <color theme="3"/>
      <name val="Calibri"/>
      <family val="2"/>
      <scheme val="minor"/>
    </font>
    <font>
      <sz val="11"/>
      <color rgb="FF3F3F76"/>
      <name val="Calibri"/>
      <family val="2"/>
      <scheme val="minor"/>
    </font>
    <font>
      <sz val="11"/>
      <color rgb="FF9C0006"/>
      <name val="Calibri"/>
      <family val="2"/>
      <scheme val="minor"/>
    </font>
    <font>
      <sz val="11"/>
      <color rgb="FF9C6500"/>
      <name val="Calibri"/>
      <family val="2"/>
      <scheme val="minor"/>
    </font>
    <font>
      <b/>
      <sz val="11"/>
      <color rgb="FF3F3F3F"/>
      <name val="Calibri"/>
      <family val="2"/>
      <scheme val="minor"/>
    </font>
    <font>
      <sz val="11"/>
      <color rgb="FFFF0000"/>
      <name val="Calibri"/>
      <family val="2"/>
      <scheme val="minor"/>
    </font>
    <font>
      <i/>
      <sz val="11"/>
      <color rgb="FF7F7F7F"/>
      <name val="Calibri"/>
      <family val="2"/>
      <scheme val="minor"/>
    </font>
    <font>
      <b/>
      <sz val="18"/>
      <color theme="3"/>
      <name val="Cambria"/>
      <family val="2"/>
    </font>
    <font>
      <b/>
      <sz val="13"/>
      <color theme="3"/>
      <name val="Calibri"/>
      <family val="2"/>
      <scheme val="minor"/>
    </font>
    <font>
      <b/>
      <sz val="11"/>
      <color theme="1"/>
      <name val="Calibri"/>
      <family val="2"/>
      <scheme val="minor"/>
    </font>
    <font>
      <b/>
      <sz val="9"/>
      <color theme="1"/>
      <name val="Arial"/>
      <family val="2"/>
    </font>
    <font>
      <sz val="9"/>
      <color theme="1"/>
      <name val="Arial"/>
      <family val="2"/>
    </font>
    <font>
      <sz val="9"/>
      <color theme="1"/>
      <name val="Calibri"/>
      <family val="2"/>
      <scheme val="minor"/>
    </font>
    <font>
      <sz val="9"/>
      <color theme="0" tint="-0.14999847407452621"/>
      <name val="Arial"/>
      <family val="2"/>
    </font>
    <font>
      <sz val="10"/>
      <color theme="1"/>
      <name val="Arial"/>
      <family val="2"/>
    </font>
    <font>
      <b/>
      <sz val="10"/>
      <color theme="1"/>
      <name val="Arial"/>
      <family val="2"/>
    </font>
    <font>
      <sz val="9"/>
      <color theme="0" tint="-0.34998626667073579"/>
      <name val="Arial"/>
      <family val="2"/>
    </font>
    <font>
      <b/>
      <sz val="11"/>
      <color theme="1"/>
      <name val="Arial"/>
      <family val="2"/>
    </font>
    <font>
      <sz val="9"/>
      <color theme="0" tint="-0.249977111117893"/>
      <name val="Arial"/>
      <family val="2"/>
    </font>
    <font>
      <sz val="11"/>
      <color theme="1"/>
      <name val="Arial"/>
      <family val="2"/>
    </font>
    <font>
      <sz val="10"/>
      <color rgb="FFFF0000"/>
      <name val="Arial"/>
      <family val="2"/>
    </font>
    <font>
      <sz val="7"/>
      <color theme="1"/>
      <name val="Arial"/>
      <family val="2"/>
    </font>
    <font>
      <b/>
      <sz val="9"/>
      <color theme="4"/>
      <name val="Arial"/>
      <family val="2"/>
    </font>
    <font>
      <sz val="9"/>
      <color theme="4"/>
      <name val="Arial"/>
      <family val="2"/>
    </font>
    <font>
      <b/>
      <sz val="11"/>
      <color theme="1"/>
      <name val="Calibri"/>
      <family val="2"/>
    </font>
    <font>
      <sz val="11"/>
      <color theme="0"/>
      <name val="Arial"/>
      <family val="2"/>
    </font>
    <font>
      <b/>
      <sz val="11"/>
      <color theme="0"/>
      <name val="Arial"/>
      <family val="2"/>
    </font>
    <font>
      <sz val="9"/>
      <color indexed="8"/>
      <name val="Calibri"/>
      <family val="2"/>
      <scheme val="minor"/>
    </font>
    <font>
      <sz val="12"/>
      <color theme="1"/>
      <name val="Calibri"/>
      <family val="2"/>
      <scheme val="minor"/>
    </font>
    <font>
      <b/>
      <sz val="12"/>
      <color theme="1"/>
      <name val="Calibri"/>
      <family val="2"/>
      <scheme val="minor"/>
    </font>
    <font>
      <sz val="12"/>
      <color theme="1"/>
      <name val="Arial"/>
      <family val="2"/>
    </font>
    <font>
      <b/>
      <sz val="12"/>
      <color theme="1"/>
      <name val="Arial"/>
      <family val="2"/>
    </font>
    <font>
      <b/>
      <sz val="11"/>
      <color theme="3" tint="-0.499984740745262"/>
      <name val="Calibri"/>
      <family val="2"/>
      <scheme val="minor"/>
    </font>
    <font>
      <b/>
      <sz val="7.5"/>
      <color theme="1"/>
      <name val="Arial"/>
      <family val="2"/>
    </font>
    <font>
      <sz val="9"/>
      <color rgb="FFFF0000"/>
      <name val="Arial"/>
      <family val="2"/>
    </font>
    <font>
      <sz val="8"/>
      <color theme="1"/>
      <name val="Arial"/>
      <family val="2"/>
    </font>
    <font>
      <b/>
      <sz val="9"/>
      <color rgb="FF000000"/>
      <name val="Tahoma"/>
      <family val="2"/>
    </font>
    <font>
      <sz val="9"/>
      <color rgb="FF000000"/>
      <name val="Tahoma"/>
      <family val="2"/>
    </font>
    <font>
      <sz val="8"/>
      <color rgb="FF000000"/>
      <name val="Arial"/>
      <family val="2"/>
    </font>
    <font>
      <sz val="8"/>
      <name val="Arial"/>
      <family val="2"/>
    </font>
    <font>
      <sz val="9"/>
      <color rgb="FF000000"/>
      <name val="Arial"/>
      <family val="2"/>
      <charset val="1"/>
    </font>
  </fonts>
  <fills count="6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indexed="9"/>
        <bgColor indexed="64"/>
      </patternFill>
    </fill>
    <fill>
      <patternFill patternType="lightGray"/>
    </fill>
    <fill>
      <patternFill patternType="lightGray">
        <bgColor indexed="9"/>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8" tint="0.39997558519241921"/>
        <bgColor indexed="65"/>
      </patternFill>
    </fill>
    <fill>
      <patternFill patternType="solid">
        <fgColor rgb="FFC6EFCE"/>
      </patternFill>
    </fill>
    <fill>
      <patternFill patternType="solid">
        <fgColor rgb="FFF2F2F2"/>
      </patternFill>
    </fill>
    <fill>
      <patternFill patternType="solid">
        <fgColor rgb="FFA5A5A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C99"/>
      </patternFill>
    </fill>
    <fill>
      <patternFill patternType="solid">
        <fgColor rgb="FFFFC7CE"/>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theme="2" tint="-9.9978637043366805E-2"/>
        <bgColor indexed="64"/>
      </patternFill>
    </fill>
    <fill>
      <patternFill patternType="solid">
        <fgColor theme="3" tint="0.7999816888943144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2"/>
        <bgColor indexed="64"/>
      </patternFill>
    </fill>
    <fill>
      <patternFill patternType="gray125">
        <bgColor theme="0"/>
      </patternFill>
    </fill>
    <fill>
      <patternFill patternType="solid">
        <fgColor rgb="FFFFFF00"/>
        <bgColor indexed="64"/>
      </patternFill>
    </fill>
    <fill>
      <patternFill patternType="solid">
        <fgColor theme="5" tint="0.59999389629810485"/>
        <bgColor indexed="64"/>
      </patternFill>
    </fill>
    <fill>
      <patternFill patternType="solid">
        <fgColor rgb="FF00B0F0"/>
        <bgColor indexed="64"/>
      </patternFill>
    </fill>
    <fill>
      <patternFill patternType="lightGray">
        <bgColor theme="0"/>
      </patternFill>
    </fill>
    <fill>
      <patternFill patternType="solid">
        <fgColor theme="6" tint="0.39997558519241921"/>
        <bgColor indexed="64"/>
      </patternFill>
    </fill>
    <fill>
      <patternFill patternType="solid">
        <fgColor rgb="FF00CCFF"/>
        <bgColor indexed="64"/>
      </patternFill>
    </fill>
    <fill>
      <patternFill patternType="solid">
        <fgColor theme="4" tint="0.59999389629810485"/>
        <bgColor indexed="64"/>
      </patternFill>
    </fill>
    <fill>
      <patternFill patternType="solid">
        <fgColor theme="4" tint="-0.499984740745262"/>
        <bgColor indexed="64"/>
      </patternFill>
    </fill>
    <fill>
      <patternFill patternType="solid">
        <fgColor theme="0"/>
        <bgColor rgb="FF000000"/>
      </patternFill>
    </fill>
  </fills>
  <borders count="65">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thick">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right style="thin">
        <color rgb="FF000000"/>
      </right>
      <top style="thin">
        <color indexed="64"/>
      </top>
      <bottom style="thin">
        <color indexed="64"/>
      </bottom>
      <diagonal/>
    </border>
  </borders>
  <cellStyleXfs count="1789">
    <xf numFmtId="0" fontId="0" fillId="0" borderId="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35" fillId="2" borderId="0" applyNumberFormat="0" applyBorder="0" applyAlignment="0" applyProtection="0"/>
    <xf numFmtId="0" fontId="1" fillId="2" borderId="0" applyNumberFormat="0" applyBorder="0" applyAlignment="0" applyProtection="0"/>
    <xf numFmtId="0" fontId="35"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35" fillId="3" borderId="0" applyNumberFormat="0" applyBorder="0" applyAlignment="0" applyProtection="0"/>
    <xf numFmtId="0" fontId="1" fillId="3" borderId="0" applyNumberFormat="0" applyBorder="0" applyAlignment="0" applyProtection="0"/>
    <xf numFmtId="0" fontId="35"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35" fillId="4" borderId="0" applyNumberFormat="0" applyBorder="0" applyAlignment="0" applyProtection="0"/>
    <xf numFmtId="0" fontId="1" fillId="4" borderId="0" applyNumberFormat="0" applyBorder="0" applyAlignment="0" applyProtection="0"/>
    <xf numFmtId="0" fontId="35"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5" fillId="5" borderId="0" applyNumberFormat="0" applyBorder="0" applyAlignment="0" applyProtection="0"/>
    <xf numFmtId="0" fontId="1" fillId="5" borderId="0" applyNumberFormat="0" applyBorder="0" applyAlignment="0" applyProtection="0"/>
    <xf numFmtId="0" fontId="35"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27"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8"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9"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30"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35" fillId="10" borderId="0" applyNumberFormat="0" applyBorder="0" applyAlignment="0" applyProtection="0"/>
    <xf numFmtId="0" fontId="1" fillId="10" borderId="0" applyNumberFormat="0" applyBorder="0" applyAlignment="0" applyProtection="0"/>
    <xf numFmtId="0" fontId="35"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31"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2"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3"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6" fillId="34"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5"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36" fillId="10" borderId="0" applyNumberFormat="0" applyBorder="0" applyAlignment="0" applyProtection="0"/>
    <xf numFmtId="0" fontId="16" fillId="10" borderId="0" applyNumberFormat="0" applyBorder="0" applyAlignment="0" applyProtection="0"/>
    <xf numFmtId="0" fontId="3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36" fillId="13" borderId="0" applyNumberFormat="0" applyBorder="0" applyAlignment="0" applyProtection="0"/>
    <xf numFmtId="0" fontId="16" fillId="13" borderId="0" applyNumberFormat="0" applyBorder="0" applyAlignment="0" applyProtection="0"/>
    <xf numFmtId="0" fontId="3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36"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36" fillId="15" borderId="0" applyNumberFormat="0" applyBorder="0" applyAlignment="0" applyProtection="0"/>
    <xf numFmtId="0" fontId="16" fillId="15" borderId="0" applyNumberFormat="0" applyBorder="0" applyAlignment="0" applyProtection="0"/>
    <xf numFmtId="0" fontId="3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8" fillId="38" borderId="55"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9" fillId="39" borderId="56"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40" fillId="0" borderId="57"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169" fontId="7" fillId="0" borderId="0" applyFont="0" applyFill="0" applyBorder="0" applyAlignment="0" applyProtection="0"/>
    <xf numFmtId="169" fontId="4" fillId="0" borderId="0" applyFont="0" applyFill="0" applyBorder="0" applyAlignment="0" applyProtection="0"/>
    <xf numFmtId="0" fontId="4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36" fillId="40"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1"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2"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43" fillId="46" borderId="55"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0" fontId="10" fillId="0" borderId="0" applyNumberFormat="0" applyFill="0" applyBorder="0" applyAlignment="0" applyProtection="0">
      <alignment vertical="top"/>
      <protection locked="0"/>
    </xf>
    <xf numFmtId="0" fontId="32" fillId="0" borderId="0" applyNumberFormat="0" applyFill="0" applyBorder="0" applyAlignment="0" applyProtection="0">
      <alignment vertical="top"/>
      <protection locked="0"/>
    </xf>
    <xf numFmtId="0" fontId="44" fillId="47"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168" fontId="35" fillId="0" borderId="0" applyFont="0" applyFill="0" applyBorder="0" applyAlignment="0" applyProtection="0"/>
    <xf numFmtId="166" fontId="35" fillId="0" borderId="0" applyFont="0" applyFill="0" applyBorder="0" applyAlignment="0" applyProtection="0"/>
    <xf numFmtId="41" fontId="35" fillId="0" borderId="0" applyFont="0" applyFill="0" applyBorder="0" applyAlignment="0" applyProtection="0"/>
    <xf numFmtId="168" fontId="35"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43" fontId="35"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0"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43" fontId="35"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68" fontId="1"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7" fontId="1" fillId="0" borderId="0" applyFont="0" applyFill="0" applyBorder="0" applyAlignment="0" applyProtection="0"/>
    <xf numFmtId="0" fontId="45" fillId="48"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7"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9"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35"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 fillId="0" borderId="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46" fillId="38" borderId="60"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50" fillId="0" borderId="61"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29" fillId="0" borderId="0" applyNumberFormat="0" applyFill="0" applyBorder="0" applyAlignment="0" applyProtection="0"/>
    <xf numFmtId="0" fontId="49" fillId="0" borderId="0" applyNumberFormat="0" applyFill="0" applyBorder="0" applyAlignment="0" applyProtection="0"/>
    <xf numFmtId="0" fontId="42" fillId="0" borderId="62"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51" fillId="0" borderId="63"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cellStyleXfs>
  <cellXfs count="532">
    <xf numFmtId="0" fontId="0" fillId="0" borderId="0" xfId="0"/>
    <xf numFmtId="0" fontId="52" fillId="0" borderId="11" xfId="0" applyFont="1" applyBorder="1" applyAlignment="1">
      <alignment vertical="center" wrapText="1"/>
    </xf>
    <xf numFmtId="0" fontId="52" fillId="0" borderId="12" xfId="0" applyFont="1" applyBorder="1" applyAlignment="1">
      <alignment vertical="center" wrapText="1"/>
    </xf>
    <xf numFmtId="0" fontId="53" fillId="0" borderId="0" xfId="0" applyFont="1"/>
    <xf numFmtId="0" fontId="52" fillId="0" borderId="0" xfId="0" applyFont="1" applyAlignment="1">
      <alignment horizontal="center" vertical="center" wrapText="1"/>
    </xf>
    <xf numFmtId="0" fontId="54" fillId="0" borderId="0" xfId="0" applyFont="1"/>
    <xf numFmtId="0" fontId="55" fillId="0" borderId="0" xfId="0" applyFont="1"/>
    <xf numFmtId="0" fontId="56" fillId="0" borderId="0" xfId="0" applyFont="1"/>
    <xf numFmtId="0" fontId="57" fillId="0" borderId="0" xfId="0" applyFont="1" applyAlignment="1">
      <alignment horizontal="center"/>
    </xf>
    <xf numFmtId="0" fontId="57" fillId="0" borderId="0" xfId="0" applyFont="1"/>
    <xf numFmtId="0" fontId="57" fillId="0" borderId="0" xfId="0" applyFont="1" applyAlignment="1" applyProtection="1">
      <alignment horizontal="center" vertical="center" wrapText="1"/>
      <protection locked="0"/>
    </xf>
    <xf numFmtId="0" fontId="58" fillId="0" borderId="0" xfId="1327" applyFont="1" applyAlignment="1">
      <alignment vertical="center" wrapText="1"/>
    </xf>
    <xf numFmtId="0" fontId="3" fillId="0" borderId="0" xfId="1371" applyFont="1" applyAlignment="1">
      <alignment horizontal="center" vertical="center"/>
    </xf>
    <xf numFmtId="0" fontId="57" fillId="0" borderId="0" xfId="1371" applyFont="1" applyAlignment="1">
      <alignment horizontal="center" vertical="center"/>
    </xf>
    <xf numFmtId="0" fontId="59" fillId="0" borderId="0" xfId="1371" applyFont="1" applyAlignment="1">
      <alignment horizontal="center" vertical="center"/>
    </xf>
    <xf numFmtId="0" fontId="12" fillId="0" borderId="0" xfId="1371" applyFont="1" applyAlignment="1">
      <alignment horizontal="center" vertical="top" wrapText="1"/>
    </xf>
    <xf numFmtId="0" fontId="8" fillId="52" borderId="10" xfId="1371" applyFont="1" applyFill="1" applyBorder="1" applyAlignment="1">
      <alignment vertical="center" wrapText="1"/>
    </xf>
    <xf numFmtId="0" fontId="12" fillId="0" borderId="0" xfId="1371" applyFont="1" applyAlignment="1">
      <alignment horizontal="center" vertical="center"/>
    </xf>
    <xf numFmtId="0" fontId="8" fillId="52" borderId="16" xfId="1371" applyFont="1" applyFill="1" applyBorder="1" applyAlignment="1">
      <alignment horizontal="left" vertical="center" wrapText="1"/>
    </xf>
    <xf numFmtId="1" fontId="11" fillId="0" borderId="0" xfId="1273" applyNumberFormat="1" applyFont="1" applyFill="1" applyBorder="1" applyAlignment="1">
      <alignment horizontal="center" vertical="center" wrapText="1"/>
    </xf>
    <xf numFmtId="0" fontId="11" fillId="0" borderId="0" xfId="1496" applyNumberFormat="1" applyFont="1" applyFill="1" applyBorder="1" applyAlignment="1">
      <alignment horizontal="center" vertical="center" wrapText="1"/>
    </xf>
    <xf numFmtId="0" fontId="58" fillId="0" borderId="0" xfId="1327" applyFont="1" applyAlignment="1">
      <alignment vertical="center"/>
    </xf>
    <xf numFmtId="0" fontId="12" fillId="0" borderId="0" xfId="1371" applyFont="1" applyAlignment="1">
      <alignment horizontal="left" vertical="center" wrapText="1"/>
    </xf>
    <xf numFmtId="0" fontId="12" fillId="0" borderId="0" xfId="1371" applyFont="1" applyAlignment="1">
      <alignment horizontal="center" vertical="center" wrapText="1"/>
    </xf>
    <xf numFmtId="0" fontId="11" fillId="0" borderId="0" xfId="1371" applyFont="1" applyAlignment="1">
      <alignment horizontal="center" vertical="center" wrapText="1"/>
    </xf>
    <xf numFmtId="0" fontId="13" fillId="0" borderId="0" xfId="1371" applyFont="1" applyAlignment="1">
      <alignment horizontal="center" vertical="center"/>
    </xf>
    <xf numFmtId="9" fontId="11" fillId="0" borderId="0" xfId="1496" applyFont="1" applyFill="1" applyBorder="1" applyAlignment="1">
      <alignment horizontal="center" vertical="center"/>
    </xf>
    <xf numFmtId="0" fontId="60" fillId="0" borderId="0" xfId="1327" applyFont="1" applyAlignment="1">
      <alignment vertical="center"/>
    </xf>
    <xf numFmtId="170" fontId="12" fillId="0" borderId="0" xfId="1496" applyNumberFormat="1" applyFont="1" applyFill="1" applyBorder="1" applyAlignment="1">
      <alignment horizontal="center" vertical="top" wrapText="1"/>
    </xf>
    <xf numFmtId="9" fontId="12" fillId="0" borderId="0" xfId="1496" applyFont="1" applyFill="1" applyBorder="1" applyAlignment="1">
      <alignment horizontal="center" vertical="top" wrapText="1"/>
    </xf>
    <xf numFmtId="0" fontId="8" fillId="52" borderId="17" xfId="1371" applyFont="1" applyFill="1" applyBorder="1" applyAlignment="1">
      <alignment vertical="top" wrapText="1"/>
    </xf>
    <xf numFmtId="0" fontId="8" fillId="52" borderId="16" xfId="1371" applyFont="1" applyFill="1" applyBorder="1" applyAlignment="1">
      <alignment horizontal="center" vertical="center" wrapText="1"/>
    </xf>
    <xf numFmtId="0" fontId="8" fillId="52" borderId="10" xfId="1371" applyFont="1" applyFill="1" applyBorder="1" applyAlignment="1">
      <alignment horizontal="center" vertical="center" wrapText="1"/>
    </xf>
    <xf numFmtId="0" fontId="8" fillId="52" borderId="10" xfId="0" applyFont="1" applyFill="1" applyBorder="1" applyAlignment="1">
      <alignment horizontal="center" vertical="center" wrapText="1"/>
    </xf>
    <xf numFmtId="0" fontId="8" fillId="52" borderId="18" xfId="1371" applyFont="1" applyFill="1" applyBorder="1" applyAlignment="1">
      <alignment horizontal="center" vertical="center" wrapText="1"/>
    </xf>
    <xf numFmtId="0" fontId="8" fillId="52" borderId="16" xfId="1371" applyFont="1" applyFill="1" applyBorder="1" applyAlignment="1">
      <alignment horizontal="center" vertical="center"/>
    </xf>
    <xf numFmtId="9" fontId="61" fillId="0" borderId="0" xfId="1495" applyFont="1" applyFill="1" applyBorder="1" applyAlignment="1">
      <alignment horizontal="center" vertical="center" wrapText="1"/>
    </xf>
    <xf numFmtId="0" fontId="62" fillId="0" borderId="0" xfId="1371" applyFont="1" applyAlignment="1" applyProtection="1">
      <alignment horizontal="center" vertical="center" wrapText="1"/>
      <protection locked="0"/>
    </xf>
    <xf numFmtId="0" fontId="56" fillId="0" borderId="0" xfId="0" applyFont="1" applyAlignment="1">
      <alignment horizontal="center" vertical="center"/>
    </xf>
    <xf numFmtId="0" fontId="3" fillId="0" borderId="0" xfId="1371" applyFont="1" applyAlignment="1" applyProtection="1">
      <alignment horizontal="center" vertical="center" wrapText="1"/>
      <protection locked="0"/>
    </xf>
    <xf numFmtId="0" fontId="9" fillId="24" borderId="10" xfId="1371" applyFont="1" applyFill="1" applyBorder="1" applyAlignment="1" applyProtection="1">
      <alignment vertical="center" wrapText="1"/>
      <protection locked="0"/>
    </xf>
    <xf numFmtId="0" fontId="4" fillId="0" borderId="0" xfId="1371" applyAlignment="1" applyProtection="1">
      <alignment horizontal="center" vertical="center"/>
      <protection locked="0"/>
    </xf>
    <xf numFmtId="0" fontId="4" fillId="0" borderId="0" xfId="1371" applyAlignment="1" applyProtection="1">
      <alignment vertical="center" wrapText="1"/>
      <protection locked="0"/>
    </xf>
    <xf numFmtId="0" fontId="63" fillId="0" borderId="0" xfId="0" applyFont="1" applyAlignment="1">
      <alignment horizontal="center"/>
    </xf>
    <xf numFmtId="0" fontId="3" fillId="24" borderId="0" xfId="1371" applyFont="1" applyFill="1" applyAlignment="1">
      <alignment horizontal="center" vertical="center"/>
    </xf>
    <xf numFmtId="0" fontId="4" fillId="24" borderId="0" xfId="1371" applyFill="1" applyAlignment="1">
      <alignment vertical="center"/>
    </xf>
    <xf numFmtId="0" fontId="4" fillId="24" borderId="0" xfId="1371" applyFill="1" applyAlignment="1">
      <alignment vertical="top" wrapText="1"/>
    </xf>
    <xf numFmtId="9" fontId="3" fillId="24" borderId="0" xfId="1496" applyFont="1" applyFill="1" applyAlignment="1">
      <alignment vertical="center"/>
    </xf>
    <xf numFmtId="9" fontId="4" fillId="24" borderId="0" xfId="1496" applyFont="1" applyFill="1" applyAlignment="1">
      <alignment vertical="center"/>
    </xf>
    <xf numFmtId="0" fontId="4" fillId="0" borderId="0" xfId="1371" applyAlignment="1">
      <alignment vertical="center"/>
    </xf>
    <xf numFmtId="10" fontId="64" fillId="0" borderId="10" xfId="1495" applyNumberFormat="1" applyFont="1" applyBorder="1" applyAlignment="1">
      <alignment horizontal="center" vertical="center" wrapText="1"/>
    </xf>
    <xf numFmtId="10" fontId="65" fillId="0" borderId="10" xfId="1495" applyNumberFormat="1" applyFont="1" applyBorder="1" applyAlignment="1">
      <alignment horizontal="center" vertical="center" wrapText="1"/>
    </xf>
    <xf numFmtId="10" fontId="53" fillId="0" borderId="18" xfId="1495" applyNumberFormat="1" applyFont="1" applyBorder="1" applyAlignment="1">
      <alignment horizontal="center" vertical="center" wrapText="1"/>
    </xf>
    <xf numFmtId="0" fontId="56" fillId="0" borderId="0" xfId="0" applyFont="1" applyAlignment="1" applyProtection="1">
      <alignment horizontal="center"/>
      <protection locked="0"/>
    </xf>
    <xf numFmtId="0" fontId="51" fillId="0" borderId="0" xfId="0" applyFont="1" applyAlignment="1">
      <alignment horizontal="center"/>
    </xf>
    <xf numFmtId="0" fontId="52" fillId="0" borderId="0" xfId="0" applyFont="1" applyAlignment="1">
      <alignment vertical="center" wrapText="1"/>
    </xf>
    <xf numFmtId="0" fontId="0" fillId="0" borderId="0" xfId="0" applyAlignment="1">
      <alignment horizontal="center"/>
    </xf>
    <xf numFmtId="0" fontId="51" fillId="0" borderId="0" xfId="0" applyFont="1" applyAlignment="1">
      <alignment horizontal="center" vertical="center" wrapText="1"/>
    </xf>
    <xf numFmtId="9" fontId="66" fillId="53" borderId="10" xfId="1495" applyFont="1" applyFill="1" applyBorder="1" applyAlignment="1">
      <alignment horizontal="center" vertical="center" wrapText="1"/>
    </xf>
    <xf numFmtId="0" fontId="9" fillId="24" borderId="19" xfId="1371" applyFont="1" applyFill="1" applyBorder="1" applyAlignment="1">
      <alignment horizontal="center" vertical="center"/>
    </xf>
    <xf numFmtId="0" fontId="9" fillId="24" borderId="10" xfId="1371" applyFont="1" applyFill="1" applyBorder="1" applyAlignment="1">
      <alignment vertical="center"/>
    </xf>
    <xf numFmtId="0" fontId="53" fillId="0" borderId="0" xfId="0" applyFont="1" applyAlignment="1">
      <alignment horizontal="center"/>
    </xf>
    <xf numFmtId="0" fontId="8" fillId="24" borderId="0" xfId="1371" applyFont="1" applyFill="1" applyAlignment="1">
      <alignment horizontal="center" vertical="center"/>
    </xf>
    <xf numFmtId="0" fontId="9" fillId="24" borderId="0" xfId="1371" applyFont="1" applyFill="1" applyAlignment="1">
      <alignment vertical="center"/>
    </xf>
    <xf numFmtId="0" fontId="9" fillId="24" borderId="0" xfId="1371" applyFont="1" applyFill="1" applyAlignment="1">
      <alignment vertical="top" wrapText="1"/>
    </xf>
    <xf numFmtId="9" fontId="8" fillId="24" borderId="0" xfId="1496" applyFont="1" applyFill="1" applyAlignment="1">
      <alignment vertical="center"/>
    </xf>
    <xf numFmtId="9" fontId="9" fillId="24" borderId="0" xfId="1496" applyFont="1" applyFill="1" applyAlignment="1">
      <alignment vertical="center"/>
    </xf>
    <xf numFmtId="0" fontId="52" fillId="0" borderId="0" xfId="0" applyFont="1" applyAlignment="1">
      <alignment horizontal="center"/>
    </xf>
    <xf numFmtId="0" fontId="52" fillId="0" borderId="0" xfId="0" applyFont="1"/>
    <xf numFmtId="10" fontId="67" fillId="0" borderId="0" xfId="1495" applyNumberFormat="1" applyFont="1" applyFill="1" applyBorder="1" applyAlignment="1">
      <alignment horizontal="center" vertical="center" wrapText="1"/>
    </xf>
    <xf numFmtId="0" fontId="68" fillId="50" borderId="0" xfId="1371" applyFont="1" applyFill="1" applyAlignment="1">
      <alignment horizontal="center" vertical="center" wrapText="1"/>
    </xf>
    <xf numFmtId="10" fontId="65" fillId="24" borderId="10" xfId="1495" applyNumberFormat="1" applyFont="1" applyFill="1" applyBorder="1" applyAlignment="1">
      <alignment horizontal="center" vertical="center"/>
    </xf>
    <xf numFmtId="10" fontId="9" fillId="24" borderId="10" xfId="1495" applyNumberFormat="1" applyFont="1" applyFill="1" applyBorder="1" applyAlignment="1">
      <alignment horizontal="center" vertical="center"/>
    </xf>
    <xf numFmtId="10" fontId="9" fillId="50" borderId="10" xfId="1495" applyNumberFormat="1" applyFont="1" applyFill="1" applyBorder="1" applyAlignment="1" applyProtection="1">
      <alignment horizontal="center" vertical="center" wrapText="1"/>
      <protection locked="0"/>
    </xf>
    <xf numFmtId="0" fontId="0" fillId="0" borderId="0" xfId="0" applyProtection="1">
      <protection locked="0"/>
    </xf>
    <xf numFmtId="0" fontId="0" fillId="0" borderId="10" xfId="0" applyBorder="1" applyAlignment="1">
      <alignment vertical="center" wrapText="1"/>
    </xf>
    <xf numFmtId="0" fontId="9" fillId="24" borderId="18" xfId="1371" applyFont="1" applyFill="1" applyBorder="1" applyAlignment="1">
      <alignment vertical="center"/>
    </xf>
    <xf numFmtId="0" fontId="8" fillId="52" borderId="16" xfId="1371" applyFont="1" applyFill="1" applyBorder="1" applyAlignment="1" applyProtection="1">
      <alignment horizontal="justify" vertical="center" wrapText="1"/>
      <protection locked="0"/>
    </xf>
    <xf numFmtId="0" fontId="8" fillId="52" borderId="21" xfId="1371" applyFont="1" applyFill="1" applyBorder="1" applyAlignment="1">
      <alignment horizontal="justify" vertical="center" wrapText="1"/>
    </xf>
    <xf numFmtId="0" fontId="8" fillId="54" borderId="17" xfId="0" applyFont="1" applyFill="1" applyBorder="1" applyAlignment="1" applyProtection="1">
      <alignment horizontal="center" vertical="center" wrapText="1"/>
      <protection hidden="1"/>
    </xf>
    <xf numFmtId="0" fontId="11" fillId="54" borderId="17" xfId="0" applyFont="1" applyFill="1" applyBorder="1" applyAlignment="1" applyProtection="1">
      <alignment horizontal="center" vertical="center" wrapText="1"/>
      <protection locked="0"/>
    </xf>
    <xf numFmtId="0" fontId="3" fillId="54" borderId="10" xfId="0" applyFont="1" applyFill="1" applyBorder="1" applyAlignment="1" applyProtection="1">
      <alignment horizontal="center" vertical="center" wrapText="1"/>
      <protection hidden="1"/>
    </xf>
    <xf numFmtId="0" fontId="4" fillId="0" borderId="0" xfId="0" applyFont="1" applyProtection="1">
      <protection locked="0"/>
    </xf>
    <xf numFmtId="0" fontId="9" fillId="0" borderId="0" xfId="0" applyFont="1" applyAlignment="1" applyProtection="1">
      <alignment vertical="top" wrapText="1"/>
      <protection locked="0"/>
    </xf>
    <xf numFmtId="0" fontId="9" fillId="0" borderId="0" xfId="0" applyFont="1" applyAlignment="1" applyProtection="1">
      <alignment horizontal="center" vertical="center" wrapText="1"/>
      <protection locked="0"/>
    </xf>
    <xf numFmtId="0" fontId="54" fillId="0" borderId="0" xfId="0" applyFont="1" applyProtection="1">
      <protection locked="0"/>
    </xf>
    <xf numFmtId="0" fontId="69" fillId="0" borderId="0" xfId="0" applyFont="1" applyProtection="1">
      <protection locked="0"/>
    </xf>
    <xf numFmtId="0" fontId="4" fillId="24" borderId="0" xfId="1327" applyFill="1" applyAlignment="1" applyProtection="1">
      <alignment vertical="center"/>
      <protection locked="0"/>
    </xf>
    <xf numFmtId="0" fontId="4" fillId="0" borderId="0" xfId="1327" applyAlignment="1" applyProtection="1">
      <alignment vertical="center"/>
      <protection locked="0"/>
    </xf>
    <xf numFmtId="0" fontId="11" fillId="54" borderId="10" xfId="0" applyFont="1" applyFill="1" applyBorder="1" applyAlignment="1" applyProtection="1">
      <alignment horizontal="center" vertical="center" wrapText="1"/>
      <protection hidden="1"/>
    </xf>
    <xf numFmtId="0" fontId="11" fillId="54" borderId="35" xfId="0" applyFont="1" applyFill="1" applyBorder="1" applyAlignment="1" applyProtection="1">
      <alignment horizontal="center" vertical="center" wrapText="1"/>
      <protection hidden="1"/>
    </xf>
    <xf numFmtId="0" fontId="0" fillId="0" borderId="10" xfId="0" applyBorder="1" applyAlignment="1">
      <alignment horizontal="center" vertical="center" wrapText="1"/>
    </xf>
    <xf numFmtId="10" fontId="65" fillId="50" borderId="10" xfId="1495" applyNumberFormat="1" applyFont="1" applyFill="1" applyBorder="1" applyAlignment="1">
      <alignment horizontal="center" vertical="center"/>
    </xf>
    <xf numFmtId="0" fontId="0" fillId="50" borderId="10" xfId="0" applyFill="1" applyBorder="1" applyAlignment="1">
      <alignment vertical="center" wrapText="1"/>
    </xf>
    <xf numFmtId="0" fontId="0" fillId="50" borderId="0" xfId="0" applyFill="1" applyProtection="1">
      <protection locked="0"/>
    </xf>
    <xf numFmtId="9" fontId="35" fillId="0" borderId="17" xfId="1495" applyFont="1" applyBorder="1" applyAlignment="1">
      <alignment horizontal="center" vertical="center"/>
    </xf>
    <xf numFmtId="0" fontId="51" fillId="50" borderId="36" xfId="0" applyFont="1" applyFill="1" applyBorder="1" applyAlignment="1">
      <alignment horizontal="center" vertical="center" wrapText="1"/>
    </xf>
    <xf numFmtId="0" fontId="8" fillId="52" borderId="37" xfId="1371" applyFont="1" applyFill="1" applyBorder="1" applyAlignment="1">
      <alignment horizontal="left" vertical="center" wrapText="1"/>
    </xf>
    <xf numFmtId="0" fontId="8" fillId="52" borderId="34" xfId="1371" applyFont="1" applyFill="1" applyBorder="1" applyAlignment="1">
      <alignment horizontal="left" vertical="center" wrapText="1"/>
    </xf>
    <xf numFmtId="0" fontId="9" fillId="50" borderId="0" xfId="0" applyFont="1" applyFill="1" applyAlignment="1" applyProtection="1">
      <alignment horizontal="center" vertical="center" wrapText="1"/>
      <protection locked="0"/>
    </xf>
    <xf numFmtId="0" fontId="52" fillId="50" borderId="12" xfId="0" applyFont="1" applyFill="1" applyBorder="1" applyAlignment="1">
      <alignment vertical="center" wrapText="1"/>
    </xf>
    <xf numFmtId="0" fontId="51" fillId="0" borderId="10" xfId="0" applyFont="1" applyBorder="1" applyAlignment="1">
      <alignment horizontal="center" vertical="center" wrapText="1"/>
    </xf>
    <xf numFmtId="0" fontId="0" fillId="0" borderId="10" xfId="0" applyBorder="1"/>
    <xf numFmtId="0" fontId="51" fillId="52" borderId="10" xfId="0" applyFont="1" applyFill="1" applyBorder="1" applyAlignment="1">
      <alignment vertical="center" wrapText="1"/>
    </xf>
    <xf numFmtId="9" fontId="35" fillId="0" borderId="10" xfId="1495" applyFont="1" applyBorder="1" applyAlignment="1">
      <alignment vertical="center"/>
    </xf>
    <xf numFmtId="9" fontId="51" fillId="52" borderId="10" xfId="0" applyNumberFormat="1" applyFont="1" applyFill="1" applyBorder="1" applyAlignment="1">
      <alignment vertical="center" wrapText="1"/>
    </xf>
    <xf numFmtId="17" fontId="0" fillId="0" borderId="10" xfId="0" applyNumberFormat="1" applyBorder="1" applyAlignment="1">
      <alignment vertical="center"/>
    </xf>
    <xf numFmtId="14" fontId="9" fillId="24" borderId="10" xfId="1371" applyNumberFormat="1" applyFont="1" applyFill="1" applyBorder="1" applyAlignment="1" applyProtection="1">
      <alignment vertical="center" wrapText="1"/>
      <protection locked="0"/>
    </xf>
    <xf numFmtId="9" fontId="51" fillId="0" borderId="0" xfId="0" applyNumberFormat="1" applyFont="1" applyAlignment="1">
      <alignment horizontal="center" vertical="center" wrapText="1"/>
    </xf>
    <xf numFmtId="9" fontId="0" fillId="0" borderId="0" xfId="0" applyNumberFormat="1"/>
    <xf numFmtId="17" fontId="0" fillId="0" borderId="20" xfId="0" applyNumberFormat="1" applyBorder="1" applyAlignment="1">
      <alignment vertical="center" wrapText="1"/>
    </xf>
    <xf numFmtId="0" fontId="8" fillId="52" borderId="10" xfId="1371" applyFont="1" applyFill="1" applyBorder="1" applyAlignment="1" applyProtection="1">
      <alignment horizontal="center" vertical="center" wrapText="1"/>
      <protection locked="0"/>
    </xf>
    <xf numFmtId="0" fontId="8" fillId="52" borderId="16" xfId="1371" applyFont="1" applyFill="1" applyBorder="1" applyAlignment="1">
      <alignment horizontal="justify" vertical="center" wrapText="1"/>
    </xf>
    <xf numFmtId="0" fontId="9" fillId="50" borderId="18" xfId="1371" applyFont="1" applyFill="1" applyBorder="1" applyAlignment="1">
      <alignment horizontal="center" vertical="center"/>
    </xf>
    <xf numFmtId="0" fontId="51" fillId="0" borderId="0" xfId="0" applyFont="1" applyProtection="1">
      <protection locked="0"/>
    </xf>
    <xf numFmtId="0" fontId="8" fillId="0" borderId="0" xfId="0" applyFont="1" applyAlignment="1" applyProtection="1">
      <alignment horizontal="center" vertical="center" wrapText="1"/>
      <protection locked="0"/>
    </xf>
    <xf numFmtId="0" fontId="70" fillId="50" borderId="0" xfId="0" applyFont="1" applyFill="1" applyProtection="1">
      <protection locked="0"/>
    </xf>
    <xf numFmtId="0" fontId="70" fillId="0" borderId="0" xfId="0" applyFont="1" applyProtection="1">
      <protection locked="0"/>
    </xf>
    <xf numFmtId="0" fontId="5" fillId="0" borderId="0" xfId="0" applyFont="1" applyProtection="1">
      <protection locked="0"/>
    </xf>
    <xf numFmtId="0" fontId="71" fillId="0" borderId="0" xfId="0" applyFont="1" applyProtection="1">
      <protection locked="0"/>
    </xf>
    <xf numFmtId="0" fontId="15" fillId="0" borderId="10" xfId="0" applyFont="1" applyBorder="1" applyAlignment="1" applyProtection="1">
      <alignment horizontal="left" vertical="center" wrapText="1"/>
      <protection locked="0"/>
    </xf>
    <xf numFmtId="0" fontId="15" fillId="0" borderId="10" xfId="0" applyFont="1" applyBorder="1" applyAlignment="1" applyProtection="1">
      <alignment vertical="center" wrapText="1"/>
      <protection locked="0"/>
    </xf>
    <xf numFmtId="43" fontId="70" fillId="0" borderId="0" xfId="0" applyNumberFormat="1" applyFont="1" applyProtection="1">
      <protection locked="0"/>
    </xf>
    <xf numFmtId="9" fontId="70" fillId="0" borderId="0" xfId="1495" applyFont="1" applyFill="1" applyProtection="1">
      <protection locked="0"/>
    </xf>
    <xf numFmtId="0" fontId="51" fillId="52" borderId="10" xfId="0" applyFont="1" applyFill="1" applyBorder="1" applyAlignment="1">
      <alignment horizontal="center" vertical="center" wrapText="1"/>
    </xf>
    <xf numFmtId="0" fontId="51" fillId="53" borderId="17" xfId="0" applyFont="1" applyFill="1" applyBorder="1" applyAlignment="1">
      <alignment horizontal="center" vertical="center" wrapText="1"/>
    </xf>
    <xf numFmtId="0" fontId="0" fillId="57" borderId="10" xfId="0" applyFill="1" applyBorder="1"/>
    <xf numFmtId="9" fontId="35" fillId="0" borderId="0" xfId="1495" applyFont="1"/>
    <xf numFmtId="0" fontId="0" fillId="58" borderId="10" xfId="0" applyFill="1" applyBorder="1"/>
    <xf numFmtId="0" fontId="47" fillId="0" borderId="0" xfId="0" applyFont="1"/>
    <xf numFmtId="9" fontId="47" fillId="0" borderId="0" xfId="1495" applyFont="1"/>
    <xf numFmtId="0" fontId="0" fillId="59" borderId="10" xfId="0" applyFill="1" applyBorder="1"/>
    <xf numFmtId="166" fontId="35" fillId="0" borderId="0" xfId="1251" applyFont="1"/>
    <xf numFmtId="166" fontId="0" fillId="0" borderId="0" xfId="0" applyNumberFormat="1"/>
    <xf numFmtId="0" fontId="0" fillId="0" borderId="22" xfId="0" applyBorder="1" applyAlignment="1">
      <alignment horizontal="center" vertical="center"/>
    </xf>
    <xf numFmtId="0" fontId="0" fillId="0" borderId="17" xfId="0" applyBorder="1" applyAlignment="1">
      <alignment vertical="center" wrapText="1"/>
    </xf>
    <xf numFmtId="171" fontId="65" fillId="26" borderId="10" xfId="1250" applyNumberFormat="1" applyFont="1" applyFill="1" applyBorder="1" applyAlignment="1">
      <alignment horizontal="center" vertical="center"/>
    </xf>
    <xf numFmtId="168" fontId="9" fillId="26" borderId="10" xfId="1250" applyFont="1" applyFill="1" applyBorder="1" applyAlignment="1">
      <alignment horizontal="center" vertical="center"/>
    </xf>
    <xf numFmtId="171" fontId="65" fillId="60" borderId="10" xfId="1250" applyNumberFormat="1" applyFont="1" applyFill="1" applyBorder="1" applyAlignment="1">
      <alignment horizontal="center" vertical="center"/>
    </xf>
    <xf numFmtId="168" fontId="9" fillId="60" borderId="10" xfId="1250" applyFont="1" applyFill="1" applyBorder="1" applyAlignment="1" applyProtection="1">
      <alignment horizontal="center" vertical="center" wrapText="1"/>
      <protection locked="0"/>
    </xf>
    <xf numFmtId="10" fontId="64" fillId="25" borderId="10" xfId="1495" applyNumberFormat="1" applyFont="1" applyFill="1" applyBorder="1" applyAlignment="1">
      <alignment horizontal="center" vertical="center" wrapText="1"/>
    </xf>
    <xf numFmtId="10" fontId="65" fillId="25" borderId="10" xfId="1495" applyNumberFormat="1" applyFont="1" applyFill="1" applyBorder="1" applyAlignment="1">
      <alignment horizontal="center" vertical="center" wrapText="1"/>
    </xf>
    <xf numFmtId="10" fontId="53" fillId="25" borderId="18" xfId="1495" applyNumberFormat="1" applyFont="1" applyFill="1" applyBorder="1" applyAlignment="1">
      <alignment horizontal="center" vertical="center" wrapText="1"/>
    </xf>
    <xf numFmtId="0" fontId="0" fillId="56" borderId="17" xfId="0" applyFill="1" applyBorder="1" applyAlignment="1">
      <alignment horizontal="center" vertical="center"/>
    </xf>
    <xf numFmtId="0" fontId="0" fillId="56" borderId="10" xfId="0" applyFill="1" applyBorder="1" applyAlignment="1">
      <alignment vertical="center" wrapText="1"/>
    </xf>
    <xf numFmtId="9" fontId="35" fillId="56" borderId="17" xfId="1495" applyFont="1" applyFill="1" applyBorder="1" applyAlignment="1">
      <alignment horizontal="center" vertical="center"/>
    </xf>
    <xf numFmtId="0" fontId="0" fillId="56" borderId="10" xfId="0" applyFill="1" applyBorder="1" applyAlignment="1">
      <alignment horizontal="center" vertical="center" wrapText="1"/>
    </xf>
    <xf numFmtId="17" fontId="0" fillId="56" borderId="10" xfId="0" applyNumberFormat="1" applyFill="1" applyBorder="1" applyAlignment="1">
      <alignment vertical="center"/>
    </xf>
    <xf numFmtId="9" fontId="35" fillId="56" borderId="10" xfId="1495" applyFont="1" applyFill="1" applyBorder="1" applyAlignment="1">
      <alignment horizontal="center" vertical="center"/>
    </xf>
    <xf numFmtId="17" fontId="0" fillId="56" borderId="10" xfId="0" applyNumberFormat="1" applyFill="1" applyBorder="1" applyAlignment="1">
      <alignment horizontal="center" vertical="center"/>
    </xf>
    <xf numFmtId="0" fontId="0" fillId="56" borderId="17" xfId="0" applyFill="1" applyBorder="1" applyAlignment="1">
      <alignment horizontal="justify" vertical="center" wrapText="1"/>
    </xf>
    <xf numFmtId="0" fontId="0" fillId="56" borderId="10" xfId="0" applyFill="1" applyBorder="1" applyAlignment="1">
      <alignment horizontal="center" wrapText="1"/>
    </xf>
    <xf numFmtId="0" fontId="0" fillId="56" borderId="10" xfId="0" applyFill="1" applyBorder="1" applyAlignment="1">
      <alignment wrapText="1"/>
    </xf>
    <xf numFmtId="0" fontId="0" fillId="56" borderId="35" xfId="0" applyFill="1" applyBorder="1" applyAlignment="1">
      <alignment vertical="center" wrapText="1"/>
    </xf>
    <xf numFmtId="17" fontId="0" fillId="56" borderId="20" xfId="0" applyNumberFormat="1" applyFill="1" applyBorder="1" applyAlignment="1">
      <alignment vertical="center"/>
    </xf>
    <xf numFmtId="9" fontId="35" fillId="56" borderId="10" xfId="1495" applyFont="1" applyFill="1" applyBorder="1" applyAlignment="1">
      <alignment vertical="center" wrapText="1"/>
    </xf>
    <xf numFmtId="0" fontId="0" fillId="56" borderId="10" xfId="0" applyFill="1" applyBorder="1"/>
    <xf numFmtId="9" fontId="66" fillId="56" borderId="10" xfId="1495" applyFont="1" applyFill="1" applyBorder="1" applyAlignment="1">
      <alignment horizontal="center" vertical="center" wrapText="1"/>
    </xf>
    <xf numFmtId="9" fontId="66" fillId="56" borderId="20" xfId="1495" applyFont="1" applyFill="1" applyBorder="1" applyAlignment="1">
      <alignment horizontal="center" vertical="center" wrapText="1"/>
    </xf>
    <xf numFmtId="9" fontId="51" fillId="56" borderId="10" xfId="0" applyNumberFormat="1" applyFont="1" applyFill="1" applyBorder="1" applyAlignment="1">
      <alignment vertical="center" wrapText="1"/>
    </xf>
    <xf numFmtId="0" fontId="51" fillId="56" borderId="10" xfId="0" applyFont="1" applyFill="1" applyBorder="1" applyAlignment="1">
      <alignment vertical="center" wrapText="1"/>
    </xf>
    <xf numFmtId="9" fontId="66" fillId="53" borderId="20" xfId="1495" applyFont="1" applyFill="1" applyBorder="1" applyAlignment="1">
      <alignment horizontal="center" vertical="center" wrapText="1"/>
    </xf>
    <xf numFmtId="0" fontId="0" fillId="0" borderId="17" xfId="0" applyBorder="1" applyAlignment="1">
      <alignment horizontal="center" vertical="center"/>
    </xf>
    <xf numFmtId="9" fontId="35" fillId="50" borderId="17" xfId="1495" applyFont="1" applyFill="1" applyBorder="1" applyAlignment="1">
      <alignment horizontal="center" vertical="center"/>
    </xf>
    <xf numFmtId="0" fontId="8" fillId="61" borderId="10" xfId="1371" applyFont="1" applyFill="1" applyBorder="1" applyAlignment="1">
      <alignment horizontal="left" vertical="center" wrapText="1"/>
    </xf>
    <xf numFmtId="0" fontId="8" fillId="61" borderId="16" xfId="1371" applyFont="1" applyFill="1" applyBorder="1" applyAlignment="1">
      <alignment horizontal="left" vertical="center" wrapText="1"/>
    </xf>
    <xf numFmtId="0" fontId="8" fillId="61" borderId="37" xfId="1371" applyFont="1" applyFill="1" applyBorder="1" applyAlignment="1">
      <alignment horizontal="left" vertical="center" wrapText="1"/>
    </xf>
    <xf numFmtId="0" fontId="8" fillId="61" borderId="10" xfId="1371" applyFont="1" applyFill="1" applyBorder="1" applyAlignment="1">
      <alignment vertical="center" wrapText="1"/>
    </xf>
    <xf numFmtId="0" fontId="8" fillId="61" borderId="17" xfId="1371" applyFont="1" applyFill="1" applyBorder="1" applyAlignment="1">
      <alignment vertical="top" wrapText="1"/>
    </xf>
    <xf numFmtId="0" fontId="8" fillId="61" borderId="16" xfId="1371" applyFont="1" applyFill="1" applyBorder="1" applyAlignment="1">
      <alignment horizontal="center" vertical="center" wrapText="1"/>
    </xf>
    <xf numFmtId="0" fontId="8" fillId="61" borderId="10" xfId="1371" applyFont="1" applyFill="1" applyBorder="1" applyAlignment="1">
      <alignment horizontal="center" vertical="center" wrapText="1"/>
    </xf>
    <xf numFmtId="0" fontId="8" fillId="61" borderId="10" xfId="0" applyFont="1" applyFill="1" applyBorder="1" applyAlignment="1">
      <alignment horizontal="center" vertical="center" wrapText="1"/>
    </xf>
    <xf numFmtId="0" fontId="8" fillId="61" borderId="18" xfId="1371" applyFont="1" applyFill="1" applyBorder="1" applyAlignment="1">
      <alignment horizontal="center" vertical="center" wrapText="1"/>
    </xf>
    <xf numFmtId="0" fontId="8" fillId="61" borderId="16" xfId="1371" applyFont="1" applyFill="1" applyBorder="1" applyAlignment="1">
      <alignment horizontal="center" vertical="center"/>
    </xf>
    <xf numFmtId="0" fontId="8" fillId="61" borderId="10" xfId="1371" applyFont="1" applyFill="1" applyBorder="1" applyAlignment="1" applyProtection="1">
      <alignment horizontal="justify" vertical="center" wrapText="1"/>
      <protection locked="0"/>
    </xf>
    <xf numFmtId="0" fontId="8" fillId="61" borderId="10" xfId="1371" applyFont="1" applyFill="1" applyBorder="1" applyAlignment="1">
      <alignment horizontal="justify" vertical="center" wrapText="1"/>
    </xf>
    <xf numFmtId="0" fontId="8" fillId="61" borderId="10" xfId="1371" applyFont="1" applyFill="1" applyBorder="1" applyAlignment="1">
      <alignment horizontal="justify" vertical="center"/>
    </xf>
    <xf numFmtId="0" fontId="8" fillId="61" borderId="10" xfId="1371" applyFont="1" applyFill="1" applyBorder="1" applyAlignment="1" applyProtection="1">
      <alignment horizontal="center" vertical="center" wrapText="1"/>
      <protection locked="0"/>
    </xf>
    <xf numFmtId="14" fontId="9" fillId="0" borderId="10" xfId="1371" applyNumberFormat="1" applyFont="1" applyBorder="1" applyAlignment="1" applyProtection="1">
      <alignment vertical="center" wrapText="1"/>
      <protection locked="0"/>
    </xf>
    <xf numFmtId="0" fontId="9" fillId="0" borderId="10" xfId="1371" applyFont="1" applyBorder="1" applyAlignment="1">
      <alignment horizontal="center" vertical="center"/>
    </xf>
    <xf numFmtId="0" fontId="8" fillId="61" borderId="17" xfId="1371" applyFont="1" applyFill="1" applyBorder="1" applyAlignment="1">
      <alignment horizontal="left" vertical="center" wrapText="1"/>
    </xf>
    <xf numFmtId="0" fontId="8" fillId="61" borderId="17" xfId="1371" applyFont="1" applyFill="1" applyBorder="1" applyAlignment="1">
      <alignment vertical="center" wrapText="1"/>
    </xf>
    <xf numFmtId="10" fontId="9" fillId="0" borderId="17" xfId="1495" applyNumberFormat="1" applyFont="1" applyFill="1" applyBorder="1" applyAlignment="1" applyProtection="1">
      <alignment vertical="center" wrapText="1"/>
      <protection locked="0" hidden="1"/>
    </xf>
    <xf numFmtId="9" fontId="56" fillId="0" borderId="10" xfId="1495" applyFont="1" applyFill="1" applyBorder="1" applyAlignment="1" applyProtection="1">
      <alignment horizontal="center"/>
      <protection hidden="1"/>
    </xf>
    <xf numFmtId="171" fontId="9" fillId="24" borderId="20" xfId="1250" applyNumberFormat="1" applyFont="1" applyFill="1" applyBorder="1" applyAlignment="1">
      <alignment horizontal="center" vertical="center"/>
    </xf>
    <xf numFmtId="10" fontId="9" fillId="0" borderId="17" xfId="1495" applyNumberFormat="1" applyFont="1" applyFill="1" applyBorder="1" applyAlignment="1" applyProtection="1">
      <alignment horizontal="center" vertical="center" wrapText="1"/>
      <protection locked="0" hidden="1"/>
    </xf>
    <xf numFmtId="1" fontId="9" fillId="24" borderId="20" xfId="1250" applyNumberFormat="1" applyFont="1" applyFill="1" applyBorder="1" applyAlignment="1">
      <alignment horizontal="center" vertical="center"/>
    </xf>
    <xf numFmtId="171" fontId="9" fillId="0" borderId="20" xfId="1250" applyNumberFormat="1" applyFont="1" applyFill="1" applyBorder="1" applyAlignment="1">
      <alignment horizontal="center" vertical="center"/>
    </xf>
    <xf numFmtId="1" fontId="9" fillId="0" borderId="20" xfId="1250" applyNumberFormat="1" applyFont="1" applyFill="1" applyBorder="1" applyAlignment="1">
      <alignment horizontal="center" vertical="center"/>
    </xf>
    <xf numFmtId="171" fontId="53" fillId="0" borderId="0" xfId="0" applyNumberFormat="1" applyFont="1"/>
    <xf numFmtId="1" fontId="53" fillId="0" borderId="0" xfId="0" applyNumberFormat="1" applyFont="1"/>
    <xf numFmtId="9" fontId="77" fillId="0" borderId="10" xfId="1495" applyFont="1" applyFill="1" applyBorder="1" applyAlignment="1" applyProtection="1">
      <alignment horizontal="center"/>
      <protection hidden="1"/>
    </xf>
    <xf numFmtId="9" fontId="53" fillId="0" borderId="10" xfId="1495" applyFont="1" applyFill="1" applyBorder="1" applyAlignment="1" applyProtection="1">
      <alignment horizontal="center"/>
      <protection hidden="1"/>
    </xf>
    <xf numFmtId="1" fontId="9" fillId="50" borderId="20" xfId="1496" applyNumberFormat="1" applyFont="1" applyFill="1" applyBorder="1" applyAlignment="1">
      <alignment vertical="center" wrapText="1"/>
    </xf>
    <xf numFmtId="1" fontId="9" fillId="50" borderId="47" xfId="1496" applyNumberFormat="1" applyFont="1" applyFill="1" applyBorder="1" applyAlignment="1">
      <alignment vertical="center" wrapText="1"/>
    </xf>
    <xf numFmtId="1" fontId="53" fillId="50" borderId="10" xfId="1250" applyNumberFormat="1" applyFont="1" applyFill="1" applyBorder="1" applyAlignment="1">
      <alignment horizontal="center" vertical="center"/>
    </xf>
    <xf numFmtId="168" fontId="53" fillId="50" borderId="10" xfId="1250" applyFont="1" applyFill="1" applyBorder="1" applyAlignment="1">
      <alignment horizontal="center" vertical="center"/>
    </xf>
    <xf numFmtId="171" fontId="9" fillId="50" borderId="20" xfId="1250" applyNumberFormat="1" applyFont="1" applyFill="1" applyBorder="1" applyAlignment="1">
      <alignment vertical="center" wrapText="1"/>
    </xf>
    <xf numFmtId="171" fontId="9" fillId="50" borderId="47" xfId="1250" applyNumberFormat="1" applyFont="1" applyFill="1" applyBorder="1" applyAlignment="1">
      <alignment vertical="center" wrapText="1"/>
    </xf>
    <xf numFmtId="171" fontId="53" fillId="50" borderId="10" xfId="1250" applyNumberFormat="1" applyFont="1" applyFill="1" applyBorder="1" applyAlignment="1">
      <alignment horizontal="center" vertical="center"/>
    </xf>
    <xf numFmtId="171" fontId="53" fillId="50" borderId="10" xfId="1250" applyNumberFormat="1" applyFont="1" applyFill="1" applyBorder="1" applyAlignment="1">
      <alignment vertical="center"/>
    </xf>
    <xf numFmtId="168" fontId="9" fillId="0" borderId="10" xfId="1250" applyFont="1" applyFill="1" applyBorder="1" applyAlignment="1">
      <alignment horizontal="center" vertical="center"/>
    </xf>
    <xf numFmtId="168" fontId="53" fillId="0" borderId="10" xfId="1250" applyFont="1" applyFill="1" applyBorder="1" applyAlignment="1">
      <alignment horizontal="center" vertical="center"/>
    </xf>
    <xf numFmtId="1" fontId="53" fillId="0" borderId="10" xfId="1250" applyNumberFormat="1" applyFont="1" applyFill="1" applyBorder="1" applyAlignment="1">
      <alignment horizontal="center" vertical="center"/>
    </xf>
    <xf numFmtId="1" fontId="9" fillId="50" borderId="47" xfId="1496" applyNumberFormat="1" applyFont="1" applyFill="1" applyBorder="1" applyAlignment="1">
      <alignment horizontal="center" vertical="center" wrapText="1"/>
    </xf>
    <xf numFmtId="175" fontId="0" fillId="0" borderId="0" xfId="0" applyNumberFormat="1"/>
    <xf numFmtId="0" fontId="53" fillId="0" borderId="0" xfId="0" applyFont="1" applyAlignment="1">
      <alignment wrapText="1"/>
    </xf>
    <xf numFmtId="10" fontId="9" fillId="50" borderId="17" xfId="1495" applyNumberFormat="1" applyFont="1" applyFill="1" applyBorder="1" applyAlignment="1" applyProtection="1">
      <alignment horizontal="center" vertical="center" wrapText="1"/>
      <protection locked="0" hidden="1"/>
    </xf>
    <xf numFmtId="1" fontId="9" fillId="50" borderId="20" xfId="1250" applyNumberFormat="1" applyFont="1" applyFill="1" applyBorder="1" applyAlignment="1">
      <alignment horizontal="center" vertical="center"/>
    </xf>
    <xf numFmtId="0" fontId="53" fillId="0" borderId="25" xfId="1371" applyFont="1" applyBorder="1" applyAlignment="1" applyProtection="1">
      <alignment vertical="top" wrapText="1"/>
      <protection locked="0"/>
    </xf>
    <xf numFmtId="0" fontId="53" fillId="0" borderId="0" xfId="1371" applyFont="1" applyAlignment="1" applyProtection="1">
      <alignment vertical="top" wrapText="1"/>
      <protection locked="0"/>
    </xf>
    <xf numFmtId="10" fontId="53" fillId="0" borderId="0" xfId="0" applyNumberFormat="1" applyFont="1"/>
    <xf numFmtId="9" fontId="56" fillId="50" borderId="10" xfId="1495" applyFont="1" applyFill="1" applyBorder="1" applyAlignment="1" applyProtection="1">
      <alignment horizontal="center"/>
      <protection hidden="1"/>
    </xf>
    <xf numFmtId="10" fontId="9" fillId="0" borderId="17" xfId="1495" applyNumberFormat="1" applyFont="1" applyFill="1" applyBorder="1" applyAlignment="1" applyProtection="1">
      <alignment horizontal="center" vertical="center" wrapText="1"/>
      <protection hidden="1"/>
    </xf>
    <xf numFmtId="0" fontId="5" fillId="0" borderId="17" xfId="0" applyFont="1" applyBorder="1" applyAlignment="1" applyProtection="1">
      <alignment horizontal="center" vertical="center" wrapText="1"/>
      <protection locked="0"/>
    </xf>
    <xf numFmtId="0" fontId="5" fillId="0" borderId="19" xfId="0" applyFont="1" applyBorder="1" applyAlignment="1" applyProtection="1">
      <alignment horizontal="center" vertical="center" wrapText="1"/>
      <protection locked="0"/>
    </xf>
    <xf numFmtId="170" fontId="5" fillId="50" borderId="22" xfId="0" applyNumberFormat="1" applyFont="1" applyFill="1" applyBorder="1" applyAlignment="1" applyProtection="1">
      <alignment horizontal="center" vertical="center" wrapText="1"/>
      <protection hidden="1"/>
    </xf>
    <xf numFmtId="170" fontId="5" fillId="50" borderId="23" xfId="0" applyNumberFormat="1" applyFont="1" applyFill="1" applyBorder="1" applyAlignment="1" applyProtection="1">
      <alignment horizontal="center" vertical="center" wrapText="1"/>
      <protection hidden="1"/>
    </xf>
    <xf numFmtId="170" fontId="5" fillId="50" borderId="27" xfId="0" applyNumberFormat="1" applyFont="1" applyFill="1" applyBorder="1" applyAlignment="1" applyProtection="1">
      <alignment horizontal="center" vertical="center" wrapText="1"/>
      <protection hidden="1"/>
    </xf>
    <xf numFmtId="170" fontId="5" fillId="50" borderId="28" xfId="0" applyNumberFormat="1" applyFont="1" applyFill="1" applyBorder="1" applyAlignment="1" applyProtection="1">
      <alignment horizontal="center" vertical="center" wrapText="1"/>
      <protection hidden="1"/>
    </xf>
    <xf numFmtId="0" fontId="5" fillId="0" borderId="10" xfId="0" applyFont="1" applyBorder="1" applyAlignment="1" applyProtection="1">
      <alignment horizontal="center" vertical="center" wrapText="1"/>
      <protection hidden="1"/>
    </xf>
    <xf numFmtId="0" fontId="5" fillId="50" borderId="10" xfId="0" applyFont="1" applyFill="1" applyBorder="1" applyAlignment="1" applyProtection="1">
      <alignment horizontal="center" vertical="center" wrapText="1"/>
      <protection hidden="1"/>
    </xf>
    <xf numFmtId="170" fontId="5" fillId="50" borderId="17" xfId="0" applyNumberFormat="1" applyFont="1" applyFill="1" applyBorder="1" applyAlignment="1" applyProtection="1">
      <alignment vertical="center" wrapText="1"/>
      <protection hidden="1"/>
    </xf>
    <xf numFmtId="170" fontId="5" fillId="50" borderId="19" xfId="0" applyNumberFormat="1" applyFont="1" applyFill="1" applyBorder="1" applyAlignment="1" applyProtection="1">
      <alignment vertical="center" wrapText="1"/>
      <protection hidden="1"/>
    </xf>
    <xf numFmtId="0" fontId="15" fillId="0" borderId="10" xfId="0" applyFont="1" applyBorder="1" applyAlignment="1" applyProtection="1">
      <alignment horizontal="center" vertical="center" wrapText="1"/>
      <protection hidden="1"/>
    </xf>
    <xf numFmtId="170" fontId="15" fillId="50" borderId="17" xfId="0" applyNumberFormat="1" applyFont="1" applyFill="1" applyBorder="1" applyAlignment="1" applyProtection="1">
      <alignment vertical="center" wrapText="1"/>
      <protection hidden="1"/>
    </xf>
    <xf numFmtId="170" fontId="15" fillId="50" borderId="19" xfId="0" applyNumberFormat="1" applyFont="1" applyFill="1" applyBorder="1" applyAlignment="1" applyProtection="1">
      <alignment vertical="center" wrapText="1"/>
      <protection hidden="1"/>
    </xf>
    <xf numFmtId="170" fontId="5" fillId="0" borderId="10" xfId="0" applyNumberFormat="1" applyFont="1" applyBorder="1" applyAlignment="1" applyProtection="1">
      <alignment horizontal="center" vertical="center" wrapText="1"/>
      <protection hidden="1"/>
    </xf>
    <xf numFmtId="9" fontId="15" fillId="0" borderId="10" xfId="0" applyNumberFormat="1" applyFont="1" applyBorder="1" applyAlignment="1" applyProtection="1">
      <alignment vertical="center" wrapText="1"/>
      <protection hidden="1"/>
    </xf>
    <xf numFmtId="0" fontId="15" fillId="0" borderId="10" xfId="0" applyFont="1" applyBorder="1" applyAlignment="1" applyProtection="1">
      <alignment vertical="center" wrapText="1"/>
      <protection hidden="1"/>
    </xf>
    <xf numFmtId="9" fontId="5" fillId="50" borderId="22" xfId="0" applyNumberFormat="1" applyFont="1" applyFill="1" applyBorder="1" applyAlignment="1" applyProtection="1">
      <alignment horizontal="center" vertical="center" wrapText="1"/>
      <protection hidden="1"/>
    </xf>
    <xf numFmtId="9" fontId="5" fillId="50" borderId="23" xfId="0" applyNumberFormat="1" applyFont="1" applyFill="1" applyBorder="1" applyAlignment="1" applyProtection="1">
      <alignment horizontal="center" vertical="center" wrapText="1"/>
      <protection hidden="1"/>
    </xf>
    <xf numFmtId="9" fontId="5" fillId="50" borderId="27" xfId="0" applyNumberFormat="1" applyFont="1" applyFill="1" applyBorder="1" applyAlignment="1" applyProtection="1">
      <alignment horizontal="center" vertical="center" wrapText="1"/>
      <protection hidden="1"/>
    </xf>
    <xf numFmtId="9" fontId="5" fillId="50" borderId="28" xfId="0" applyNumberFormat="1" applyFont="1" applyFill="1" applyBorder="1" applyAlignment="1" applyProtection="1">
      <alignment horizontal="center" vertical="center" wrapText="1"/>
      <protection hidden="1"/>
    </xf>
    <xf numFmtId="9" fontId="72" fillId="50" borderId="22" xfId="0" applyNumberFormat="1" applyFont="1" applyFill="1" applyBorder="1" applyAlignment="1" applyProtection="1">
      <alignment horizontal="center" vertical="center" wrapText="1"/>
      <protection hidden="1"/>
    </xf>
    <xf numFmtId="9" fontId="72" fillId="50" borderId="23" xfId="0" applyNumberFormat="1" applyFont="1" applyFill="1" applyBorder="1" applyAlignment="1" applyProtection="1">
      <alignment horizontal="center" vertical="center" wrapText="1"/>
      <protection hidden="1"/>
    </xf>
    <xf numFmtId="9" fontId="72" fillId="50" borderId="27" xfId="0" applyNumberFormat="1" applyFont="1" applyFill="1" applyBorder="1" applyAlignment="1" applyProtection="1">
      <alignment horizontal="center" vertical="center" wrapText="1"/>
      <protection hidden="1"/>
    </xf>
    <xf numFmtId="9" fontId="72" fillId="50" borderId="28" xfId="0" applyNumberFormat="1" applyFont="1" applyFill="1" applyBorder="1" applyAlignment="1" applyProtection="1">
      <alignment horizontal="center" vertical="center" wrapText="1"/>
      <protection hidden="1"/>
    </xf>
    <xf numFmtId="170" fontId="5" fillId="51" borderId="17" xfId="0" applyNumberFormat="1" applyFont="1" applyFill="1" applyBorder="1" applyAlignment="1" applyProtection="1">
      <alignment vertical="center" wrapText="1"/>
      <protection hidden="1"/>
    </xf>
    <xf numFmtId="170" fontId="5" fillId="51" borderId="19" xfId="0" applyNumberFormat="1" applyFont="1" applyFill="1" applyBorder="1" applyAlignment="1" applyProtection="1">
      <alignment vertical="center" wrapText="1"/>
      <protection hidden="1"/>
    </xf>
    <xf numFmtId="0" fontId="5" fillId="50" borderId="17" xfId="0" applyFont="1" applyFill="1" applyBorder="1" applyAlignment="1" applyProtection="1">
      <alignment horizontal="justify" vertical="center" wrapText="1"/>
      <protection locked="0"/>
    </xf>
    <xf numFmtId="0" fontId="5" fillId="50" borderId="19" xfId="0" applyFont="1" applyFill="1" applyBorder="1" applyAlignment="1" applyProtection="1">
      <alignment horizontal="justify" vertical="center" wrapText="1"/>
      <protection locked="0"/>
    </xf>
    <xf numFmtId="170" fontId="15" fillId="55" borderId="17" xfId="0" applyNumberFormat="1" applyFont="1" applyFill="1" applyBorder="1" applyAlignment="1" applyProtection="1">
      <alignment horizontal="center" vertical="center" wrapText="1"/>
      <protection hidden="1"/>
    </xf>
    <xf numFmtId="170" fontId="15" fillId="55" borderId="19" xfId="0" applyNumberFormat="1" applyFont="1" applyFill="1" applyBorder="1" applyAlignment="1" applyProtection="1">
      <alignment horizontal="center" vertical="center" wrapText="1"/>
      <protection hidden="1"/>
    </xf>
    <xf numFmtId="170" fontId="72" fillId="50" borderId="22" xfId="0" applyNumberFormat="1" applyFont="1" applyFill="1" applyBorder="1" applyAlignment="1" applyProtection="1">
      <alignment horizontal="center" vertical="center" wrapText="1"/>
      <protection hidden="1"/>
    </xf>
    <xf numFmtId="170" fontId="72" fillId="50" borderId="23" xfId="0" applyNumberFormat="1" applyFont="1" applyFill="1" applyBorder="1" applyAlignment="1" applyProtection="1">
      <alignment horizontal="center" vertical="center" wrapText="1"/>
      <protection hidden="1"/>
    </xf>
    <xf numFmtId="170" fontId="72" fillId="50" borderId="27" xfId="0" applyNumberFormat="1" applyFont="1" applyFill="1" applyBorder="1" applyAlignment="1" applyProtection="1">
      <alignment horizontal="center" vertical="center" wrapText="1"/>
      <protection hidden="1"/>
    </xf>
    <xf numFmtId="170" fontId="72" fillId="50" borderId="28" xfId="0" applyNumberFormat="1" applyFont="1" applyFill="1" applyBorder="1" applyAlignment="1" applyProtection="1">
      <alignment horizontal="center" vertical="center" wrapText="1"/>
      <protection hidden="1"/>
    </xf>
    <xf numFmtId="170" fontId="73" fillId="55" borderId="17" xfId="0" applyNumberFormat="1" applyFont="1" applyFill="1" applyBorder="1" applyAlignment="1" applyProtection="1">
      <alignment horizontal="center" vertical="center" wrapText="1"/>
      <protection hidden="1"/>
    </xf>
    <xf numFmtId="170" fontId="73" fillId="55" borderId="19" xfId="0" applyNumberFormat="1" applyFont="1" applyFill="1" applyBorder="1" applyAlignment="1" applyProtection="1">
      <alignment horizontal="center" vertical="center" wrapText="1"/>
      <protection hidden="1"/>
    </xf>
    <xf numFmtId="171" fontId="15" fillId="0" borderId="17" xfId="1250" applyNumberFormat="1" applyFont="1" applyFill="1" applyBorder="1" applyAlignment="1" applyProtection="1">
      <alignment vertical="center" wrapText="1"/>
      <protection hidden="1"/>
    </xf>
    <xf numFmtId="171" fontId="15" fillId="0" borderId="19" xfId="1250" applyNumberFormat="1" applyFont="1" applyFill="1" applyBorder="1" applyAlignment="1" applyProtection="1">
      <alignment vertical="center" wrapText="1"/>
      <protection hidden="1"/>
    </xf>
    <xf numFmtId="168" fontId="5" fillId="0" borderId="17" xfId="1250" applyFont="1" applyFill="1" applyBorder="1" applyAlignment="1" applyProtection="1">
      <alignment horizontal="center" vertical="center" wrapText="1"/>
      <protection hidden="1"/>
    </xf>
    <xf numFmtId="168" fontId="5" fillId="0" borderId="19" xfId="1250" applyFont="1" applyFill="1" applyBorder="1" applyAlignment="1" applyProtection="1">
      <alignment horizontal="center" vertical="center" wrapText="1"/>
      <protection hidden="1"/>
    </xf>
    <xf numFmtId="0" fontId="11" fillId="62" borderId="20" xfId="0" applyFont="1" applyFill="1" applyBorder="1" applyAlignment="1" applyProtection="1">
      <alignment horizontal="center" vertical="center" wrapText="1"/>
      <protection locked="0"/>
    </xf>
    <xf numFmtId="0" fontId="11" fillId="62" borderId="33" xfId="0" applyFont="1" applyFill="1" applyBorder="1" applyAlignment="1" applyProtection="1">
      <alignment horizontal="center" vertical="center" wrapText="1"/>
      <protection locked="0"/>
    </xf>
    <xf numFmtId="0" fontId="11" fillId="62" borderId="35" xfId="0" applyFont="1" applyFill="1" applyBorder="1" applyAlignment="1" applyProtection="1">
      <alignment horizontal="center" vertical="center" wrapText="1"/>
      <protection locked="0"/>
    </xf>
    <xf numFmtId="168" fontId="15" fillId="0" borderId="17" xfId="1250" applyFont="1" applyFill="1" applyBorder="1" applyAlignment="1" applyProtection="1">
      <alignment vertical="center" wrapText="1"/>
      <protection hidden="1"/>
    </xf>
    <xf numFmtId="168" fontId="15" fillId="0" borderId="19" xfId="1250" applyFont="1" applyFill="1" applyBorder="1" applyAlignment="1" applyProtection="1">
      <alignment vertical="center" wrapText="1"/>
      <protection hidden="1"/>
    </xf>
    <xf numFmtId="168" fontId="15" fillId="50" borderId="17" xfId="1250" applyFont="1" applyFill="1" applyBorder="1" applyAlignment="1" applyProtection="1">
      <alignment vertical="center" wrapText="1"/>
      <protection hidden="1"/>
    </xf>
    <xf numFmtId="168" fontId="15" fillId="50" borderId="19" xfId="1250" applyFont="1" applyFill="1" applyBorder="1" applyAlignment="1" applyProtection="1">
      <alignment vertical="center" wrapText="1"/>
      <protection hidden="1"/>
    </xf>
    <xf numFmtId="0" fontId="5" fillId="0" borderId="17" xfId="0" applyFont="1" applyBorder="1" applyAlignment="1" applyProtection="1">
      <alignment horizontal="justify" vertical="center" wrapText="1"/>
      <protection locked="0"/>
    </xf>
    <xf numFmtId="0" fontId="5" fillId="0" borderId="19" xfId="0" applyFont="1" applyBorder="1" applyAlignment="1" applyProtection="1">
      <alignment horizontal="justify" vertical="center" wrapText="1"/>
      <protection locked="0"/>
    </xf>
    <xf numFmtId="172" fontId="15" fillId="55" borderId="17" xfId="1251" applyNumberFormat="1" applyFont="1" applyFill="1" applyBorder="1" applyAlignment="1" applyProtection="1">
      <alignment horizontal="center" vertical="center" wrapText="1"/>
      <protection hidden="1"/>
    </xf>
    <xf numFmtId="172" fontId="15" fillId="55" borderId="19" xfId="1251" applyNumberFormat="1" applyFont="1" applyFill="1" applyBorder="1" applyAlignment="1" applyProtection="1">
      <alignment horizontal="center" vertical="center" wrapText="1"/>
      <protection hidden="1"/>
    </xf>
    <xf numFmtId="0" fontId="73" fillId="0" borderId="10" xfId="0" applyFont="1" applyBorder="1" applyAlignment="1" applyProtection="1">
      <alignment horizontal="center" vertical="center" wrapText="1"/>
      <protection locked="0"/>
    </xf>
    <xf numFmtId="171" fontId="15" fillId="50" borderId="17" xfId="1250" applyNumberFormat="1" applyFont="1" applyFill="1" applyBorder="1" applyAlignment="1" applyProtection="1">
      <alignment vertical="center" wrapText="1"/>
      <protection hidden="1"/>
    </xf>
    <xf numFmtId="171" fontId="15" fillId="50" borderId="19" xfId="1250" applyNumberFormat="1" applyFont="1" applyFill="1" applyBorder="1" applyAlignment="1" applyProtection="1">
      <alignment vertical="center" wrapText="1"/>
      <protection hidden="1"/>
    </xf>
    <xf numFmtId="171" fontId="15" fillId="51" borderId="17" xfId="1250" applyNumberFormat="1" applyFont="1" applyFill="1" applyBorder="1" applyAlignment="1" applyProtection="1">
      <alignment vertical="center" wrapText="1"/>
      <protection hidden="1"/>
    </xf>
    <xf numFmtId="171" fontId="15" fillId="51" borderId="19" xfId="1250" applyNumberFormat="1" applyFont="1" applyFill="1" applyBorder="1" applyAlignment="1" applyProtection="1">
      <alignment vertical="center" wrapText="1"/>
      <protection hidden="1"/>
    </xf>
    <xf numFmtId="0" fontId="73" fillId="50" borderId="10" xfId="0" applyFont="1" applyFill="1" applyBorder="1" applyAlignment="1" applyProtection="1">
      <alignment horizontal="center" vertical="center"/>
      <protection locked="0"/>
    </xf>
    <xf numFmtId="0" fontId="11" fillId="62" borderId="10" xfId="0" applyFont="1" applyFill="1" applyBorder="1" applyAlignment="1" applyProtection="1">
      <alignment horizontal="center" vertical="center" wrapText="1"/>
      <protection locked="0"/>
    </xf>
    <xf numFmtId="0" fontId="70" fillId="0" borderId="24" xfId="0" applyFont="1" applyBorder="1" applyAlignment="1" applyProtection="1">
      <alignment horizontal="center"/>
      <protection locked="0"/>
    </xf>
    <xf numFmtId="0" fontId="70" fillId="0" borderId="26" xfId="0" applyFont="1" applyBorder="1" applyAlignment="1" applyProtection="1">
      <alignment horizontal="center"/>
      <protection locked="0"/>
    </xf>
    <xf numFmtId="0" fontId="70" fillId="0" borderId="29" xfId="0" applyFont="1" applyBorder="1" applyAlignment="1" applyProtection="1">
      <alignment horizontal="center"/>
      <protection locked="0"/>
    </xf>
    <xf numFmtId="171" fontId="15" fillId="0" borderId="10" xfId="1250" applyNumberFormat="1" applyFont="1" applyFill="1" applyBorder="1" applyAlignment="1" applyProtection="1">
      <alignment vertical="center" wrapText="1"/>
      <protection hidden="1"/>
    </xf>
    <xf numFmtId="0" fontId="3" fillId="62" borderId="22" xfId="0" applyFont="1" applyFill="1" applyBorder="1" applyAlignment="1" applyProtection="1">
      <alignment horizontal="center" vertical="center" wrapText="1"/>
      <protection locked="0"/>
    </xf>
    <xf numFmtId="0" fontId="3" fillId="62" borderId="23" xfId="0" applyFont="1" applyFill="1" applyBorder="1" applyAlignment="1" applyProtection="1">
      <alignment horizontal="center" vertical="center" wrapText="1"/>
      <protection locked="0"/>
    </xf>
    <xf numFmtId="0" fontId="3" fillId="62" borderId="24" xfId="0" applyFont="1" applyFill="1" applyBorder="1" applyAlignment="1" applyProtection="1">
      <alignment horizontal="center" vertical="center" wrapText="1"/>
      <protection locked="0"/>
    </xf>
    <xf numFmtId="0" fontId="15" fillId="0" borderId="10" xfId="0" applyFont="1" applyBorder="1" applyAlignment="1" applyProtection="1">
      <alignment horizontal="center" vertical="center" wrapText="1"/>
      <protection locked="0"/>
    </xf>
    <xf numFmtId="0" fontId="70" fillId="0" borderId="10" xfId="0" applyFont="1" applyBorder="1" applyAlignment="1" applyProtection="1">
      <alignment horizontal="center"/>
      <protection locked="0"/>
    </xf>
    <xf numFmtId="168" fontId="15" fillId="51" borderId="17" xfId="1250" applyFont="1" applyFill="1" applyBorder="1" applyAlignment="1" applyProtection="1">
      <alignment vertical="center" wrapText="1"/>
      <protection hidden="1"/>
    </xf>
    <xf numFmtId="168" fontId="15" fillId="51" borderId="19" xfId="1250" applyFont="1" applyFill="1" applyBorder="1" applyAlignment="1" applyProtection="1">
      <alignment vertical="center" wrapText="1"/>
      <protection hidden="1"/>
    </xf>
    <xf numFmtId="0" fontId="73" fillId="0" borderId="10" xfId="0" applyFont="1" applyBorder="1" applyAlignment="1" applyProtection="1">
      <alignment horizontal="center" vertical="center"/>
      <protection locked="0"/>
    </xf>
    <xf numFmtId="0" fontId="9" fillId="50" borderId="10" xfId="1371" applyFont="1" applyFill="1" applyBorder="1" applyAlignment="1" applyProtection="1">
      <alignment horizontal="center" vertical="center" wrapText="1"/>
      <protection locked="0"/>
    </xf>
    <xf numFmtId="0" fontId="8" fillId="52" borderId="22" xfId="1371" applyFont="1" applyFill="1" applyBorder="1" applyAlignment="1" applyProtection="1">
      <alignment horizontal="left" vertical="center" wrapText="1"/>
      <protection locked="0"/>
    </xf>
    <xf numFmtId="0" fontId="8" fillId="52" borderId="24" xfId="1371" applyFont="1" applyFill="1" applyBorder="1" applyAlignment="1" applyProtection="1">
      <alignment horizontal="left" vertical="center" wrapText="1"/>
      <protection locked="0"/>
    </xf>
    <xf numFmtId="0" fontId="8" fillId="52" borderId="44" xfId="1371" applyFont="1" applyFill="1" applyBorder="1" applyAlignment="1" applyProtection="1">
      <alignment horizontal="left" vertical="center" wrapText="1"/>
      <protection locked="0"/>
    </xf>
    <xf numFmtId="0" fontId="8" fillId="52" borderId="45" xfId="1371" applyFont="1" applyFill="1" applyBorder="1" applyAlignment="1" applyProtection="1">
      <alignment horizontal="left" vertical="center" wrapText="1"/>
      <protection locked="0"/>
    </xf>
    <xf numFmtId="0" fontId="9" fillId="24" borderId="22" xfId="1371" applyFont="1" applyFill="1" applyBorder="1" applyAlignment="1" applyProtection="1">
      <alignment horizontal="center" vertical="center" wrapText="1"/>
      <protection locked="0"/>
    </xf>
    <xf numFmtId="0" fontId="9" fillId="24" borderId="23" xfId="1371" applyFont="1" applyFill="1" applyBorder="1" applyAlignment="1" applyProtection="1">
      <alignment horizontal="center" vertical="center" wrapText="1"/>
      <protection locked="0"/>
    </xf>
    <xf numFmtId="0" fontId="9" fillId="24" borderId="46" xfId="1371" applyFont="1" applyFill="1" applyBorder="1" applyAlignment="1" applyProtection="1">
      <alignment horizontal="center" vertical="center" wrapText="1"/>
      <protection locked="0"/>
    </xf>
    <xf numFmtId="0" fontId="9" fillId="24" borderId="44" xfId="1371" applyFont="1" applyFill="1" applyBorder="1" applyAlignment="1" applyProtection="1">
      <alignment horizontal="center" vertical="center" wrapText="1"/>
      <protection locked="0"/>
    </xf>
    <xf numFmtId="0" fontId="9" fillId="24" borderId="41" xfId="1371" applyFont="1" applyFill="1" applyBorder="1" applyAlignment="1" applyProtection="1">
      <alignment horizontal="center" vertical="center" wrapText="1"/>
      <protection locked="0"/>
    </xf>
    <xf numFmtId="0" fontId="9" fillId="24" borderId="42" xfId="1371" applyFont="1" applyFill="1" applyBorder="1" applyAlignment="1" applyProtection="1">
      <alignment horizontal="center" vertical="center" wrapText="1"/>
      <protection locked="0"/>
    </xf>
    <xf numFmtId="0" fontId="9" fillId="50" borderId="32" xfId="1371" applyFont="1" applyFill="1" applyBorder="1" applyAlignment="1" applyProtection="1">
      <alignment horizontal="center" vertical="center" wrapText="1"/>
      <protection locked="0"/>
    </xf>
    <xf numFmtId="0" fontId="9" fillId="50" borderId="10" xfId="1371" applyFont="1" applyFill="1" applyBorder="1" applyAlignment="1" applyProtection="1">
      <alignment horizontal="center" vertical="center"/>
      <protection locked="0"/>
    </xf>
    <xf numFmtId="0" fontId="8" fillId="52" borderId="10" xfId="1371" applyFont="1" applyFill="1" applyBorder="1" applyAlignment="1">
      <alignment horizontal="justify" vertical="center"/>
    </xf>
    <xf numFmtId="0" fontId="9" fillId="50" borderId="18" xfId="1371" applyFont="1" applyFill="1" applyBorder="1" applyAlignment="1" applyProtection="1">
      <alignment horizontal="center" vertical="center"/>
      <protection locked="0"/>
    </xf>
    <xf numFmtId="0" fontId="8" fillId="52" borderId="10" xfId="1371" applyFont="1" applyFill="1" applyBorder="1" applyAlignment="1" applyProtection="1">
      <alignment horizontal="justify" vertical="center" wrapText="1"/>
      <protection locked="0"/>
    </xf>
    <xf numFmtId="0" fontId="9" fillId="50" borderId="10" xfId="1371" applyFont="1" applyFill="1" applyBorder="1" applyAlignment="1" applyProtection="1">
      <alignment horizontal="left" vertical="center" wrapText="1"/>
      <protection locked="0"/>
    </xf>
    <xf numFmtId="0" fontId="9" fillId="50" borderId="18" xfId="1371" applyFont="1" applyFill="1" applyBorder="1" applyAlignment="1" applyProtection="1">
      <alignment horizontal="left" vertical="center" wrapText="1"/>
      <protection locked="0"/>
    </xf>
    <xf numFmtId="0" fontId="9" fillId="50" borderId="18" xfId="1371" applyFont="1" applyFill="1" applyBorder="1" applyAlignment="1" applyProtection="1">
      <alignment horizontal="center" vertical="center" wrapText="1"/>
      <protection locked="0"/>
    </xf>
    <xf numFmtId="0" fontId="53" fillId="50" borderId="20" xfId="0" applyFont="1" applyFill="1" applyBorder="1" applyAlignment="1">
      <alignment horizontal="center" vertical="center" wrapText="1"/>
    </xf>
    <xf numFmtId="0" fontId="53" fillId="50" borderId="33" xfId="0" applyFont="1" applyFill="1" applyBorder="1" applyAlignment="1">
      <alignment horizontal="center" vertical="center" wrapText="1"/>
    </xf>
    <xf numFmtId="0" fontId="53" fillId="50" borderId="47" xfId="0" applyFont="1" applyFill="1" applyBorder="1" applyAlignment="1">
      <alignment horizontal="center" vertical="center" wrapText="1"/>
    </xf>
    <xf numFmtId="0" fontId="52" fillId="63" borderId="16" xfId="1371" applyFont="1" applyFill="1" applyBorder="1" applyAlignment="1">
      <alignment horizontal="center" vertical="center"/>
    </xf>
    <xf numFmtId="0" fontId="52" fillId="63" borderId="10" xfId="1371" applyFont="1" applyFill="1" applyBorder="1" applyAlignment="1">
      <alignment horizontal="center" vertical="center"/>
    </xf>
    <xf numFmtId="0" fontId="52" fillId="63" borderId="18" xfId="1371" applyFont="1" applyFill="1" applyBorder="1" applyAlignment="1">
      <alignment horizontal="center" vertical="center"/>
    </xf>
    <xf numFmtId="0" fontId="8" fillId="52" borderId="16" xfId="1371" applyFont="1" applyFill="1" applyBorder="1" applyAlignment="1">
      <alignment horizontal="justify" vertical="center" wrapText="1"/>
    </xf>
    <xf numFmtId="0" fontId="8" fillId="52" borderId="10" xfId="1371" applyFont="1" applyFill="1" applyBorder="1" applyAlignment="1" applyProtection="1">
      <alignment horizontal="center" vertical="center" wrapText="1"/>
      <protection locked="0"/>
    </xf>
    <xf numFmtId="0" fontId="8" fillId="52" borderId="18" xfId="1371" applyFont="1" applyFill="1" applyBorder="1" applyAlignment="1" applyProtection="1">
      <alignment horizontal="center" vertical="center" wrapText="1"/>
      <protection locked="0"/>
    </xf>
    <xf numFmtId="0" fontId="8" fillId="24" borderId="10" xfId="1371" applyFont="1" applyFill="1" applyBorder="1" applyAlignment="1" applyProtection="1">
      <alignment horizontal="center" vertical="center" wrapText="1"/>
      <protection locked="0"/>
    </xf>
    <xf numFmtId="0" fontId="8" fillId="24" borderId="18" xfId="1371" applyFont="1" applyFill="1" applyBorder="1" applyAlignment="1" applyProtection="1">
      <alignment horizontal="center" vertical="center" wrapText="1"/>
      <protection locked="0"/>
    </xf>
    <xf numFmtId="0" fontId="52" fillId="0" borderId="48" xfId="1371" applyFont="1" applyBorder="1" applyAlignment="1">
      <alignment horizontal="center" vertical="center"/>
    </xf>
    <xf numFmtId="0" fontId="52" fillId="0" borderId="23" xfId="1371" applyFont="1" applyBorder="1" applyAlignment="1">
      <alignment horizontal="center" vertical="center"/>
    </xf>
    <xf numFmtId="0" fontId="52" fillId="0" borderId="46" xfId="1371" applyFont="1" applyBorder="1" applyAlignment="1">
      <alignment horizontal="center" vertical="center"/>
    </xf>
    <xf numFmtId="0" fontId="52" fillId="0" borderId="14" xfId="1371" applyFont="1" applyBorder="1" applyAlignment="1">
      <alignment horizontal="center" vertical="center"/>
    </xf>
    <xf numFmtId="0" fontId="52" fillId="0" borderId="0" xfId="1371" applyFont="1" applyAlignment="1">
      <alignment horizontal="center" vertical="center"/>
    </xf>
    <xf numFmtId="0" fontId="52" fillId="0" borderId="15" xfId="1371" applyFont="1" applyBorder="1" applyAlignment="1">
      <alignment horizontal="center" vertical="center"/>
    </xf>
    <xf numFmtId="0" fontId="52" fillId="0" borderId="49" xfId="1371" applyFont="1" applyBorder="1" applyAlignment="1">
      <alignment horizontal="center" vertical="center"/>
    </xf>
    <xf numFmtId="0" fontId="52" fillId="0" borderId="28" xfId="1371" applyFont="1" applyBorder="1" applyAlignment="1">
      <alignment horizontal="center" vertical="center"/>
    </xf>
    <xf numFmtId="0" fontId="52" fillId="0" borderId="50" xfId="1371" applyFont="1" applyBorder="1" applyAlignment="1">
      <alignment horizontal="center" vertical="center"/>
    </xf>
    <xf numFmtId="0" fontId="9" fillId="50" borderId="20" xfId="1371" applyFont="1" applyFill="1" applyBorder="1" applyAlignment="1">
      <alignment horizontal="justify" vertical="center" wrapText="1"/>
    </xf>
    <xf numFmtId="0" fontId="9" fillId="50" borderId="33" xfId="1371" applyFont="1" applyFill="1" applyBorder="1" applyAlignment="1">
      <alignment horizontal="justify" vertical="center" wrapText="1"/>
    </xf>
    <xf numFmtId="0" fontId="9" fillId="50" borderId="35" xfId="1371" applyFont="1" applyFill="1" applyBorder="1" applyAlignment="1">
      <alignment horizontal="justify" vertical="center" wrapText="1"/>
    </xf>
    <xf numFmtId="0" fontId="9" fillId="50" borderId="20" xfId="1371" applyFont="1" applyFill="1" applyBorder="1" applyAlignment="1">
      <alignment horizontal="center" vertical="center" wrapText="1"/>
    </xf>
    <xf numFmtId="0" fontId="9" fillId="50" borderId="33" xfId="1371" applyFont="1" applyFill="1" applyBorder="1" applyAlignment="1">
      <alignment horizontal="center" vertical="center" wrapText="1"/>
    </xf>
    <xf numFmtId="0" fontId="9" fillId="50" borderId="47" xfId="1371" applyFont="1" applyFill="1" applyBorder="1" applyAlignment="1">
      <alignment horizontal="center" vertical="center" wrapText="1"/>
    </xf>
    <xf numFmtId="17" fontId="9" fillId="24" borderId="20" xfId="1371" applyNumberFormat="1" applyFont="1" applyFill="1" applyBorder="1" applyAlignment="1">
      <alignment horizontal="center" vertical="center" wrapText="1"/>
    </xf>
    <xf numFmtId="17" fontId="9" fillId="24" borderId="33" xfId="1371" applyNumberFormat="1" applyFont="1" applyFill="1" applyBorder="1" applyAlignment="1">
      <alignment horizontal="center" vertical="center" wrapText="1"/>
    </xf>
    <xf numFmtId="17" fontId="9" fillId="24" borderId="35" xfId="1371" applyNumberFormat="1" applyFont="1" applyFill="1" applyBorder="1" applyAlignment="1">
      <alignment horizontal="center" vertical="center" wrapText="1"/>
    </xf>
    <xf numFmtId="170" fontId="9" fillId="0" borderId="20" xfId="1496" applyNumberFormat="1" applyFont="1" applyFill="1" applyBorder="1" applyAlignment="1">
      <alignment horizontal="center" vertical="center" wrapText="1"/>
    </xf>
    <xf numFmtId="170" fontId="9" fillId="0" borderId="33" xfId="1496" applyNumberFormat="1" applyFont="1" applyFill="1" applyBorder="1" applyAlignment="1">
      <alignment horizontal="center" vertical="center" wrapText="1"/>
    </xf>
    <xf numFmtId="170" fontId="9" fillId="0" borderId="47" xfId="1496" applyNumberFormat="1" applyFont="1" applyFill="1" applyBorder="1" applyAlignment="1">
      <alignment horizontal="center" vertical="center" wrapText="1"/>
    </xf>
    <xf numFmtId="0" fontId="9" fillId="24" borderId="35" xfId="1371" applyFont="1" applyFill="1" applyBorder="1" applyAlignment="1">
      <alignment horizontal="center" vertical="center" wrapText="1"/>
    </xf>
    <xf numFmtId="9" fontId="9" fillId="50" borderId="20" xfId="1496" applyFont="1" applyFill="1" applyBorder="1" applyAlignment="1">
      <alignment horizontal="center" vertical="center" wrapText="1"/>
    </xf>
    <xf numFmtId="9" fontId="9" fillId="50" borderId="33" xfId="1496" applyFont="1" applyFill="1" applyBorder="1" applyAlignment="1">
      <alignment horizontal="center" vertical="center" wrapText="1"/>
    </xf>
    <xf numFmtId="9" fontId="9" fillId="50" borderId="47" xfId="1496" applyFont="1" applyFill="1" applyBorder="1" applyAlignment="1">
      <alignment horizontal="center" vertical="center" wrapText="1"/>
    </xf>
    <xf numFmtId="0" fontId="9" fillId="50" borderId="22" xfId="1371" applyFont="1" applyFill="1" applyBorder="1" applyAlignment="1">
      <alignment horizontal="center" vertical="center"/>
    </xf>
    <xf numFmtId="0" fontId="9" fillId="50" borderId="23" xfId="1371" applyFont="1" applyFill="1" applyBorder="1" applyAlignment="1">
      <alignment horizontal="center" vertical="center"/>
    </xf>
    <xf numFmtId="0" fontId="9" fillId="50" borderId="24" xfId="1371" applyFont="1" applyFill="1" applyBorder="1" applyAlignment="1">
      <alignment horizontal="center" vertical="center"/>
    </xf>
    <xf numFmtId="0" fontId="8" fillId="52" borderId="37" xfId="1371" applyFont="1" applyFill="1" applyBorder="1" applyAlignment="1">
      <alignment horizontal="left" vertical="center" wrapText="1"/>
    </xf>
    <xf numFmtId="0" fontId="8" fillId="52" borderId="34" xfId="1371" applyFont="1" applyFill="1" applyBorder="1" applyAlignment="1">
      <alignment horizontal="left" vertical="center" wrapText="1"/>
    </xf>
    <xf numFmtId="0" fontId="8" fillId="52" borderId="10" xfId="1371" applyFont="1" applyFill="1" applyBorder="1" applyAlignment="1">
      <alignment horizontal="center" vertical="center"/>
    </xf>
    <xf numFmtId="9" fontId="8" fillId="52" borderId="10" xfId="1496" applyFont="1" applyFill="1" applyBorder="1" applyAlignment="1">
      <alignment horizontal="center" vertical="center"/>
    </xf>
    <xf numFmtId="9" fontId="8" fillId="52" borderId="18" xfId="1496" applyFont="1" applyFill="1" applyBorder="1" applyAlignment="1">
      <alignment horizontal="center" vertical="center"/>
    </xf>
    <xf numFmtId="0" fontId="9" fillId="50" borderId="10" xfId="1371" applyFont="1" applyFill="1" applyBorder="1" applyAlignment="1">
      <alignment horizontal="center" vertical="center" wrapText="1"/>
    </xf>
    <xf numFmtId="0" fontId="9" fillId="50" borderId="18" xfId="1371" applyFont="1" applyFill="1" applyBorder="1" applyAlignment="1">
      <alignment horizontal="center" vertical="center" wrapText="1"/>
    </xf>
    <xf numFmtId="0" fontId="9" fillId="50" borderId="10" xfId="1371" applyFont="1" applyFill="1" applyBorder="1" applyAlignment="1">
      <alignment horizontal="center" vertical="center"/>
    </xf>
    <xf numFmtId="0" fontId="9" fillId="50" borderId="18" xfId="1371" applyFont="1" applyFill="1" applyBorder="1" applyAlignment="1">
      <alignment horizontal="center" vertical="center"/>
    </xf>
    <xf numFmtId="49" fontId="9" fillId="24" borderId="20" xfId="1371" applyNumberFormat="1" applyFont="1" applyFill="1" applyBorder="1" applyAlignment="1">
      <alignment horizontal="center" vertical="center"/>
    </xf>
    <xf numFmtId="49" fontId="9" fillId="24" borderId="33" xfId="1371" applyNumberFormat="1" applyFont="1" applyFill="1" applyBorder="1" applyAlignment="1">
      <alignment horizontal="center" vertical="center"/>
    </xf>
    <xf numFmtId="0" fontId="9" fillId="50" borderId="10" xfId="1371" applyFont="1" applyFill="1" applyBorder="1" applyAlignment="1">
      <alignment horizontal="left" vertical="center" wrapText="1"/>
    </xf>
    <xf numFmtId="0" fontId="9" fillId="50" borderId="18" xfId="1371" applyFont="1" applyFill="1" applyBorder="1" applyAlignment="1">
      <alignment horizontal="left" vertical="center" wrapText="1"/>
    </xf>
    <xf numFmtId="0" fontId="14" fillId="50" borderId="10" xfId="1371" applyFont="1" applyFill="1" applyBorder="1" applyAlignment="1">
      <alignment horizontal="center" vertical="center"/>
    </xf>
    <xf numFmtId="0" fontId="14" fillId="50" borderId="18" xfId="1371" applyFont="1" applyFill="1" applyBorder="1" applyAlignment="1">
      <alignment horizontal="center" vertical="center"/>
    </xf>
    <xf numFmtId="9" fontId="9" fillId="24" borderId="10" xfId="1496" applyFont="1" applyFill="1" applyBorder="1" applyAlignment="1">
      <alignment horizontal="center" vertical="center"/>
    </xf>
    <xf numFmtId="0" fontId="8" fillId="50" borderId="10" xfId="1496" applyNumberFormat="1" applyFont="1" applyFill="1" applyBorder="1" applyAlignment="1">
      <alignment horizontal="center" vertical="center" wrapText="1"/>
    </xf>
    <xf numFmtId="0" fontId="8" fillId="50" borderId="18" xfId="1496" applyNumberFormat="1" applyFont="1" applyFill="1" applyBorder="1" applyAlignment="1">
      <alignment horizontal="center" vertical="center" wrapText="1"/>
    </xf>
    <xf numFmtId="0" fontId="9" fillId="50" borderId="20" xfId="1371" applyFont="1" applyFill="1" applyBorder="1" applyAlignment="1">
      <alignment horizontal="center" vertical="center"/>
    </xf>
    <xf numFmtId="0" fontId="9" fillId="50" borderId="33" xfId="1371" applyFont="1" applyFill="1" applyBorder="1" applyAlignment="1">
      <alignment horizontal="center" vertical="center"/>
    </xf>
    <xf numFmtId="0" fontId="9" fillId="50" borderId="47" xfId="1371" applyFont="1" applyFill="1" applyBorder="1" applyAlignment="1">
      <alignment horizontal="center" vertical="center"/>
    </xf>
    <xf numFmtId="0" fontId="11" fillId="24" borderId="14" xfId="1371" applyFont="1" applyFill="1" applyBorder="1" applyAlignment="1">
      <alignment horizontal="center" vertical="center"/>
    </xf>
    <xf numFmtId="0" fontId="11" fillId="24" borderId="0" xfId="1371" applyFont="1" applyFill="1" applyAlignment="1">
      <alignment horizontal="center" vertical="center"/>
    </xf>
    <xf numFmtId="0" fontId="11" fillId="24" borderId="15" xfId="1371" applyFont="1" applyFill="1" applyBorder="1" applyAlignment="1">
      <alignment horizontal="center" vertical="center"/>
    </xf>
    <xf numFmtId="0" fontId="59" fillId="0" borderId="48" xfId="1371" applyFont="1" applyBorder="1" applyAlignment="1">
      <alignment horizontal="center" vertical="center"/>
    </xf>
    <xf numFmtId="0" fontId="59" fillId="0" borderId="23" xfId="1371" applyFont="1" applyBorder="1" applyAlignment="1">
      <alignment horizontal="center" vertical="center"/>
    </xf>
    <xf numFmtId="0" fontId="59" fillId="0" borderId="46" xfId="1371" applyFont="1" applyBorder="1" applyAlignment="1">
      <alignment horizontal="center" vertical="center"/>
    </xf>
    <xf numFmtId="0" fontId="59" fillId="63" borderId="16" xfId="1371" applyFont="1" applyFill="1" applyBorder="1" applyAlignment="1">
      <alignment horizontal="center" vertical="center"/>
    </xf>
    <xf numFmtId="0" fontId="59" fillId="63" borderId="10" xfId="1371" applyFont="1" applyFill="1" applyBorder="1" applyAlignment="1">
      <alignment horizontal="center" vertical="center"/>
    </xf>
    <xf numFmtId="0" fontId="59" fillId="63" borderId="18" xfId="1371" applyFont="1" applyFill="1" applyBorder="1" applyAlignment="1">
      <alignment horizontal="center" vertical="center"/>
    </xf>
    <xf numFmtId="0" fontId="9" fillId="0" borderId="10" xfId="1371" applyFont="1" applyBorder="1" applyAlignment="1">
      <alignment horizontal="left" vertical="center" wrapText="1"/>
    </xf>
    <xf numFmtId="1" fontId="8" fillId="50" borderId="10" xfId="1273" applyNumberFormat="1" applyFont="1" applyFill="1" applyBorder="1" applyAlignment="1">
      <alignment horizontal="center" vertical="center" wrapText="1"/>
    </xf>
    <xf numFmtId="1" fontId="8" fillId="50" borderId="18" xfId="1273" applyNumberFormat="1" applyFont="1" applyFill="1" applyBorder="1" applyAlignment="1">
      <alignment horizontal="center" vertical="center" wrapText="1"/>
    </xf>
    <xf numFmtId="0" fontId="8" fillId="52" borderId="19" xfId="1371" applyFont="1" applyFill="1" applyBorder="1" applyAlignment="1">
      <alignment horizontal="center" vertical="center" wrapText="1"/>
    </xf>
    <xf numFmtId="0" fontId="8" fillId="52" borderId="20" xfId="1371" applyFont="1" applyFill="1" applyBorder="1" applyAlignment="1">
      <alignment horizontal="center" vertical="center" wrapText="1"/>
    </xf>
    <xf numFmtId="0" fontId="8" fillId="52" borderId="35" xfId="1371" applyFont="1" applyFill="1" applyBorder="1" applyAlignment="1">
      <alignment horizontal="center" vertical="center" wrapText="1"/>
    </xf>
    <xf numFmtId="0" fontId="59" fillId="0" borderId="30" xfId="0" applyFont="1" applyBorder="1" applyAlignment="1" applyProtection="1">
      <alignment horizontal="center" vertical="center" wrapText="1"/>
      <protection locked="0"/>
    </xf>
    <xf numFmtId="0" fontId="59" fillId="0" borderId="10" xfId="0" applyFont="1" applyBorder="1" applyAlignment="1" applyProtection="1">
      <alignment horizontal="center" vertical="center" wrapText="1"/>
      <protection locked="0"/>
    </xf>
    <xf numFmtId="0" fontId="56" fillId="0" borderId="43" xfId="0" applyFont="1" applyBorder="1" applyAlignment="1" applyProtection="1">
      <alignment horizontal="center"/>
      <protection locked="0"/>
    </xf>
    <xf numFmtId="0" fontId="56" fillId="0" borderId="16" xfId="0" applyFont="1" applyBorder="1" applyAlignment="1" applyProtection="1">
      <alignment horizontal="center"/>
      <protection locked="0"/>
    </xf>
    <xf numFmtId="0" fontId="57" fillId="0" borderId="31" xfId="0" applyFont="1" applyBorder="1" applyAlignment="1" applyProtection="1">
      <alignment horizontal="center" vertical="center" wrapText="1"/>
      <protection locked="0"/>
    </xf>
    <xf numFmtId="0" fontId="57" fillId="0" borderId="18" xfId="0" applyFont="1" applyBorder="1" applyAlignment="1" applyProtection="1">
      <alignment horizontal="center" vertical="center" wrapText="1"/>
      <protection locked="0"/>
    </xf>
    <xf numFmtId="0" fontId="59" fillId="50" borderId="10" xfId="0" applyFont="1" applyFill="1" applyBorder="1" applyAlignment="1" applyProtection="1">
      <alignment horizontal="center" vertical="center" wrapText="1"/>
      <protection locked="0"/>
    </xf>
    <xf numFmtId="0" fontId="51" fillId="52" borderId="10" xfId="0" applyFont="1" applyFill="1" applyBorder="1" applyAlignment="1">
      <alignment horizontal="center" vertical="center" wrapText="1"/>
    </xf>
    <xf numFmtId="0" fontId="39" fillId="64" borderId="27" xfId="0" applyFont="1" applyFill="1" applyBorder="1" applyAlignment="1">
      <alignment horizontal="center"/>
    </xf>
    <xf numFmtId="0" fontId="39" fillId="64" borderId="28" xfId="0" applyFont="1" applyFill="1" applyBorder="1" applyAlignment="1">
      <alignment horizontal="center"/>
    </xf>
    <xf numFmtId="0" fontId="51" fillId="53" borderId="17" xfId="0" applyFont="1" applyFill="1" applyBorder="1" applyAlignment="1">
      <alignment horizontal="center" vertical="center" wrapText="1"/>
    </xf>
    <xf numFmtId="0" fontId="51" fillId="53" borderId="19" xfId="0" applyFont="1" applyFill="1" applyBorder="1" applyAlignment="1">
      <alignment horizontal="center" vertical="center" wrapText="1"/>
    </xf>
    <xf numFmtId="0" fontId="51" fillId="52" borderId="17" xfId="0" applyFont="1" applyFill="1" applyBorder="1" applyAlignment="1">
      <alignment horizontal="center" vertical="center" wrapText="1"/>
    </xf>
    <xf numFmtId="0" fontId="51" fillId="52" borderId="19" xfId="0" applyFont="1" applyFill="1" applyBorder="1" applyAlignment="1">
      <alignment horizontal="center" vertical="center" wrapText="1"/>
    </xf>
    <xf numFmtId="0" fontId="51" fillId="52" borderId="22" xfId="0" applyFont="1" applyFill="1" applyBorder="1" applyAlignment="1">
      <alignment horizontal="center" vertical="center" wrapText="1"/>
    </xf>
    <xf numFmtId="0" fontId="51" fillId="52" borderId="27" xfId="0" applyFont="1" applyFill="1" applyBorder="1" applyAlignment="1">
      <alignment horizontal="center" vertical="center" wrapText="1"/>
    </xf>
    <xf numFmtId="0" fontId="74" fillId="59" borderId="20" xfId="0" applyFont="1" applyFill="1" applyBorder="1" applyAlignment="1">
      <alignment horizontal="center" vertical="center"/>
    </xf>
    <xf numFmtId="0" fontId="74" fillId="59" borderId="33" xfId="0" applyFont="1" applyFill="1" applyBorder="1" applyAlignment="1">
      <alignment horizontal="center" vertical="center"/>
    </xf>
    <xf numFmtId="0" fontId="74" fillId="59" borderId="35" xfId="0" applyFont="1" applyFill="1" applyBorder="1" applyAlignment="1">
      <alignment horizontal="center" vertical="center"/>
    </xf>
    <xf numFmtId="0" fontId="51" fillId="53" borderId="20" xfId="0" applyFont="1" applyFill="1" applyBorder="1" applyAlignment="1">
      <alignment horizontal="center" vertical="center" wrapText="1"/>
    </xf>
    <xf numFmtId="0" fontId="51" fillId="53" borderId="35" xfId="0" applyFont="1" applyFill="1" applyBorder="1" applyAlignment="1">
      <alignment horizontal="center" vertical="center" wrapText="1"/>
    </xf>
    <xf numFmtId="9" fontId="66" fillId="53" borderId="20" xfId="1495" applyFont="1" applyFill="1" applyBorder="1" applyAlignment="1">
      <alignment horizontal="center" vertical="center" wrapText="1"/>
    </xf>
    <xf numFmtId="9" fontId="66" fillId="53" borderId="35" xfId="1495" applyFont="1" applyFill="1" applyBorder="1" applyAlignment="1">
      <alignment horizontal="center" vertical="center" wrapText="1"/>
    </xf>
    <xf numFmtId="0" fontId="56" fillId="0" borderId="51" xfId="0" applyFont="1" applyBorder="1" applyAlignment="1" applyProtection="1">
      <alignment horizontal="center"/>
      <protection locked="0"/>
    </xf>
    <xf numFmtId="0" fontId="56" fillId="0" borderId="13" xfId="0" applyFont="1" applyBorder="1" applyAlignment="1" applyProtection="1">
      <alignment horizontal="center"/>
      <protection locked="0"/>
    </xf>
    <xf numFmtId="0" fontId="56" fillId="0" borderId="52" xfId="0" applyFont="1" applyBorder="1" applyAlignment="1" applyProtection="1">
      <alignment horizontal="center"/>
      <protection locked="0"/>
    </xf>
    <xf numFmtId="0" fontId="57" fillId="0" borderId="11" xfId="0" applyFont="1" applyBorder="1" applyAlignment="1" applyProtection="1">
      <alignment horizontal="center" vertical="center" wrapText="1"/>
      <protection locked="0"/>
    </xf>
    <xf numFmtId="0" fontId="57" fillId="0" borderId="38" xfId="0" applyFont="1" applyBorder="1" applyAlignment="1" applyProtection="1">
      <alignment horizontal="center" vertical="center" wrapText="1"/>
      <protection locked="0"/>
    </xf>
    <xf numFmtId="0" fontId="57" fillId="0" borderId="39" xfId="0" applyFont="1" applyBorder="1" applyAlignment="1" applyProtection="1">
      <alignment horizontal="center" vertical="center" wrapText="1"/>
      <protection locked="0"/>
    </xf>
    <xf numFmtId="0" fontId="57" fillId="0" borderId="53" xfId="0" applyFont="1" applyBorder="1" applyAlignment="1" applyProtection="1">
      <alignment horizontal="center" vertical="center" wrapText="1"/>
      <protection locked="0"/>
    </xf>
    <xf numFmtId="0" fontId="57" fillId="0" borderId="54" xfId="0" applyFont="1" applyBorder="1" applyAlignment="1" applyProtection="1">
      <alignment horizontal="center" vertical="center" wrapText="1"/>
      <protection locked="0"/>
    </xf>
    <xf numFmtId="0" fontId="57" fillId="0" borderId="14" xfId="0" applyFont="1" applyBorder="1" applyAlignment="1" applyProtection="1">
      <alignment horizontal="center" vertical="center" wrapText="1"/>
      <protection locked="0"/>
    </xf>
    <xf numFmtId="0" fontId="57" fillId="0" borderId="15" xfId="0" applyFont="1" applyBorder="1" applyAlignment="1" applyProtection="1">
      <alignment horizontal="center" vertical="center" wrapText="1"/>
      <protection locked="0"/>
    </xf>
    <xf numFmtId="0" fontId="57" fillId="0" borderId="40" xfId="0" applyFont="1" applyBorder="1" applyAlignment="1" applyProtection="1">
      <alignment horizontal="center" vertical="center" wrapText="1"/>
      <protection locked="0"/>
    </xf>
    <xf numFmtId="0" fontId="57" fillId="0" borderId="42" xfId="0" applyFont="1" applyBorder="1" applyAlignment="1" applyProtection="1">
      <alignment horizontal="center" vertical="center" wrapText="1"/>
      <protection locked="0"/>
    </xf>
    <xf numFmtId="0" fontId="51" fillId="50" borderId="11" xfId="0" applyFont="1" applyFill="1" applyBorder="1" applyAlignment="1">
      <alignment horizontal="center"/>
    </xf>
    <xf numFmtId="0" fontId="51" fillId="50" borderId="39" xfId="0" applyFont="1" applyFill="1" applyBorder="1" applyAlignment="1">
      <alignment horizontal="center"/>
    </xf>
    <xf numFmtId="0" fontId="52" fillId="0" borderId="11" xfId="0" applyFont="1" applyBorder="1" applyAlignment="1">
      <alignment horizontal="center" vertical="center" wrapText="1"/>
    </xf>
    <xf numFmtId="0" fontId="52" fillId="0" borderId="38" xfId="0" applyFont="1" applyBorder="1" applyAlignment="1">
      <alignment horizontal="center" vertical="center" wrapText="1"/>
    </xf>
    <xf numFmtId="0" fontId="52" fillId="0" borderId="39" xfId="0" applyFont="1" applyBorder="1" applyAlignment="1">
      <alignment horizontal="center" vertical="center" wrapText="1"/>
    </xf>
    <xf numFmtId="0" fontId="8" fillId="61" borderId="17" xfId="1371" applyFont="1" applyFill="1" applyBorder="1" applyAlignment="1">
      <alignment horizontal="left" vertical="center" wrapText="1"/>
    </xf>
    <xf numFmtId="0" fontId="8" fillId="61" borderId="19" xfId="1371" applyFont="1" applyFill="1" applyBorder="1" applyAlignment="1">
      <alignment horizontal="left" vertical="center" wrapText="1"/>
    </xf>
    <xf numFmtId="0" fontId="8" fillId="61" borderId="10" xfId="1371" applyFont="1" applyFill="1" applyBorder="1" applyAlignment="1" applyProtection="1">
      <alignment horizontal="center" vertical="center" wrapText="1"/>
      <protection locked="0"/>
    </xf>
    <xf numFmtId="0" fontId="9" fillId="0" borderId="10" xfId="1371" applyFont="1" applyBorder="1" applyAlignment="1" applyProtection="1">
      <alignment horizontal="center" vertical="center" wrapText="1"/>
      <protection locked="0"/>
    </xf>
    <xf numFmtId="0" fontId="52" fillId="0" borderId="22" xfId="1371" applyFont="1" applyBorder="1" applyAlignment="1">
      <alignment horizontal="center" vertical="center"/>
    </xf>
    <xf numFmtId="0" fontId="52" fillId="0" borderId="24" xfId="1371" applyFont="1" applyBorder="1" applyAlignment="1">
      <alignment horizontal="center" vertical="center"/>
    </xf>
    <xf numFmtId="0" fontId="52" fillId="0" borderId="25" xfId="1371" applyFont="1" applyBorder="1" applyAlignment="1">
      <alignment horizontal="center" vertical="center"/>
    </xf>
    <xf numFmtId="0" fontId="52" fillId="0" borderId="26" xfId="1371" applyFont="1" applyBorder="1" applyAlignment="1">
      <alignment horizontal="center" vertical="center"/>
    </xf>
    <xf numFmtId="0" fontId="52" fillId="0" borderId="27" xfId="1371" applyFont="1" applyBorder="1" applyAlignment="1">
      <alignment horizontal="center" vertical="center"/>
    </xf>
    <xf numFmtId="0" fontId="52" fillId="0" borderId="29" xfId="1371" applyFont="1" applyBorder="1" applyAlignment="1">
      <alignment horizontal="center" vertical="center"/>
    </xf>
    <xf numFmtId="0" fontId="82" fillId="0" borderId="20" xfId="0" applyFont="1" applyBorder="1" applyAlignment="1">
      <alignment vertical="center" wrapText="1"/>
    </xf>
    <xf numFmtId="0" fontId="82" fillId="0" borderId="33" xfId="0" applyFont="1" applyBorder="1" applyAlignment="1">
      <alignment vertical="center" wrapText="1"/>
    </xf>
    <xf numFmtId="0" fontId="82" fillId="0" borderId="64" xfId="0" applyFont="1" applyBorder="1" applyAlignment="1">
      <alignment vertical="center" wrapText="1"/>
    </xf>
    <xf numFmtId="0" fontId="53" fillId="0" borderId="20" xfId="1371" applyFont="1" applyBorder="1" applyAlignment="1" applyProtection="1">
      <alignment horizontal="justify" vertical="center" wrapText="1"/>
      <protection locked="0"/>
    </xf>
    <xf numFmtId="0" fontId="53" fillId="0" borderId="33" xfId="1371" applyFont="1" applyBorder="1" applyAlignment="1" applyProtection="1">
      <alignment horizontal="justify" vertical="center" wrapText="1"/>
      <protection locked="0"/>
    </xf>
    <xf numFmtId="0" fontId="53" fillId="0" borderId="35" xfId="1371" applyFont="1" applyBorder="1" applyAlignment="1" applyProtection="1">
      <alignment horizontal="justify" vertical="center" wrapText="1"/>
      <protection locked="0"/>
    </xf>
    <xf numFmtId="0" fontId="9" fillId="50" borderId="20" xfId="1371" applyFont="1" applyFill="1" applyBorder="1" applyAlignment="1" applyProtection="1">
      <alignment horizontal="justify" vertical="center" wrapText="1"/>
      <protection locked="0"/>
    </xf>
    <xf numFmtId="0" fontId="9" fillId="50" borderId="33" xfId="1371" applyFont="1" applyFill="1" applyBorder="1" applyAlignment="1" applyProtection="1">
      <alignment horizontal="justify" vertical="center" wrapText="1"/>
      <protection locked="0"/>
    </xf>
    <xf numFmtId="0" fontId="9" fillId="50" borderId="47" xfId="1371" applyFont="1" applyFill="1" applyBorder="1" applyAlignment="1" applyProtection="1">
      <alignment horizontal="justify" vertical="center" wrapText="1"/>
      <protection locked="0"/>
    </xf>
    <xf numFmtId="0" fontId="52" fillId="61" borderId="10" xfId="1371" applyFont="1" applyFill="1" applyBorder="1" applyAlignment="1">
      <alignment horizontal="center" vertical="center"/>
    </xf>
    <xf numFmtId="0" fontId="9" fillId="0" borderId="20" xfId="1371" applyFont="1" applyBorder="1" applyAlignment="1">
      <alignment horizontal="center" vertical="center"/>
    </xf>
    <xf numFmtId="0" fontId="9" fillId="0" borderId="33" xfId="1371" applyFont="1" applyBorder="1" applyAlignment="1">
      <alignment horizontal="center" vertical="center"/>
    </xf>
    <xf numFmtId="0" fontId="9" fillId="0" borderId="35" xfId="1371" applyFont="1" applyBorder="1" applyAlignment="1">
      <alignment horizontal="center" vertical="center"/>
    </xf>
    <xf numFmtId="0" fontId="9" fillId="0" borderId="20" xfId="1371" applyFont="1" applyBorder="1" applyAlignment="1">
      <alignment horizontal="justify" vertical="center" wrapText="1"/>
    </xf>
    <xf numFmtId="0" fontId="9" fillId="0" borderId="33" xfId="1371" applyFont="1" applyBorder="1" applyAlignment="1">
      <alignment horizontal="justify" vertical="center" wrapText="1"/>
    </xf>
    <xf numFmtId="0" fontId="9" fillId="0" borderId="35" xfId="1371" applyFont="1" applyBorder="1" applyAlignment="1">
      <alignment horizontal="justify" vertical="center" wrapText="1"/>
    </xf>
    <xf numFmtId="0" fontId="9" fillId="0" borderId="20" xfId="1371" applyFont="1" applyBorder="1" applyAlignment="1">
      <alignment horizontal="center" vertical="center" wrapText="1"/>
    </xf>
    <xf numFmtId="0" fontId="9" fillId="0" borderId="33" xfId="1371" applyFont="1" applyBorder="1" applyAlignment="1">
      <alignment horizontal="center" vertical="center" wrapText="1"/>
    </xf>
    <xf numFmtId="0" fontId="9" fillId="0" borderId="47" xfId="1371" applyFont="1" applyBorder="1" applyAlignment="1">
      <alignment horizontal="center" vertical="center" wrapText="1"/>
    </xf>
    <xf numFmtId="14" fontId="9" fillId="50" borderId="20" xfId="1371" applyNumberFormat="1" applyFont="1" applyFill="1" applyBorder="1" applyAlignment="1">
      <alignment horizontal="center" vertical="center" wrapText="1"/>
    </xf>
    <xf numFmtId="14" fontId="9" fillId="50" borderId="33" xfId="1371" applyNumberFormat="1" applyFont="1" applyFill="1" applyBorder="1" applyAlignment="1">
      <alignment horizontal="center" vertical="center" wrapText="1"/>
    </xf>
    <xf numFmtId="14" fontId="9" fillId="50" borderId="35" xfId="1371" applyNumberFormat="1" applyFont="1" applyFill="1" applyBorder="1" applyAlignment="1">
      <alignment horizontal="center" vertical="center" wrapText="1"/>
    </xf>
    <xf numFmtId="0" fontId="9" fillId="50" borderId="35" xfId="1371" applyFont="1" applyFill="1" applyBorder="1" applyAlignment="1">
      <alignment horizontal="center" vertical="center" wrapText="1"/>
    </xf>
    <xf numFmtId="1" fontId="9" fillId="50" borderId="20" xfId="1250" applyNumberFormat="1" applyFont="1" applyFill="1" applyBorder="1" applyAlignment="1">
      <alignment horizontal="center" vertical="center" wrapText="1"/>
    </xf>
    <xf numFmtId="1" fontId="9" fillId="50" borderId="33" xfId="1250" applyNumberFormat="1" applyFont="1" applyFill="1" applyBorder="1" applyAlignment="1">
      <alignment horizontal="center" vertical="center" wrapText="1"/>
    </xf>
    <xf numFmtId="1" fontId="9" fillId="50" borderId="47" xfId="1250" applyNumberFormat="1" applyFont="1" applyFill="1" applyBorder="1" applyAlignment="1">
      <alignment horizontal="center" vertical="center" wrapText="1"/>
    </xf>
    <xf numFmtId="0" fontId="9" fillId="0" borderId="35" xfId="1371" applyFont="1" applyBorder="1" applyAlignment="1">
      <alignment horizontal="center" vertical="center" wrapText="1"/>
    </xf>
    <xf numFmtId="0" fontId="52" fillId="61" borderId="16" xfId="1371" applyFont="1" applyFill="1" applyBorder="1" applyAlignment="1">
      <alignment horizontal="center" vertical="center"/>
    </xf>
    <xf numFmtId="0" fontId="52" fillId="61" borderId="18" xfId="1371" applyFont="1" applyFill="1" applyBorder="1" applyAlignment="1">
      <alignment horizontal="center" vertical="center"/>
    </xf>
    <xf numFmtId="171" fontId="9" fillId="50" borderId="17" xfId="1250" applyNumberFormat="1" applyFont="1" applyFill="1" applyBorder="1" applyAlignment="1" applyProtection="1">
      <alignment horizontal="center" vertical="center" wrapText="1"/>
      <protection locked="0"/>
    </xf>
    <xf numFmtId="171" fontId="9" fillId="50" borderId="36" xfId="1250" applyNumberFormat="1" applyFont="1" applyFill="1" applyBorder="1" applyAlignment="1" applyProtection="1">
      <alignment horizontal="center" vertical="center" wrapText="1"/>
      <protection locked="0"/>
    </xf>
    <xf numFmtId="171" fontId="9" fillId="50" borderId="19" xfId="1250" applyNumberFormat="1" applyFont="1" applyFill="1" applyBorder="1" applyAlignment="1" applyProtection="1">
      <alignment horizontal="center" vertical="center" wrapText="1"/>
      <protection locked="0"/>
    </xf>
    <xf numFmtId="0" fontId="9" fillId="0" borderId="10" xfId="1371" applyFont="1" applyBorder="1" applyAlignment="1">
      <alignment horizontal="center" vertical="center" wrapText="1"/>
    </xf>
    <xf numFmtId="0" fontId="9" fillId="0" borderId="10" xfId="1371" applyFont="1" applyBorder="1" applyAlignment="1">
      <alignment horizontal="center" vertical="center"/>
    </xf>
    <xf numFmtId="0" fontId="14" fillId="0" borderId="10" xfId="1371" applyFont="1" applyBorder="1" applyAlignment="1">
      <alignment horizontal="center" vertical="center"/>
    </xf>
    <xf numFmtId="0" fontId="8" fillId="61" borderId="10" xfId="1371" applyFont="1" applyFill="1" applyBorder="1" applyAlignment="1">
      <alignment horizontal="left" vertical="center" wrapText="1"/>
    </xf>
    <xf numFmtId="0" fontId="8" fillId="61" borderId="10" xfId="1371" applyFont="1" applyFill="1" applyBorder="1" applyAlignment="1">
      <alignment horizontal="center" vertical="center"/>
    </xf>
    <xf numFmtId="9" fontId="8" fillId="61" borderId="10" xfId="1496" applyFont="1" applyFill="1" applyBorder="1" applyAlignment="1">
      <alignment horizontal="center" vertical="center"/>
    </xf>
    <xf numFmtId="1" fontId="9" fillId="0" borderId="10" xfId="1273" applyNumberFormat="1" applyFont="1" applyFill="1" applyBorder="1" applyAlignment="1">
      <alignment horizontal="center" vertical="center" wrapText="1"/>
    </xf>
    <xf numFmtId="9" fontId="9" fillId="0" borderId="10" xfId="1496" applyFont="1" applyFill="1" applyBorder="1" applyAlignment="1">
      <alignment horizontal="center" vertical="center"/>
    </xf>
    <xf numFmtId="0" fontId="9" fillId="0" borderId="10" xfId="1496" applyNumberFormat="1" applyFont="1" applyFill="1" applyBorder="1" applyAlignment="1">
      <alignment horizontal="center" vertical="center" wrapText="1"/>
    </xf>
    <xf numFmtId="0" fontId="9" fillId="0" borderId="10" xfId="1371" applyFont="1" applyBorder="1" applyAlignment="1" applyProtection="1">
      <alignment horizontal="center" vertical="center" wrapText="1"/>
      <protection hidden="1"/>
    </xf>
    <xf numFmtId="49" fontId="9" fillId="50" borderId="10" xfId="1371" applyNumberFormat="1" applyFont="1" applyFill="1" applyBorder="1" applyAlignment="1">
      <alignment horizontal="center" vertical="center"/>
    </xf>
    <xf numFmtId="0" fontId="75" fillId="0" borderId="10" xfId="0" applyFont="1" applyBorder="1" applyAlignment="1" applyProtection="1">
      <alignment horizontal="center" wrapText="1"/>
      <protection locked="0"/>
    </xf>
    <xf numFmtId="0" fontId="57" fillId="0" borderId="10" xfId="0" applyFont="1" applyBorder="1" applyAlignment="1" applyProtection="1">
      <alignment horizontal="center" vertical="center" wrapText="1"/>
      <protection locked="0"/>
    </xf>
    <xf numFmtId="0" fontId="11" fillId="24" borderId="10" xfId="1371" applyFont="1" applyFill="1" applyBorder="1" applyAlignment="1">
      <alignment horizontal="center" vertical="center"/>
    </xf>
    <xf numFmtId="0" fontId="59" fillId="61" borderId="10" xfId="1371" applyFont="1" applyFill="1" applyBorder="1" applyAlignment="1">
      <alignment horizontal="center" vertical="center"/>
    </xf>
    <xf numFmtId="0" fontId="8" fillId="61" borderId="10" xfId="1371" applyFont="1" applyFill="1" applyBorder="1" applyAlignment="1">
      <alignment horizontal="center" vertical="center" wrapText="1"/>
    </xf>
    <xf numFmtId="168" fontId="9" fillId="50" borderId="17" xfId="1250" applyFont="1" applyFill="1" applyBorder="1" applyAlignment="1" applyProtection="1">
      <alignment horizontal="center" vertical="center" wrapText="1"/>
      <protection locked="0"/>
    </xf>
    <xf numFmtId="168" fontId="9" fillId="50" borderId="36" xfId="1250" applyFont="1" applyFill="1" applyBorder="1" applyAlignment="1" applyProtection="1">
      <alignment horizontal="center" vertical="center" wrapText="1"/>
      <protection locked="0"/>
    </xf>
    <xf numFmtId="168" fontId="9" fillId="50" borderId="19" xfId="1250" applyFont="1" applyFill="1" applyBorder="1" applyAlignment="1" applyProtection="1">
      <alignment horizontal="center" vertical="center" wrapText="1"/>
      <protection locked="0"/>
    </xf>
    <xf numFmtId="176" fontId="9" fillId="50" borderId="17" xfId="1250" applyNumberFormat="1" applyFont="1" applyFill="1" applyBorder="1" applyAlignment="1" applyProtection="1">
      <alignment horizontal="center" vertical="center" wrapText="1"/>
      <protection locked="0"/>
    </xf>
    <xf numFmtId="176" fontId="9" fillId="50" borderId="36" xfId="1250" applyNumberFormat="1" applyFont="1" applyFill="1" applyBorder="1" applyAlignment="1" applyProtection="1">
      <alignment horizontal="center" vertical="center" wrapText="1"/>
      <protection locked="0"/>
    </xf>
    <xf numFmtId="176" fontId="9" fillId="50" borderId="19" xfId="1250" applyNumberFormat="1" applyFont="1" applyFill="1" applyBorder="1" applyAlignment="1" applyProtection="1">
      <alignment horizontal="center" vertical="center" wrapText="1"/>
      <protection locked="0"/>
    </xf>
    <xf numFmtId="0" fontId="76" fillId="50" borderId="33" xfId="1371" applyFont="1" applyFill="1" applyBorder="1" applyAlignment="1" applyProtection="1">
      <alignment horizontal="justify" vertical="center" wrapText="1"/>
      <protection locked="0"/>
    </xf>
    <xf numFmtId="0" fontId="76" fillId="50" borderId="47" xfId="1371" applyFont="1" applyFill="1" applyBorder="1" applyAlignment="1" applyProtection="1">
      <alignment horizontal="justify" vertical="center" wrapText="1"/>
      <protection locked="0"/>
    </xf>
    <xf numFmtId="171" fontId="9" fillId="50" borderId="20" xfId="1250" applyNumberFormat="1" applyFont="1" applyFill="1" applyBorder="1" applyAlignment="1">
      <alignment horizontal="center" vertical="center" wrapText="1"/>
    </xf>
    <xf numFmtId="171" fontId="9" fillId="50" borderId="33" xfId="1250" applyNumberFormat="1" applyFont="1" applyFill="1" applyBorder="1" applyAlignment="1">
      <alignment horizontal="center" vertical="center" wrapText="1"/>
    </xf>
    <xf numFmtId="171" fontId="9" fillId="50" borderId="47" xfId="1250" applyNumberFormat="1" applyFont="1" applyFill="1" applyBorder="1" applyAlignment="1">
      <alignment horizontal="center" vertical="center" wrapText="1"/>
    </xf>
    <xf numFmtId="0" fontId="9" fillId="0" borderId="20" xfId="1371" applyFont="1" applyBorder="1" applyAlignment="1" applyProtection="1">
      <alignment horizontal="justify" vertical="center" wrapText="1"/>
      <protection locked="0"/>
    </xf>
    <xf numFmtId="0" fontId="53" fillId="50" borderId="20" xfId="1371" applyFont="1" applyFill="1" applyBorder="1" applyAlignment="1" applyProtection="1">
      <alignment horizontal="justify" vertical="center" wrapText="1"/>
      <protection locked="0"/>
    </xf>
    <xf numFmtId="0" fontId="53" fillId="50" borderId="33" xfId="1371" applyFont="1" applyFill="1" applyBorder="1" applyAlignment="1" applyProtection="1">
      <alignment horizontal="justify" vertical="center" wrapText="1"/>
      <protection locked="0"/>
    </xf>
    <xf numFmtId="0" fontId="53" fillId="50" borderId="35" xfId="1371" applyFont="1" applyFill="1" applyBorder="1" applyAlignment="1" applyProtection="1">
      <alignment horizontal="justify" vertical="center" wrapText="1"/>
      <protection locked="0"/>
    </xf>
    <xf numFmtId="0" fontId="9" fillId="0" borderId="33" xfId="1371" applyFont="1" applyBorder="1" applyAlignment="1" applyProtection="1">
      <alignment horizontal="justify" vertical="center" wrapText="1"/>
      <protection locked="0"/>
    </xf>
    <xf numFmtId="0" fontId="9" fillId="0" borderId="35" xfId="1371" applyFont="1" applyBorder="1" applyAlignment="1" applyProtection="1">
      <alignment horizontal="justify" vertical="center" wrapText="1"/>
      <protection locked="0"/>
    </xf>
    <xf numFmtId="0" fontId="9" fillId="50" borderId="20" xfId="1371" applyFont="1" applyFill="1" applyBorder="1" applyAlignment="1" applyProtection="1">
      <alignment horizontal="justify" vertical="top" wrapText="1"/>
      <protection locked="0"/>
    </xf>
    <xf numFmtId="0" fontId="9" fillId="50" borderId="33" xfId="1371" applyFont="1" applyFill="1" applyBorder="1" applyAlignment="1" applyProtection="1">
      <alignment horizontal="justify" vertical="top" wrapText="1"/>
      <protection locked="0"/>
    </xf>
    <xf numFmtId="0" fontId="9" fillId="50" borderId="47" xfId="1371" applyFont="1" applyFill="1" applyBorder="1" applyAlignment="1" applyProtection="1">
      <alignment horizontal="justify" vertical="top" wrapText="1"/>
      <protection locked="0"/>
    </xf>
    <xf numFmtId="0" fontId="77" fillId="0" borderId="20" xfId="1371" applyFont="1" applyBorder="1" applyAlignment="1" applyProtection="1">
      <alignment horizontal="left" vertical="center" wrapText="1"/>
      <protection locked="0"/>
    </xf>
    <xf numFmtId="0" fontId="77" fillId="0" borderId="33" xfId="1371" applyFont="1" applyBorder="1" applyAlignment="1" applyProtection="1">
      <alignment horizontal="left" vertical="center" wrapText="1"/>
      <protection locked="0"/>
    </xf>
    <xf numFmtId="0" fontId="77" fillId="0" borderId="35" xfId="1371" applyFont="1" applyBorder="1" applyAlignment="1" applyProtection="1">
      <alignment horizontal="left" vertical="center" wrapText="1"/>
      <protection locked="0"/>
    </xf>
    <xf numFmtId="0" fontId="77" fillId="0" borderId="20" xfId="1371" applyFont="1" applyBorder="1" applyAlignment="1" applyProtection="1">
      <alignment horizontal="justify" vertical="center" wrapText="1"/>
      <protection locked="0"/>
    </xf>
    <xf numFmtId="0" fontId="77" fillId="0" borderId="33" xfId="1371" applyFont="1" applyBorder="1" applyAlignment="1" applyProtection="1">
      <alignment horizontal="justify" vertical="center" wrapText="1"/>
      <protection locked="0"/>
    </xf>
    <xf numFmtId="0" fontId="77" fillId="0" borderId="35" xfId="1371" applyFont="1" applyBorder="1" applyAlignment="1" applyProtection="1">
      <alignment horizontal="justify" vertical="center" wrapText="1"/>
      <protection locked="0"/>
    </xf>
    <xf numFmtId="0" fontId="80" fillId="0" borderId="10" xfId="0" applyFont="1" applyBorder="1" applyAlignment="1">
      <alignment horizontal="justify" vertical="center" wrapText="1"/>
    </xf>
    <xf numFmtId="0" fontId="81" fillId="65" borderId="10" xfId="0" applyFont="1" applyFill="1" applyBorder="1" applyAlignment="1">
      <alignment horizontal="justify" vertical="top" wrapText="1"/>
    </xf>
    <xf numFmtId="0" fontId="8" fillId="50" borderId="20" xfId="1496" applyNumberFormat="1" applyFont="1" applyFill="1" applyBorder="1" applyAlignment="1">
      <alignment horizontal="center" vertical="center" wrapText="1"/>
    </xf>
    <xf numFmtId="0" fontId="8" fillId="50" borderId="47" xfId="1496" applyNumberFormat="1" applyFont="1" applyFill="1" applyBorder="1" applyAlignment="1">
      <alignment horizontal="center" vertical="center" wrapText="1"/>
    </xf>
    <xf numFmtId="0" fontId="9" fillId="24" borderId="20" xfId="1371" applyFont="1" applyFill="1" applyBorder="1" applyAlignment="1">
      <alignment horizontal="left" vertical="center" wrapText="1"/>
    </xf>
    <xf numFmtId="0" fontId="9" fillId="24" borderId="33" xfId="1371" applyFont="1" applyFill="1" applyBorder="1" applyAlignment="1">
      <alignment horizontal="left" vertical="center" wrapText="1"/>
    </xf>
    <xf numFmtId="0" fontId="9" fillId="24" borderId="47" xfId="1371" applyFont="1" applyFill="1" applyBorder="1" applyAlignment="1">
      <alignment horizontal="left" vertical="center" wrapText="1"/>
    </xf>
    <xf numFmtId="0" fontId="14" fillId="24" borderId="20" xfId="1371" applyFont="1" applyFill="1" applyBorder="1" applyAlignment="1">
      <alignment horizontal="center" vertical="center"/>
    </xf>
    <xf numFmtId="0" fontId="14" fillId="24" borderId="33" xfId="1371" applyFont="1" applyFill="1" applyBorder="1" applyAlignment="1">
      <alignment horizontal="center" vertical="center"/>
    </xf>
    <xf numFmtId="0" fontId="14" fillId="24" borderId="47" xfId="1371" applyFont="1" applyFill="1" applyBorder="1" applyAlignment="1">
      <alignment horizontal="center" vertical="center"/>
    </xf>
    <xf numFmtId="0" fontId="9" fillId="50" borderId="35" xfId="1371" applyFont="1" applyFill="1" applyBorder="1" applyAlignment="1">
      <alignment horizontal="center" vertical="center"/>
    </xf>
    <xf numFmtId="1" fontId="9" fillId="50" borderId="20" xfId="1495" applyNumberFormat="1" applyFont="1" applyFill="1" applyBorder="1" applyAlignment="1">
      <alignment horizontal="center" vertical="center" wrapText="1"/>
    </xf>
    <xf numFmtId="1" fontId="9" fillId="50" borderId="33" xfId="1495" applyNumberFormat="1" applyFont="1" applyFill="1" applyBorder="1" applyAlignment="1">
      <alignment horizontal="center" vertical="center" wrapText="1"/>
    </xf>
    <xf numFmtId="1" fontId="9" fillId="50" borderId="47" xfId="1495" applyNumberFormat="1" applyFont="1" applyFill="1" applyBorder="1" applyAlignment="1">
      <alignment horizontal="center" vertical="center" wrapText="1"/>
    </xf>
    <xf numFmtId="0" fontId="53" fillId="50" borderId="20" xfId="0" applyFont="1" applyFill="1" applyBorder="1" applyAlignment="1">
      <alignment horizontal="justify" vertical="center" wrapText="1"/>
    </xf>
    <xf numFmtId="0" fontId="53" fillId="50" borderId="33" xfId="0" applyFont="1" applyFill="1" applyBorder="1" applyAlignment="1">
      <alignment horizontal="justify" vertical="center" wrapText="1"/>
    </xf>
    <xf numFmtId="0" fontId="53" fillId="50" borderId="35" xfId="0" applyFont="1" applyFill="1" applyBorder="1" applyAlignment="1">
      <alignment horizontal="justify" vertical="center" wrapText="1"/>
    </xf>
    <xf numFmtId="0" fontId="56" fillId="50" borderId="20" xfId="0" applyFont="1" applyFill="1" applyBorder="1" applyAlignment="1">
      <alignment horizontal="justify" vertical="center" wrapText="1"/>
    </xf>
    <xf numFmtId="0" fontId="56" fillId="50" borderId="33" xfId="0" applyFont="1" applyFill="1" applyBorder="1" applyAlignment="1">
      <alignment horizontal="justify" vertical="center" wrapText="1"/>
    </xf>
    <xf numFmtId="0" fontId="56" fillId="50" borderId="47" xfId="0" applyFont="1" applyFill="1" applyBorder="1" applyAlignment="1">
      <alignment horizontal="justify" vertical="center" wrapText="1"/>
    </xf>
    <xf numFmtId="0" fontId="9" fillId="50" borderId="20" xfId="1371" applyFont="1" applyFill="1" applyBorder="1" applyAlignment="1" applyProtection="1">
      <alignment horizontal="center" vertical="center" wrapText="1"/>
      <protection locked="0"/>
    </xf>
    <xf numFmtId="0" fontId="9" fillId="50" borderId="35" xfId="1371" applyFont="1" applyFill="1" applyBorder="1" applyAlignment="1" applyProtection="1">
      <alignment horizontal="center" vertical="center" wrapText="1"/>
      <protection locked="0"/>
    </xf>
    <xf numFmtId="0" fontId="51" fillId="56" borderId="20" xfId="0" applyFont="1" applyFill="1" applyBorder="1" applyAlignment="1">
      <alignment horizontal="center" vertical="center" wrapText="1"/>
    </xf>
    <xf numFmtId="0" fontId="51" fillId="56" borderId="35" xfId="0" applyFont="1" applyFill="1" applyBorder="1" applyAlignment="1">
      <alignment horizontal="center" vertical="center" wrapText="1"/>
    </xf>
    <xf numFmtId="9" fontId="66" fillId="56" borderId="20" xfId="1495" applyFont="1" applyFill="1" applyBorder="1" applyAlignment="1">
      <alignment horizontal="center" vertical="center" wrapText="1"/>
    </xf>
    <xf numFmtId="9" fontId="66" fillId="56" borderId="35" xfId="1495" applyFont="1" applyFill="1" applyBorder="1" applyAlignment="1">
      <alignment horizontal="center" vertical="center" wrapText="1"/>
    </xf>
    <xf numFmtId="0" fontId="0" fillId="56" borderId="17" xfId="0" applyFill="1" applyBorder="1" applyAlignment="1">
      <alignment horizontal="center" vertical="center" wrapText="1"/>
    </xf>
    <xf numFmtId="0" fontId="0" fillId="56" borderId="19" xfId="0" applyFill="1" applyBorder="1" applyAlignment="1">
      <alignment horizontal="center" vertical="center" wrapText="1"/>
    </xf>
    <xf numFmtId="0" fontId="39" fillId="64" borderId="27" xfId="0" applyFont="1" applyFill="1" applyBorder="1" applyAlignment="1">
      <alignment horizontal="center" vertical="center"/>
    </xf>
    <xf numFmtId="0" fontId="39" fillId="64" borderId="28" xfId="0" applyFont="1" applyFill="1" applyBorder="1" applyAlignment="1">
      <alignment horizontal="center" vertical="center"/>
    </xf>
  </cellXfs>
  <cellStyles count="1789">
    <cellStyle name="20% - Énfasis1 10" xfId="1"/>
    <cellStyle name="20% - Énfasis1 11" xfId="2"/>
    <cellStyle name="20% - Énfasis1 12" xfId="3"/>
    <cellStyle name="20% - Énfasis1 13" xfId="4"/>
    <cellStyle name="20% - Énfasis1 14" xfId="5"/>
    <cellStyle name="20% - Énfasis1 15" xfId="6"/>
    <cellStyle name="20% - Énfasis1 16" xfId="7"/>
    <cellStyle name="20% - Énfasis1 17" xfId="8"/>
    <cellStyle name="20% - Énfasis1 18" xfId="9"/>
    <cellStyle name="20% - Énfasis1 19" xfId="10"/>
    <cellStyle name="20% - Énfasis1 2" xfId="11"/>
    <cellStyle name="20% - Énfasis1 20" xfId="12"/>
    <cellStyle name="20% - Énfasis1 3" xfId="13"/>
    <cellStyle name="20% - Énfasis1 4" xfId="14"/>
    <cellStyle name="20% - Énfasis1 5" xfId="15"/>
    <cellStyle name="20% - Énfasis1 6" xfId="16"/>
    <cellStyle name="20% - Énfasis1 7" xfId="17"/>
    <cellStyle name="20% - Énfasis1 8" xfId="18"/>
    <cellStyle name="20% - Énfasis1 9" xfId="19"/>
    <cellStyle name="20% - Énfasis1 9 10" xfId="20"/>
    <cellStyle name="20% - Énfasis1 9 11" xfId="21"/>
    <cellStyle name="20% - Énfasis1 9 12" xfId="22"/>
    <cellStyle name="20% - Énfasis1 9 13" xfId="23"/>
    <cellStyle name="20% - Énfasis1 9 14" xfId="24"/>
    <cellStyle name="20% - Énfasis1 9 15" xfId="25"/>
    <cellStyle name="20% - Énfasis1 9 16" xfId="26"/>
    <cellStyle name="20% - Énfasis1 9 17" xfId="27"/>
    <cellStyle name="20% - Énfasis1 9 18" xfId="28"/>
    <cellStyle name="20% - Énfasis1 9 19" xfId="29"/>
    <cellStyle name="20% - Énfasis1 9 2" xfId="30"/>
    <cellStyle name="20% - Énfasis1 9 20" xfId="31"/>
    <cellStyle name="20% - Énfasis1 9 21" xfId="32"/>
    <cellStyle name="20% - Énfasis1 9 22" xfId="33"/>
    <cellStyle name="20% - Énfasis1 9 3" xfId="34"/>
    <cellStyle name="20% - Énfasis1 9 4" xfId="35"/>
    <cellStyle name="20% - Énfasis1 9 5" xfId="36"/>
    <cellStyle name="20% - Énfasis1 9 6" xfId="37"/>
    <cellStyle name="20% - Énfasis1 9 7" xfId="38"/>
    <cellStyle name="20% - Énfasis1 9 8" xfId="39"/>
    <cellStyle name="20% - Énfasis1 9 9" xfId="40"/>
    <cellStyle name="20% - Énfasis2 10" xfId="41"/>
    <cellStyle name="20% - Énfasis2 11" xfId="42"/>
    <cellStyle name="20% - Énfasis2 12" xfId="43"/>
    <cellStyle name="20% - Énfasis2 13" xfId="44"/>
    <cellStyle name="20% - Énfasis2 14" xfId="45"/>
    <cellStyle name="20% - Énfasis2 15" xfId="46"/>
    <cellStyle name="20% - Énfasis2 16" xfId="47"/>
    <cellStyle name="20% - Énfasis2 17" xfId="48"/>
    <cellStyle name="20% - Énfasis2 18" xfId="49"/>
    <cellStyle name="20% - Énfasis2 19" xfId="50"/>
    <cellStyle name="20% - Énfasis2 2" xfId="51"/>
    <cellStyle name="20% - Énfasis2 20" xfId="52"/>
    <cellStyle name="20% - Énfasis2 3" xfId="53"/>
    <cellStyle name="20% - Énfasis2 4" xfId="54"/>
    <cellStyle name="20% - Énfasis2 5" xfId="55"/>
    <cellStyle name="20% - Énfasis2 6" xfId="56"/>
    <cellStyle name="20% - Énfasis2 7" xfId="57"/>
    <cellStyle name="20% - Énfasis2 8" xfId="58"/>
    <cellStyle name="20% - Énfasis2 9" xfId="59"/>
    <cellStyle name="20% - Énfasis2 9 10" xfId="60"/>
    <cellStyle name="20% - Énfasis2 9 11" xfId="61"/>
    <cellStyle name="20% - Énfasis2 9 12" xfId="62"/>
    <cellStyle name="20% - Énfasis2 9 13" xfId="63"/>
    <cellStyle name="20% - Énfasis2 9 14" xfId="64"/>
    <cellStyle name="20% - Énfasis2 9 15" xfId="65"/>
    <cellStyle name="20% - Énfasis2 9 16" xfId="66"/>
    <cellStyle name="20% - Énfasis2 9 17" xfId="67"/>
    <cellStyle name="20% - Énfasis2 9 18" xfId="68"/>
    <cellStyle name="20% - Énfasis2 9 19" xfId="69"/>
    <cellStyle name="20% - Énfasis2 9 2" xfId="70"/>
    <cellStyle name="20% - Énfasis2 9 20" xfId="71"/>
    <cellStyle name="20% - Énfasis2 9 21" xfId="72"/>
    <cellStyle name="20% - Énfasis2 9 22" xfId="73"/>
    <cellStyle name="20% - Énfasis2 9 3" xfId="74"/>
    <cellStyle name="20% - Énfasis2 9 4" xfId="75"/>
    <cellStyle name="20% - Énfasis2 9 5" xfId="76"/>
    <cellStyle name="20% - Énfasis2 9 6" xfId="77"/>
    <cellStyle name="20% - Énfasis2 9 7" xfId="78"/>
    <cellStyle name="20% - Énfasis2 9 8" xfId="79"/>
    <cellStyle name="20% - Énfasis2 9 9" xfId="80"/>
    <cellStyle name="20% - Énfasis3 10" xfId="81"/>
    <cellStyle name="20% - Énfasis3 11" xfId="82"/>
    <cellStyle name="20% - Énfasis3 12" xfId="83"/>
    <cellStyle name="20% - Énfasis3 13" xfId="84"/>
    <cellStyle name="20% - Énfasis3 14" xfId="85"/>
    <cellStyle name="20% - Énfasis3 15" xfId="86"/>
    <cellStyle name="20% - Énfasis3 16" xfId="87"/>
    <cellStyle name="20% - Énfasis3 17" xfId="88"/>
    <cellStyle name="20% - Énfasis3 18" xfId="89"/>
    <cellStyle name="20% - Énfasis3 19" xfId="90"/>
    <cellStyle name="20% - Énfasis3 2" xfId="91"/>
    <cellStyle name="20% - Énfasis3 20" xfId="92"/>
    <cellStyle name="20% - Énfasis3 3" xfId="93"/>
    <cellStyle name="20% - Énfasis3 4" xfId="94"/>
    <cellStyle name="20% - Énfasis3 5" xfId="95"/>
    <cellStyle name="20% - Énfasis3 6" xfId="96"/>
    <cellStyle name="20% - Énfasis3 7" xfId="97"/>
    <cellStyle name="20% - Énfasis3 8" xfId="98"/>
    <cellStyle name="20% - Énfasis3 9" xfId="99"/>
    <cellStyle name="20% - Énfasis3 9 10" xfId="100"/>
    <cellStyle name="20% - Énfasis3 9 11" xfId="101"/>
    <cellStyle name="20% - Énfasis3 9 12" xfId="102"/>
    <cellStyle name="20% - Énfasis3 9 13" xfId="103"/>
    <cellStyle name="20% - Énfasis3 9 14" xfId="104"/>
    <cellStyle name="20% - Énfasis3 9 15" xfId="105"/>
    <cellStyle name="20% - Énfasis3 9 16" xfId="106"/>
    <cellStyle name="20% - Énfasis3 9 17" xfId="107"/>
    <cellStyle name="20% - Énfasis3 9 18" xfId="108"/>
    <cellStyle name="20% - Énfasis3 9 19" xfId="109"/>
    <cellStyle name="20% - Énfasis3 9 2" xfId="110"/>
    <cellStyle name="20% - Énfasis3 9 20" xfId="111"/>
    <cellStyle name="20% - Énfasis3 9 21" xfId="112"/>
    <cellStyle name="20% - Énfasis3 9 22" xfId="113"/>
    <cellStyle name="20% - Énfasis3 9 3" xfId="114"/>
    <cellStyle name="20% - Énfasis3 9 4" xfId="115"/>
    <cellStyle name="20% - Énfasis3 9 5" xfId="116"/>
    <cellStyle name="20% - Énfasis3 9 6" xfId="117"/>
    <cellStyle name="20% - Énfasis3 9 7" xfId="118"/>
    <cellStyle name="20% - Énfasis3 9 8" xfId="119"/>
    <cellStyle name="20% - Énfasis3 9 9" xfId="120"/>
    <cellStyle name="20% - Énfasis4 10" xfId="121"/>
    <cellStyle name="20% - Énfasis4 11" xfId="122"/>
    <cellStyle name="20% - Énfasis4 12" xfId="123"/>
    <cellStyle name="20% - Énfasis4 13" xfId="124"/>
    <cellStyle name="20% - Énfasis4 14" xfId="125"/>
    <cellStyle name="20% - Énfasis4 15" xfId="126"/>
    <cellStyle name="20% - Énfasis4 16" xfId="127"/>
    <cellStyle name="20% - Énfasis4 17" xfId="128"/>
    <cellStyle name="20% - Énfasis4 18" xfId="129"/>
    <cellStyle name="20% - Énfasis4 19" xfId="130"/>
    <cellStyle name="20% - Énfasis4 2" xfId="131"/>
    <cellStyle name="20% - Énfasis4 20" xfId="132"/>
    <cellStyle name="20% - Énfasis4 3" xfId="133"/>
    <cellStyle name="20% - Énfasis4 4" xfId="134"/>
    <cellStyle name="20% - Énfasis4 5" xfId="135"/>
    <cellStyle name="20% - Énfasis4 6" xfId="136"/>
    <cellStyle name="20% - Énfasis4 7" xfId="137"/>
    <cellStyle name="20% - Énfasis4 8" xfId="138"/>
    <cellStyle name="20% - Énfasis4 9" xfId="139"/>
    <cellStyle name="20% - Énfasis4 9 10" xfId="140"/>
    <cellStyle name="20% - Énfasis4 9 11" xfId="141"/>
    <cellStyle name="20% - Énfasis4 9 12" xfId="142"/>
    <cellStyle name="20% - Énfasis4 9 13" xfId="143"/>
    <cellStyle name="20% - Énfasis4 9 14" xfId="144"/>
    <cellStyle name="20% - Énfasis4 9 15" xfId="145"/>
    <cellStyle name="20% - Énfasis4 9 16" xfId="146"/>
    <cellStyle name="20% - Énfasis4 9 17" xfId="147"/>
    <cellStyle name="20% - Énfasis4 9 18" xfId="148"/>
    <cellStyle name="20% - Énfasis4 9 19" xfId="149"/>
    <cellStyle name="20% - Énfasis4 9 2" xfId="150"/>
    <cellStyle name="20% - Énfasis4 9 20" xfId="151"/>
    <cellStyle name="20% - Énfasis4 9 21" xfId="152"/>
    <cellStyle name="20% - Énfasis4 9 22" xfId="153"/>
    <cellStyle name="20% - Énfasis4 9 3" xfId="154"/>
    <cellStyle name="20% - Énfasis4 9 4" xfId="155"/>
    <cellStyle name="20% - Énfasis4 9 5" xfId="156"/>
    <cellStyle name="20% - Énfasis4 9 6" xfId="157"/>
    <cellStyle name="20% - Énfasis4 9 7" xfId="158"/>
    <cellStyle name="20% - Énfasis4 9 8" xfId="159"/>
    <cellStyle name="20% - Énfasis4 9 9" xfId="160"/>
    <cellStyle name="20% - Énfasis5" xfId="161" builtinId="46" customBuiltin="1"/>
    <cellStyle name="20% - Énfasis5 10" xfId="162"/>
    <cellStyle name="20% - Énfasis5 11" xfId="163"/>
    <cellStyle name="20% - Énfasis5 12" xfId="164"/>
    <cellStyle name="20% - Énfasis5 13" xfId="165"/>
    <cellStyle name="20% - Énfasis5 14" xfId="166"/>
    <cellStyle name="20% - Énfasis5 15" xfId="167"/>
    <cellStyle name="20% - Énfasis5 16" xfId="168"/>
    <cellStyle name="20% - Énfasis5 17" xfId="169"/>
    <cellStyle name="20% - Énfasis5 18" xfId="170"/>
    <cellStyle name="20% - Énfasis5 2" xfId="171"/>
    <cellStyle name="20% - Énfasis5 3" xfId="172"/>
    <cellStyle name="20% - Énfasis5 4" xfId="173"/>
    <cellStyle name="20% - Énfasis5 5" xfId="174"/>
    <cellStyle name="20% - Énfasis5 6" xfId="175"/>
    <cellStyle name="20% - Énfasis5 7" xfId="176"/>
    <cellStyle name="20% - Énfasis5 8" xfId="177"/>
    <cellStyle name="20% - Énfasis5 9" xfId="178"/>
    <cellStyle name="20% - Énfasis5 9 10" xfId="179"/>
    <cellStyle name="20% - Énfasis5 9 11" xfId="180"/>
    <cellStyle name="20% - Énfasis5 9 12" xfId="181"/>
    <cellStyle name="20% - Énfasis5 9 13" xfId="182"/>
    <cellStyle name="20% - Énfasis5 9 14" xfId="183"/>
    <cellStyle name="20% - Énfasis5 9 15" xfId="184"/>
    <cellStyle name="20% - Énfasis5 9 16" xfId="185"/>
    <cellStyle name="20% - Énfasis5 9 17" xfId="186"/>
    <cellStyle name="20% - Énfasis5 9 18" xfId="187"/>
    <cellStyle name="20% - Énfasis5 9 19" xfId="188"/>
    <cellStyle name="20% - Énfasis5 9 2" xfId="189"/>
    <cellStyle name="20% - Énfasis5 9 20" xfId="190"/>
    <cellStyle name="20% - Énfasis5 9 21" xfId="191"/>
    <cellStyle name="20% - Énfasis5 9 22" xfId="192"/>
    <cellStyle name="20% - Énfasis5 9 3" xfId="193"/>
    <cellStyle name="20% - Énfasis5 9 4" xfId="194"/>
    <cellStyle name="20% - Énfasis5 9 5" xfId="195"/>
    <cellStyle name="20% - Énfasis5 9 6" xfId="196"/>
    <cellStyle name="20% - Énfasis5 9 7" xfId="197"/>
    <cellStyle name="20% - Énfasis5 9 8" xfId="198"/>
    <cellStyle name="20% - Énfasis5 9 9" xfId="199"/>
    <cellStyle name="20% - Énfasis6" xfId="200" builtinId="50" customBuiltin="1"/>
    <cellStyle name="20% - Énfasis6 10" xfId="201"/>
    <cellStyle name="20% - Énfasis6 11" xfId="202"/>
    <cellStyle name="20% - Énfasis6 12" xfId="203"/>
    <cellStyle name="20% - Énfasis6 13" xfId="204"/>
    <cellStyle name="20% - Énfasis6 14" xfId="205"/>
    <cellStyle name="20% - Énfasis6 15" xfId="206"/>
    <cellStyle name="20% - Énfasis6 16" xfId="207"/>
    <cellStyle name="20% - Énfasis6 17" xfId="208"/>
    <cellStyle name="20% - Énfasis6 18" xfId="209"/>
    <cellStyle name="20% - Énfasis6 2" xfId="210"/>
    <cellStyle name="20% - Énfasis6 3" xfId="211"/>
    <cellStyle name="20% - Énfasis6 4" xfId="212"/>
    <cellStyle name="20% - Énfasis6 5" xfId="213"/>
    <cellStyle name="20% - Énfasis6 6" xfId="214"/>
    <cellStyle name="20% - Énfasis6 7" xfId="215"/>
    <cellStyle name="20% - Énfasis6 8" xfId="216"/>
    <cellStyle name="20% - Énfasis6 9" xfId="217"/>
    <cellStyle name="20% - Énfasis6 9 10" xfId="218"/>
    <cellStyle name="20% - Énfasis6 9 11" xfId="219"/>
    <cellStyle name="20% - Énfasis6 9 12" xfId="220"/>
    <cellStyle name="20% - Énfasis6 9 13" xfId="221"/>
    <cellStyle name="20% - Énfasis6 9 14" xfId="222"/>
    <cellStyle name="20% - Énfasis6 9 15" xfId="223"/>
    <cellStyle name="20% - Énfasis6 9 16" xfId="224"/>
    <cellStyle name="20% - Énfasis6 9 17" xfId="225"/>
    <cellStyle name="20% - Énfasis6 9 18" xfId="226"/>
    <cellStyle name="20% - Énfasis6 9 19" xfId="227"/>
    <cellStyle name="20% - Énfasis6 9 2" xfId="228"/>
    <cellStyle name="20% - Énfasis6 9 20" xfId="229"/>
    <cellStyle name="20% - Énfasis6 9 21" xfId="230"/>
    <cellStyle name="20% - Énfasis6 9 22" xfId="231"/>
    <cellStyle name="20% - Énfasis6 9 3" xfId="232"/>
    <cellStyle name="20% - Énfasis6 9 4" xfId="233"/>
    <cellStyle name="20% - Énfasis6 9 5" xfId="234"/>
    <cellStyle name="20% - Énfasis6 9 6" xfId="235"/>
    <cellStyle name="20% - Énfasis6 9 7" xfId="236"/>
    <cellStyle name="20% - Énfasis6 9 8" xfId="237"/>
    <cellStyle name="20% - Énfasis6 9 9" xfId="238"/>
    <cellStyle name="40% - Énfasis1" xfId="239" builtinId="31" customBuiltin="1"/>
    <cellStyle name="40% - Énfasis1 10" xfId="240"/>
    <cellStyle name="40% - Énfasis1 11" xfId="241"/>
    <cellStyle name="40% - Énfasis1 12" xfId="242"/>
    <cellStyle name="40% - Énfasis1 13" xfId="243"/>
    <cellStyle name="40% - Énfasis1 14" xfId="244"/>
    <cellStyle name="40% - Énfasis1 15" xfId="245"/>
    <cellStyle name="40% - Énfasis1 16" xfId="246"/>
    <cellStyle name="40% - Énfasis1 17" xfId="247"/>
    <cellStyle name="40% - Énfasis1 18" xfId="248"/>
    <cellStyle name="40% - Énfasis1 2" xfId="249"/>
    <cellStyle name="40% - Énfasis1 3" xfId="250"/>
    <cellStyle name="40% - Énfasis1 4" xfId="251"/>
    <cellStyle name="40% - Énfasis1 5" xfId="252"/>
    <cellStyle name="40% - Énfasis1 6" xfId="253"/>
    <cellStyle name="40% - Énfasis1 7" xfId="254"/>
    <cellStyle name="40% - Énfasis1 8" xfId="255"/>
    <cellStyle name="40% - Énfasis1 9" xfId="256"/>
    <cellStyle name="40% - Énfasis1 9 10" xfId="257"/>
    <cellStyle name="40% - Énfasis1 9 11" xfId="258"/>
    <cellStyle name="40% - Énfasis1 9 12" xfId="259"/>
    <cellStyle name="40% - Énfasis1 9 13" xfId="260"/>
    <cellStyle name="40% - Énfasis1 9 14" xfId="261"/>
    <cellStyle name="40% - Énfasis1 9 15" xfId="262"/>
    <cellStyle name="40% - Énfasis1 9 16" xfId="263"/>
    <cellStyle name="40% - Énfasis1 9 17" xfId="264"/>
    <cellStyle name="40% - Énfasis1 9 18" xfId="265"/>
    <cellStyle name="40% - Énfasis1 9 19" xfId="266"/>
    <cellStyle name="40% - Énfasis1 9 2" xfId="267"/>
    <cellStyle name="40% - Énfasis1 9 20" xfId="268"/>
    <cellStyle name="40% - Énfasis1 9 21" xfId="269"/>
    <cellStyle name="40% - Énfasis1 9 22" xfId="270"/>
    <cellStyle name="40% - Énfasis1 9 3" xfId="271"/>
    <cellStyle name="40% - Énfasis1 9 4" xfId="272"/>
    <cellStyle name="40% - Énfasis1 9 5" xfId="273"/>
    <cellStyle name="40% - Énfasis1 9 6" xfId="274"/>
    <cellStyle name="40% - Énfasis1 9 7" xfId="275"/>
    <cellStyle name="40% - Énfasis1 9 8" xfId="276"/>
    <cellStyle name="40% - Énfasis1 9 9" xfId="277"/>
    <cellStyle name="40% - Énfasis2" xfId="278" builtinId="35" customBuiltin="1"/>
    <cellStyle name="40% - Énfasis2 10" xfId="279"/>
    <cellStyle name="40% - Énfasis2 11" xfId="280"/>
    <cellStyle name="40% - Énfasis2 12" xfId="281"/>
    <cellStyle name="40% - Énfasis2 13" xfId="282"/>
    <cellStyle name="40% - Énfasis2 14" xfId="283"/>
    <cellStyle name="40% - Énfasis2 15" xfId="284"/>
    <cellStyle name="40% - Énfasis2 16" xfId="285"/>
    <cellStyle name="40% - Énfasis2 17" xfId="286"/>
    <cellStyle name="40% - Énfasis2 18" xfId="287"/>
    <cellStyle name="40% - Énfasis2 2" xfId="288"/>
    <cellStyle name="40% - Énfasis2 3" xfId="289"/>
    <cellStyle name="40% - Énfasis2 4" xfId="290"/>
    <cellStyle name="40% - Énfasis2 5" xfId="291"/>
    <cellStyle name="40% - Énfasis2 6" xfId="292"/>
    <cellStyle name="40% - Énfasis2 7" xfId="293"/>
    <cellStyle name="40% - Énfasis2 8" xfId="294"/>
    <cellStyle name="40% - Énfasis2 9" xfId="295"/>
    <cellStyle name="40% - Énfasis2 9 10" xfId="296"/>
    <cellStyle name="40% - Énfasis2 9 11" xfId="297"/>
    <cellStyle name="40% - Énfasis2 9 12" xfId="298"/>
    <cellStyle name="40% - Énfasis2 9 13" xfId="299"/>
    <cellStyle name="40% - Énfasis2 9 14" xfId="300"/>
    <cellStyle name="40% - Énfasis2 9 15" xfId="301"/>
    <cellStyle name="40% - Énfasis2 9 16" xfId="302"/>
    <cellStyle name="40% - Énfasis2 9 17" xfId="303"/>
    <cellStyle name="40% - Énfasis2 9 18" xfId="304"/>
    <cellStyle name="40% - Énfasis2 9 19" xfId="305"/>
    <cellStyle name="40% - Énfasis2 9 2" xfId="306"/>
    <cellStyle name="40% - Énfasis2 9 20" xfId="307"/>
    <cellStyle name="40% - Énfasis2 9 21" xfId="308"/>
    <cellStyle name="40% - Énfasis2 9 22" xfId="309"/>
    <cellStyle name="40% - Énfasis2 9 3" xfId="310"/>
    <cellStyle name="40% - Énfasis2 9 4" xfId="311"/>
    <cellStyle name="40% - Énfasis2 9 5" xfId="312"/>
    <cellStyle name="40% - Énfasis2 9 6" xfId="313"/>
    <cellStyle name="40% - Énfasis2 9 7" xfId="314"/>
    <cellStyle name="40% - Énfasis2 9 8" xfId="315"/>
    <cellStyle name="40% - Énfasis2 9 9" xfId="316"/>
    <cellStyle name="40% - Énfasis3 10" xfId="317"/>
    <cellStyle name="40% - Énfasis3 11" xfId="318"/>
    <cellStyle name="40% - Énfasis3 12" xfId="319"/>
    <cellStyle name="40% - Énfasis3 13" xfId="320"/>
    <cellStyle name="40% - Énfasis3 14" xfId="321"/>
    <cellStyle name="40% - Énfasis3 15" xfId="322"/>
    <cellStyle name="40% - Énfasis3 16" xfId="323"/>
    <cellStyle name="40% - Énfasis3 17" xfId="324"/>
    <cellStyle name="40% - Énfasis3 18" xfId="325"/>
    <cellStyle name="40% - Énfasis3 19" xfId="326"/>
    <cellStyle name="40% - Énfasis3 2" xfId="327"/>
    <cellStyle name="40% - Énfasis3 20" xfId="328"/>
    <cellStyle name="40% - Énfasis3 3" xfId="329"/>
    <cellStyle name="40% - Énfasis3 4" xfId="330"/>
    <cellStyle name="40% - Énfasis3 5" xfId="331"/>
    <cellStyle name="40% - Énfasis3 6" xfId="332"/>
    <cellStyle name="40% - Énfasis3 7" xfId="333"/>
    <cellStyle name="40% - Énfasis3 8" xfId="334"/>
    <cellStyle name="40% - Énfasis3 9" xfId="335"/>
    <cellStyle name="40% - Énfasis3 9 10" xfId="336"/>
    <cellStyle name="40% - Énfasis3 9 11" xfId="337"/>
    <cellStyle name="40% - Énfasis3 9 12" xfId="338"/>
    <cellStyle name="40% - Énfasis3 9 13" xfId="339"/>
    <cellStyle name="40% - Énfasis3 9 14" xfId="340"/>
    <cellStyle name="40% - Énfasis3 9 15" xfId="341"/>
    <cellStyle name="40% - Énfasis3 9 16" xfId="342"/>
    <cellStyle name="40% - Énfasis3 9 17" xfId="343"/>
    <cellStyle name="40% - Énfasis3 9 18" xfId="344"/>
    <cellStyle name="40% - Énfasis3 9 19" xfId="345"/>
    <cellStyle name="40% - Énfasis3 9 2" xfId="346"/>
    <cellStyle name="40% - Énfasis3 9 20" xfId="347"/>
    <cellStyle name="40% - Énfasis3 9 21" xfId="348"/>
    <cellStyle name="40% - Énfasis3 9 22" xfId="349"/>
    <cellStyle name="40% - Énfasis3 9 3" xfId="350"/>
    <cellStyle name="40% - Énfasis3 9 4" xfId="351"/>
    <cellStyle name="40% - Énfasis3 9 5" xfId="352"/>
    <cellStyle name="40% - Énfasis3 9 6" xfId="353"/>
    <cellStyle name="40% - Énfasis3 9 7" xfId="354"/>
    <cellStyle name="40% - Énfasis3 9 8" xfId="355"/>
    <cellStyle name="40% - Énfasis3 9 9" xfId="356"/>
    <cellStyle name="40% - Énfasis4" xfId="357" builtinId="43" customBuiltin="1"/>
    <cellStyle name="40% - Énfasis4 10" xfId="358"/>
    <cellStyle name="40% - Énfasis4 11" xfId="359"/>
    <cellStyle name="40% - Énfasis4 12" xfId="360"/>
    <cellStyle name="40% - Énfasis4 13" xfId="361"/>
    <cellStyle name="40% - Énfasis4 14" xfId="362"/>
    <cellStyle name="40% - Énfasis4 15" xfId="363"/>
    <cellStyle name="40% - Énfasis4 16" xfId="364"/>
    <cellStyle name="40% - Énfasis4 17" xfId="365"/>
    <cellStyle name="40% - Énfasis4 18" xfId="366"/>
    <cellStyle name="40% - Énfasis4 2" xfId="367"/>
    <cellStyle name="40% - Énfasis4 3" xfId="368"/>
    <cellStyle name="40% - Énfasis4 4" xfId="369"/>
    <cellStyle name="40% - Énfasis4 5" xfId="370"/>
    <cellStyle name="40% - Énfasis4 6" xfId="371"/>
    <cellStyle name="40% - Énfasis4 7" xfId="372"/>
    <cellStyle name="40% - Énfasis4 8" xfId="373"/>
    <cellStyle name="40% - Énfasis4 9" xfId="374"/>
    <cellStyle name="40% - Énfasis4 9 10" xfId="375"/>
    <cellStyle name="40% - Énfasis4 9 11" xfId="376"/>
    <cellStyle name="40% - Énfasis4 9 12" xfId="377"/>
    <cellStyle name="40% - Énfasis4 9 13" xfId="378"/>
    <cellStyle name="40% - Énfasis4 9 14" xfId="379"/>
    <cellStyle name="40% - Énfasis4 9 15" xfId="380"/>
    <cellStyle name="40% - Énfasis4 9 16" xfId="381"/>
    <cellStyle name="40% - Énfasis4 9 17" xfId="382"/>
    <cellStyle name="40% - Énfasis4 9 18" xfId="383"/>
    <cellStyle name="40% - Énfasis4 9 19" xfId="384"/>
    <cellStyle name="40% - Énfasis4 9 2" xfId="385"/>
    <cellStyle name="40% - Énfasis4 9 20" xfId="386"/>
    <cellStyle name="40% - Énfasis4 9 21" xfId="387"/>
    <cellStyle name="40% - Énfasis4 9 22" xfId="388"/>
    <cellStyle name="40% - Énfasis4 9 3" xfId="389"/>
    <cellStyle name="40% - Énfasis4 9 4" xfId="390"/>
    <cellStyle name="40% - Énfasis4 9 5" xfId="391"/>
    <cellStyle name="40% - Énfasis4 9 6" xfId="392"/>
    <cellStyle name="40% - Énfasis4 9 7" xfId="393"/>
    <cellStyle name="40% - Énfasis4 9 8" xfId="394"/>
    <cellStyle name="40% - Énfasis4 9 9" xfId="395"/>
    <cellStyle name="40% - Énfasis5" xfId="396" builtinId="47" customBuiltin="1"/>
    <cellStyle name="40% - Énfasis5 10" xfId="397"/>
    <cellStyle name="40% - Énfasis5 11" xfId="398"/>
    <cellStyle name="40% - Énfasis5 12" xfId="399"/>
    <cellStyle name="40% - Énfasis5 13" xfId="400"/>
    <cellStyle name="40% - Énfasis5 14" xfId="401"/>
    <cellStyle name="40% - Énfasis5 15" xfId="402"/>
    <cellStyle name="40% - Énfasis5 16" xfId="403"/>
    <cellStyle name="40% - Énfasis5 17" xfId="404"/>
    <cellStyle name="40% - Énfasis5 18" xfId="405"/>
    <cellStyle name="40% - Énfasis5 2" xfId="406"/>
    <cellStyle name="40% - Énfasis5 3" xfId="407"/>
    <cellStyle name="40% - Énfasis5 4" xfId="408"/>
    <cellStyle name="40% - Énfasis5 5" xfId="409"/>
    <cellStyle name="40% - Énfasis5 6" xfId="410"/>
    <cellStyle name="40% - Énfasis5 7" xfId="411"/>
    <cellStyle name="40% - Énfasis5 8" xfId="412"/>
    <cellStyle name="40% - Énfasis5 9" xfId="413"/>
    <cellStyle name="40% - Énfasis5 9 10" xfId="414"/>
    <cellStyle name="40% - Énfasis5 9 11" xfId="415"/>
    <cellStyle name="40% - Énfasis5 9 12" xfId="416"/>
    <cellStyle name="40% - Énfasis5 9 13" xfId="417"/>
    <cellStyle name="40% - Énfasis5 9 14" xfId="418"/>
    <cellStyle name="40% - Énfasis5 9 15" xfId="419"/>
    <cellStyle name="40% - Énfasis5 9 16" xfId="420"/>
    <cellStyle name="40% - Énfasis5 9 17" xfId="421"/>
    <cellStyle name="40% - Énfasis5 9 18" xfId="422"/>
    <cellStyle name="40% - Énfasis5 9 19" xfId="423"/>
    <cellStyle name="40% - Énfasis5 9 2" xfId="424"/>
    <cellStyle name="40% - Énfasis5 9 20" xfId="425"/>
    <cellStyle name="40% - Énfasis5 9 21" xfId="426"/>
    <cellStyle name="40% - Énfasis5 9 22" xfId="427"/>
    <cellStyle name="40% - Énfasis5 9 3" xfId="428"/>
    <cellStyle name="40% - Énfasis5 9 4" xfId="429"/>
    <cellStyle name="40% - Énfasis5 9 5" xfId="430"/>
    <cellStyle name="40% - Énfasis5 9 6" xfId="431"/>
    <cellStyle name="40% - Énfasis5 9 7" xfId="432"/>
    <cellStyle name="40% - Énfasis5 9 8" xfId="433"/>
    <cellStyle name="40% - Énfasis5 9 9" xfId="434"/>
    <cellStyle name="40% - Énfasis6" xfId="435" builtinId="51" customBuiltin="1"/>
    <cellStyle name="40% - Énfasis6 10" xfId="436"/>
    <cellStyle name="40% - Énfasis6 11" xfId="437"/>
    <cellStyle name="40% - Énfasis6 12" xfId="438"/>
    <cellStyle name="40% - Énfasis6 13" xfId="439"/>
    <cellStyle name="40% - Énfasis6 14" xfId="440"/>
    <cellStyle name="40% - Énfasis6 15" xfId="441"/>
    <cellStyle name="40% - Énfasis6 16" xfId="442"/>
    <cellStyle name="40% - Énfasis6 17" xfId="443"/>
    <cellStyle name="40% - Énfasis6 18" xfId="444"/>
    <cellStyle name="40% - Énfasis6 2" xfId="445"/>
    <cellStyle name="40% - Énfasis6 3" xfId="446"/>
    <cellStyle name="40% - Énfasis6 4" xfId="447"/>
    <cellStyle name="40% - Énfasis6 5" xfId="448"/>
    <cellStyle name="40% - Énfasis6 6" xfId="449"/>
    <cellStyle name="40% - Énfasis6 7" xfId="450"/>
    <cellStyle name="40% - Énfasis6 8" xfId="451"/>
    <cellStyle name="40% - Énfasis6 9" xfId="452"/>
    <cellStyle name="40% - Énfasis6 9 10" xfId="453"/>
    <cellStyle name="40% - Énfasis6 9 11" xfId="454"/>
    <cellStyle name="40% - Énfasis6 9 12" xfId="455"/>
    <cellStyle name="40% - Énfasis6 9 13" xfId="456"/>
    <cellStyle name="40% - Énfasis6 9 14" xfId="457"/>
    <cellStyle name="40% - Énfasis6 9 15" xfId="458"/>
    <cellStyle name="40% - Énfasis6 9 16" xfId="459"/>
    <cellStyle name="40% - Énfasis6 9 17" xfId="460"/>
    <cellStyle name="40% - Énfasis6 9 18" xfId="461"/>
    <cellStyle name="40% - Énfasis6 9 19" xfId="462"/>
    <cellStyle name="40% - Énfasis6 9 2" xfId="463"/>
    <cellStyle name="40% - Énfasis6 9 20" xfId="464"/>
    <cellStyle name="40% - Énfasis6 9 21" xfId="465"/>
    <cellStyle name="40% - Énfasis6 9 22" xfId="466"/>
    <cellStyle name="40% - Énfasis6 9 3" xfId="467"/>
    <cellStyle name="40% - Énfasis6 9 4" xfId="468"/>
    <cellStyle name="40% - Énfasis6 9 5" xfId="469"/>
    <cellStyle name="40% - Énfasis6 9 6" xfId="470"/>
    <cellStyle name="40% - Énfasis6 9 7" xfId="471"/>
    <cellStyle name="40% - Énfasis6 9 8" xfId="472"/>
    <cellStyle name="40% - Énfasis6 9 9" xfId="473"/>
    <cellStyle name="60% - Énfasis1" xfId="474" builtinId="32" customBuiltin="1"/>
    <cellStyle name="60% - Énfasis1 10" xfId="475"/>
    <cellStyle name="60% - Énfasis1 11" xfId="476"/>
    <cellStyle name="60% - Énfasis1 12" xfId="477"/>
    <cellStyle name="60% - Énfasis1 13" xfId="478"/>
    <cellStyle name="60% - Énfasis1 14" xfId="479"/>
    <cellStyle name="60% - Énfasis1 15" xfId="480"/>
    <cellStyle name="60% - Énfasis1 16" xfId="481"/>
    <cellStyle name="60% - Énfasis1 17" xfId="482"/>
    <cellStyle name="60% - Énfasis1 18" xfId="483"/>
    <cellStyle name="60% - Énfasis1 2" xfId="484"/>
    <cellStyle name="60% - Énfasis1 3" xfId="485"/>
    <cellStyle name="60% - Énfasis1 4" xfId="486"/>
    <cellStyle name="60% - Énfasis1 5" xfId="487"/>
    <cellStyle name="60% - Énfasis1 6" xfId="488"/>
    <cellStyle name="60% - Énfasis1 7" xfId="489"/>
    <cellStyle name="60% - Énfasis1 8" xfId="490"/>
    <cellStyle name="60% - Énfasis1 9" xfId="491"/>
    <cellStyle name="60% - Énfasis1 9 10" xfId="492"/>
    <cellStyle name="60% - Énfasis1 9 11" xfId="493"/>
    <cellStyle name="60% - Énfasis1 9 12" xfId="494"/>
    <cellStyle name="60% - Énfasis1 9 13" xfId="495"/>
    <cellStyle name="60% - Énfasis1 9 14" xfId="496"/>
    <cellStyle name="60% - Énfasis1 9 15" xfId="497"/>
    <cellStyle name="60% - Énfasis1 9 16" xfId="498"/>
    <cellStyle name="60% - Énfasis1 9 17" xfId="499"/>
    <cellStyle name="60% - Énfasis1 9 18" xfId="500"/>
    <cellStyle name="60% - Énfasis1 9 19" xfId="501"/>
    <cellStyle name="60% - Énfasis1 9 2" xfId="502"/>
    <cellStyle name="60% - Énfasis1 9 20" xfId="503"/>
    <cellStyle name="60% - Énfasis1 9 21" xfId="504"/>
    <cellStyle name="60% - Énfasis1 9 22" xfId="505"/>
    <cellStyle name="60% - Énfasis1 9 3" xfId="506"/>
    <cellStyle name="60% - Énfasis1 9 4" xfId="507"/>
    <cellStyle name="60% - Énfasis1 9 5" xfId="508"/>
    <cellStyle name="60% - Énfasis1 9 6" xfId="509"/>
    <cellStyle name="60% - Énfasis1 9 7" xfId="510"/>
    <cellStyle name="60% - Énfasis1 9 8" xfId="511"/>
    <cellStyle name="60% - Énfasis1 9 9" xfId="512"/>
    <cellStyle name="60% - Énfasis2" xfId="513" builtinId="36" customBuiltin="1"/>
    <cellStyle name="60% - Énfasis2 10" xfId="514"/>
    <cellStyle name="60% - Énfasis2 11" xfId="515"/>
    <cellStyle name="60% - Énfasis2 12" xfId="516"/>
    <cellStyle name="60% - Énfasis2 13" xfId="517"/>
    <cellStyle name="60% - Énfasis2 14" xfId="518"/>
    <cellStyle name="60% - Énfasis2 15" xfId="519"/>
    <cellStyle name="60% - Énfasis2 16" xfId="520"/>
    <cellStyle name="60% - Énfasis2 17" xfId="521"/>
    <cellStyle name="60% - Énfasis2 18" xfId="522"/>
    <cellStyle name="60% - Énfasis2 2" xfId="523"/>
    <cellStyle name="60% - Énfasis2 3" xfId="524"/>
    <cellStyle name="60% - Énfasis2 4" xfId="525"/>
    <cellStyle name="60% - Énfasis2 5" xfId="526"/>
    <cellStyle name="60% - Énfasis2 6" xfId="527"/>
    <cellStyle name="60% - Énfasis2 7" xfId="528"/>
    <cellStyle name="60% - Énfasis2 8" xfId="529"/>
    <cellStyle name="60% - Énfasis2 9" xfId="530"/>
    <cellStyle name="60% - Énfasis2 9 10" xfId="531"/>
    <cellStyle name="60% - Énfasis2 9 11" xfId="532"/>
    <cellStyle name="60% - Énfasis2 9 12" xfId="533"/>
    <cellStyle name="60% - Énfasis2 9 13" xfId="534"/>
    <cellStyle name="60% - Énfasis2 9 14" xfId="535"/>
    <cellStyle name="60% - Énfasis2 9 15" xfId="536"/>
    <cellStyle name="60% - Énfasis2 9 16" xfId="537"/>
    <cellStyle name="60% - Énfasis2 9 17" xfId="538"/>
    <cellStyle name="60% - Énfasis2 9 18" xfId="539"/>
    <cellStyle name="60% - Énfasis2 9 19" xfId="540"/>
    <cellStyle name="60% - Énfasis2 9 2" xfId="541"/>
    <cellStyle name="60% - Énfasis2 9 20" xfId="542"/>
    <cellStyle name="60% - Énfasis2 9 21" xfId="543"/>
    <cellStyle name="60% - Énfasis2 9 22" xfId="544"/>
    <cellStyle name="60% - Énfasis2 9 3" xfId="545"/>
    <cellStyle name="60% - Énfasis2 9 4" xfId="546"/>
    <cellStyle name="60% - Énfasis2 9 5" xfId="547"/>
    <cellStyle name="60% - Énfasis2 9 6" xfId="548"/>
    <cellStyle name="60% - Énfasis2 9 7" xfId="549"/>
    <cellStyle name="60% - Énfasis2 9 8" xfId="550"/>
    <cellStyle name="60% - Énfasis2 9 9" xfId="551"/>
    <cellStyle name="60% - Énfasis3 10" xfId="552"/>
    <cellStyle name="60% - Énfasis3 11" xfId="553"/>
    <cellStyle name="60% - Énfasis3 12" xfId="554"/>
    <cellStyle name="60% - Énfasis3 13" xfId="555"/>
    <cellStyle name="60% - Énfasis3 14" xfId="556"/>
    <cellStyle name="60% - Énfasis3 15" xfId="557"/>
    <cellStyle name="60% - Énfasis3 16" xfId="558"/>
    <cellStyle name="60% - Énfasis3 17" xfId="559"/>
    <cellStyle name="60% - Énfasis3 18" xfId="560"/>
    <cellStyle name="60% - Énfasis3 19" xfId="561"/>
    <cellStyle name="60% - Énfasis3 2" xfId="562"/>
    <cellStyle name="60% - Énfasis3 20" xfId="563"/>
    <cellStyle name="60% - Énfasis3 3" xfId="564"/>
    <cellStyle name="60% - Énfasis3 4" xfId="565"/>
    <cellStyle name="60% - Énfasis3 5" xfId="566"/>
    <cellStyle name="60% - Énfasis3 6" xfId="567"/>
    <cellStyle name="60% - Énfasis3 7" xfId="568"/>
    <cellStyle name="60% - Énfasis3 8" xfId="569"/>
    <cellStyle name="60% - Énfasis3 9" xfId="570"/>
    <cellStyle name="60% - Énfasis3 9 10" xfId="571"/>
    <cellStyle name="60% - Énfasis3 9 11" xfId="572"/>
    <cellStyle name="60% - Énfasis3 9 12" xfId="573"/>
    <cellStyle name="60% - Énfasis3 9 13" xfId="574"/>
    <cellStyle name="60% - Énfasis3 9 14" xfId="575"/>
    <cellStyle name="60% - Énfasis3 9 15" xfId="576"/>
    <cellStyle name="60% - Énfasis3 9 16" xfId="577"/>
    <cellStyle name="60% - Énfasis3 9 17" xfId="578"/>
    <cellStyle name="60% - Énfasis3 9 18" xfId="579"/>
    <cellStyle name="60% - Énfasis3 9 19" xfId="580"/>
    <cellStyle name="60% - Énfasis3 9 2" xfId="581"/>
    <cellStyle name="60% - Énfasis3 9 20" xfId="582"/>
    <cellStyle name="60% - Énfasis3 9 21" xfId="583"/>
    <cellStyle name="60% - Énfasis3 9 22" xfId="584"/>
    <cellStyle name="60% - Énfasis3 9 3" xfId="585"/>
    <cellStyle name="60% - Énfasis3 9 4" xfId="586"/>
    <cellStyle name="60% - Énfasis3 9 5" xfId="587"/>
    <cellStyle name="60% - Énfasis3 9 6" xfId="588"/>
    <cellStyle name="60% - Énfasis3 9 7" xfId="589"/>
    <cellStyle name="60% - Énfasis3 9 8" xfId="590"/>
    <cellStyle name="60% - Énfasis3 9 9" xfId="591"/>
    <cellStyle name="60% - Énfasis4 10" xfId="592"/>
    <cellStyle name="60% - Énfasis4 11" xfId="593"/>
    <cellStyle name="60% - Énfasis4 12" xfId="594"/>
    <cellStyle name="60% - Énfasis4 13" xfId="595"/>
    <cellStyle name="60% - Énfasis4 14" xfId="596"/>
    <cellStyle name="60% - Énfasis4 15" xfId="597"/>
    <cellStyle name="60% - Énfasis4 16" xfId="598"/>
    <cellStyle name="60% - Énfasis4 17" xfId="599"/>
    <cellStyle name="60% - Énfasis4 18" xfId="600"/>
    <cellStyle name="60% - Énfasis4 19" xfId="601"/>
    <cellStyle name="60% - Énfasis4 2" xfId="602"/>
    <cellStyle name="60% - Énfasis4 20" xfId="603"/>
    <cellStyle name="60% - Énfasis4 3" xfId="604"/>
    <cellStyle name="60% - Énfasis4 4" xfId="605"/>
    <cellStyle name="60% - Énfasis4 5" xfId="606"/>
    <cellStyle name="60% - Énfasis4 6" xfId="607"/>
    <cellStyle name="60% - Énfasis4 7" xfId="608"/>
    <cellStyle name="60% - Énfasis4 8" xfId="609"/>
    <cellStyle name="60% - Énfasis4 9" xfId="610"/>
    <cellStyle name="60% - Énfasis4 9 10" xfId="611"/>
    <cellStyle name="60% - Énfasis4 9 11" xfId="612"/>
    <cellStyle name="60% - Énfasis4 9 12" xfId="613"/>
    <cellStyle name="60% - Énfasis4 9 13" xfId="614"/>
    <cellStyle name="60% - Énfasis4 9 14" xfId="615"/>
    <cellStyle name="60% - Énfasis4 9 15" xfId="616"/>
    <cellStyle name="60% - Énfasis4 9 16" xfId="617"/>
    <cellStyle name="60% - Énfasis4 9 17" xfId="618"/>
    <cellStyle name="60% - Énfasis4 9 18" xfId="619"/>
    <cellStyle name="60% - Énfasis4 9 19" xfId="620"/>
    <cellStyle name="60% - Énfasis4 9 2" xfId="621"/>
    <cellStyle name="60% - Énfasis4 9 20" xfId="622"/>
    <cellStyle name="60% - Énfasis4 9 21" xfId="623"/>
    <cellStyle name="60% - Énfasis4 9 22" xfId="624"/>
    <cellStyle name="60% - Énfasis4 9 3" xfId="625"/>
    <cellStyle name="60% - Énfasis4 9 4" xfId="626"/>
    <cellStyle name="60% - Énfasis4 9 5" xfId="627"/>
    <cellStyle name="60% - Énfasis4 9 6" xfId="628"/>
    <cellStyle name="60% - Énfasis4 9 7" xfId="629"/>
    <cellStyle name="60% - Énfasis4 9 8" xfId="630"/>
    <cellStyle name="60% - Énfasis4 9 9" xfId="631"/>
    <cellStyle name="60% - Énfasis5" xfId="632" builtinId="48" customBuiltin="1"/>
    <cellStyle name="60% - Énfasis5 10" xfId="633"/>
    <cellStyle name="60% - Énfasis5 11" xfId="634"/>
    <cellStyle name="60% - Énfasis5 12" xfId="635"/>
    <cellStyle name="60% - Énfasis5 13" xfId="636"/>
    <cellStyle name="60% - Énfasis5 14" xfId="637"/>
    <cellStyle name="60% - Énfasis5 15" xfId="638"/>
    <cellStyle name="60% - Énfasis5 16" xfId="639"/>
    <cellStyle name="60% - Énfasis5 17" xfId="640"/>
    <cellStyle name="60% - Énfasis5 18" xfId="641"/>
    <cellStyle name="60% - Énfasis5 2" xfId="642"/>
    <cellStyle name="60% - Énfasis5 3" xfId="643"/>
    <cellStyle name="60% - Énfasis5 4" xfId="644"/>
    <cellStyle name="60% - Énfasis5 5" xfId="645"/>
    <cellStyle name="60% - Énfasis5 6" xfId="646"/>
    <cellStyle name="60% - Énfasis5 7" xfId="647"/>
    <cellStyle name="60% - Énfasis5 8" xfId="648"/>
    <cellStyle name="60% - Énfasis5 9" xfId="649"/>
    <cellStyle name="60% - Énfasis5 9 10" xfId="650"/>
    <cellStyle name="60% - Énfasis5 9 11" xfId="651"/>
    <cellStyle name="60% - Énfasis5 9 12" xfId="652"/>
    <cellStyle name="60% - Énfasis5 9 13" xfId="653"/>
    <cellStyle name="60% - Énfasis5 9 14" xfId="654"/>
    <cellStyle name="60% - Énfasis5 9 15" xfId="655"/>
    <cellStyle name="60% - Énfasis5 9 16" xfId="656"/>
    <cellStyle name="60% - Énfasis5 9 17" xfId="657"/>
    <cellStyle name="60% - Énfasis5 9 18" xfId="658"/>
    <cellStyle name="60% - Énfasis5 9 19" xfId="659"/>
    <cellStyle name="60% - Énfasis5 9 2" xfId="660"/>
    <cellStyle name="60% - Énfasis5 9 20" xfId="661"/>
    <cellStyle name="60% - Énfasis5 9 21" xfId="662"/>
    <cellStyle name="60% - Énfasis5 9 22" xfId="663"/>
    <cellStyle name="60% - Énfasis5 9 3" xfId="664"/>
    <cellStyle name="60% - Énfasis5 9 4" xfId="665"/>
    <cellStyle name="60% - Énfasis5 9 5" xfId="666"/>
    <cellStyle name="60% - Énfasis5 9 6" xfId="667"/>
    <cellStyle name="60% - Énfasis5 9 7" xfId="668"/>
    <cellStyle name="60% - Énfasis5 9 8" xfId="669"/>
    <cellStyle name="60% - Énfasis5 9 9" xfId="670"/>
    <cellStyle name="60% - Énfasis6 10" xfId="671"/>
    <cellStyle name="60% - Énfasis6 11" xfId="672"/>
    <cellStyle name="60% - Énfasis6 12" xfId="673"/>
    <cellStyle name="60% - Énfasis6 13" xfId="674"/>
    <cellStyle name="60% - Énfasis6 14" xfId="675"/>
    <cellStyle name="60% - Énfasis6 15" xfId="676"/>
    <cellStyle name="60% - Énfasis6 16" xfId="677"/>
    <cellStyle name="60% - Énfasis6 17" xfId="678"/>
    <cellStyle name="60% - Énfasis6 18" xfId="679"/>
    <cellStyle name="60% - Énfasis6 19" xfId="680"/>
    <cellStyle name="60% - Énfasis6 2" xfId="681"/>
    <cellStyle name="60% - Énfasis6 20" xfId="682"/>
    <cellStyle name="60% - Énfasis6 3" xfId="683"/>
    <cellStyle name="60% - Énfasis6 4" xfId="684"/>
    <cellStyle name="60% - Énfasis6 5" xfId="685"/>
    <cellStyle name="60% - Énfasis6 6" xfId="686"/>
    <cellStyle name="60% - Énfasis6 7" xfId="687"/>
    <cellStyle name="60% - Énfasis6 8" xfId="688"/>
    <cellStyle name="60% - Énfasis6 9" xfId="689"/>
    <cellStyle name="60% - Énfasis6 9 10" xfId="690"/>
    <cellStyle name="60% - Énfasis6 9 11" xfId="691"/>
    <cellStyle name="60% - Énfasis6 9 12" xfId="692"/>
    <cellStyle name="60% - Énfasis6 9 13" xfId="693"/>
    <cellStyle name="60% - Énfasis6 9 14" xfId="694"/>
    <cellStyle name="60% - Énfasis6 9 15" xfId="695"/>
    <cellStyle name="60% - Énfasis6 9 16" xfId="696"/>
    <cellStyle name="60% - Énfasis6 9 17" xfId="697"/>
    <cellStyle name="60% - Énfasis6 9 18" xfId="698"/>
    <cellStyle name="60% - Énfasis6 9 19" xfId="699"/>
    <cellStyle name="60% - Énfasis6 9 2" xfId="700"/>
    <cellStyle name="60% - Énfasis6 9 20" xfId="701"/>
    <cellStyle name="60% - Énfasis6 9 21" xfId="702"/>
    <cellStyle name="60% - Énfasis6 9 22" xfId="703"/>
    <cellStyle name="60% - Énfasis6 9 3" xfId="704"/>
    <cellStyle name="60% - Énfasis6 9 4" xfId="705"/>
    <cellStyle name="60% - Énfasis6 9 5" xfId="706"/>
    <cellStyle name="60% - Énfasis6 9 6" xfId="707"/>
    <cellStyle name="60% - Énfasis6 9 7" xfId="708"/>
    <cellStyle name="60% - Énfasis6 9 8" xfId="709"/>
    <cellStyle name="60% - Énfasis6 9 9" xfId="710"/>
    <cellStyle name="Buena 10" xfId="711"/>
    <cellStyle name="Buena 11" xfId="712"/>
    <cellStyle name="Buena 12" xfId="713"/>
    <cellStyle name="Buena 13" xfId="714"/>
    <cellStyle name="Buena 14" xfId="715"/>
    <cellStyle name="Buena 15" xfId="716"/>
    <cellStyle name="Buena 16" xfId="717"/>
    <cellStyle name="Buena 17" xfId="718"/>
    <cellStyle name="Buena 18" xfId="719"/>
    <cellStyle name="Buena 2" xfId="720"/>
    <cellStyle name="Buena 3" xfId="721"/>
    <cellStyle name="Buena 4" xfId="722"/>
    <cellStyle name="Buena 5" xfId="723"/>
    <cellStyle name="Buena 6" xfId="724"/>
    <cellStyle name="Buena 7" xfId="725"/>
    <cellStyle name="Buena 8" xfId="726"/>
    <cellStyle name="Buena 9" xfId="727"/>
    <cellStyle name="Buena 9 10" xfId="728"/>
    <cellStyle name="Buena 9 11" xfId="729"/>
    <cellStyle name="Buena 9 12" xfId="730"/>
    <cellStyle name="Buena 9 13" xfId="731"/>
    <cellStyle name="Buena 9 14" xfId="732"/>
    <cellStyle name="Buena 9 15" xfId="733"/>
    <cellStyle name="Buena 9 16" xfId="734"/>
    <cellStyle name="Buena 9 17" xfId="735"/>
    <cellStyle name="Buena 9 18" xfId="736"/>
    <cellStyle name="Buena 9 19" xfId="737"/>
    <cellStyle name="Buena 9 2" xfId="738"/>
    <cellStyle name="Buena 9 20" xfId="739"/>
    <cellStyle name="Buena 9 21" xfId="740"/>
    <cellStyle name="Buena 9 22" xfId="741"/>
    <cellStyle name="Buena 9 3" xfId="742"/>
    <cellStyle name="Buena 9 4" xfId="743"/>
    <cellStyle name="Buena 9 5" xfId="744"/>
    <cellStyle name="Buena 9 6" xfId="745"/>
    <cellStyle name="Buena 9 7" xfId="746"/>
    <cellStyle name="Buena 9 8" xfId="747"/>
    <cellStyle name="Buena 9 9" xfId="748"/>
    <cellStyle name="Cálculo" xfId="749" builtinId="22" customBuiltin="1"/>
    <cellStyle name="Cálculo 10" xfId="750"/>
    <cellStyle name="Cálculo 11" xfId="751"/>
    <cellStyle name="Cálculo 12" xfId="752"/>
    <cellStyle name="Cálculo 13" xfId="753"/>
    <cellStyle name="Cálculo 14" xfId="754"/>
    <cellStyle name="Cálculo 15" xfId="755"/>
    <cellStyle name="Cálculo 16" xfId="756"/>
    <cellStyle name="Cálculo 17" xfId="757"/>
    <cellStyle name="Cálculo 18" xfId="758"/>
    <cellStyle name="Cálculo 2" xfId="759"/>
    <cellStyle name="Cálculo 3" xfId="760"/>
    <cellStyle name="Cálculo 4" xfId="761"/>
    <cellStyle name="Cálculo 5" xfId="762"/>
    <cellStyle name="Cálculo 6" xfId="763"/>
    <cellStyle name="Cálculo 7" xfId="764"/>
    <cellStyle name="Cálculo 8" xfId="765"/>
    <cellStyle name="Cálculo 9" xfId="766"/>
    <cellStyle name="Cálculo 9 10" xfId="767"/>
    <cellStyle name="Cálculo 9 11" xfId="768"/>
    <cellStyle name="Cálculo 9 12" xfId="769"/>
    <cellStyle name="Cálculo 9 13" xfId="770"/>
    <cellStyle name="Cálculo 9 14" xfId="771"/>
    <cellStyle name="Cálculo 9 15" xfId="772"/>
    <cellStyle name="Cálculo 9 16" xfId="773"/>
    <cellStyle name="Cálculo 9 17" xfId="774"/>
    <cellStyle name="Cálculo 9 18" xfId="775"/>
    <cellStyle name="Cálculo 9 19" xfId="776"/>
    <cellStyle name="Cálculo 9 2" xfId="777"/>
    <cellStyle name="Cálculo 9 20" xfId="778"/>
    <cellStyle name="Cálculo 9 21" xfId="779"/>
    <cellStyle name="Cálculo 9 22" xfId="780"/>
    <cellStyle name="Cálculo 9 3" xfId="781"/>
    <cellStyle name="Cálculo 9 4" xfId="782"/>
    <cellStyle name="Cálculo 9 5" xfId="783"/>
    <cellStyle name="Cálculo 9 6" xfId="784"/>
    <cellStyle name="Cálculo 9 7" xfId="785"/>
    <cellStyle name="Cálculo 9 8" xfId="786"/>
    <cellStyle name="Cálculo 9 9" xfId="787"/>
    <cellStyle name="Celda de comprobación" xfId="788" builtinId="23" customBuiltin="1"/>
    <cellStyle name="Celda de comprobación 10" xfId="789"/>
    <cellStyle name="Celda de comprobación 11" xfId="790"/>
    <cellStyle name="Celda de comprobación 12" xfId="791"/>
    <cellStyle name="Celda de comprobación 13" xfId="792"/>
    <cellStyle name="Celda de comprobación 14" xfId="793"/>
    <cellStyle name="Celda de comprobación 15" xfId="794"/>
    <cellStyle name="Celda de comprobación 16" xfId="795"/>
    <cellStyle name="Celda de comprobación 17" xfId="796"/>
    <cellStyle name="Celda de comprobación 18" xfId="797"/>
    <cellStyle name="Celda de comprobación 2" xfId="798"/>
    <cellStyle name="Celda de comprobación 3" xfId="799"/>
    <cellStyle name="Celda de comprobación 4" xfId="800"/>
    <cellStyle name="Celda de comprobación 5" xfId="801"/>
    <cellStyle name="Celda de comprobación 6" xfId="802"/>
    <cellStyle name="Celda de comprobación 7" xfId="803"/>
    <cellStyle name="Celda de comprobación 8" xfId="804"/>
    <cellStyle name="Celda de comprobación 9" xfId="805"/>
    <cellStyle name="Celda de comprobación 9 10" xfId="806"/>
    <cellStyle name="Celda de comprobación 9 11" xfId="807"/>
    <cellStyle name="Celda de comprobación 9 12" xfId="808"/>
    <cellStyle name="Celda de comprobación 9 13" xfId="809"/>
    <cellStyle name="Celda de comprobación 9 14" xfId="810"/>
    <cellStyle name="Celda de comprobación 9 15" xfId="811"/>
    <cellStyle name="Celda de comprobación 9 16" xfId="812"/>
    <cellStyle name="Celda de comprobación 9 17" xfId="813"/>
    <cellStyle name="Celda de comprobación 9 18" xfId="814"/>
    <cellStyle name="Celda de comprobación 9 19" xfId="815"/>
    <cellStyle name="Celda de comprobación 9 2" xfId="816"/>
    <cellStyle name="Celda de comprobación 9 20" xfId="817"/>
    <cellStyle name="Celda de comprobación 9 21" xfId="818"/>
    <cellStyle name="Celda de comprobación 9 22" xfId="819"/>
    <cellStyle name="Celda de comprobación 9 3" xfId="820"/>
    <cellStyle name="Celda de comprobación 9 4" xfId="821"/>
    <cellStyle name="Celda de comprobación 9 5" xfId="822"/>
    <cellStyle name="Celda de comprobación 9 6" xfId="823"/>
    <cellStyle name="Celda de comprobación 9 7" xfId="824"/>
    <cellStyle name="Celda de comprobación 9 8" xfId="825"/>
    <cellStyle name="Celda de comprobación 9 9" xfId="826"/>
    <cellStyle name="Celda vinculada" xfId="827" builtinId="24" customBuiltin="1"/>
    <cellStyle name="Celda vinculada 10" xfId="828"/>
    <cellStyle name="Celda vinculada 11" xfId="829"/>
    <cellStyle name="Celda vinculada 12" xfId="830"/>
    <cellStyle name="Celda vinculada 13" xfId="831"/>
    <cellStyle name="Celda vinculada 14" xfId="832"/>
    <cellStyle name="Celda vinculada 15" xfId="833"/>
    <cellStyle name="Celda vinculada 16" xfId="834"/>
    <cellStyle name="Celda vinculada 17" xfId="835"/>
    <cellStyle name="Celda vinculada 18" xfId="836"/>
    <cellStyle name="Celda vinculada 2" xfId="837"/>
    <cellStyle name="Celda vinculada 3" xfId="838"/>
    <cellStyle name="Celda vinculada 4" xfId="839"/>
    <cellStyle name="Celda vinculada 5" xfId="840"/>
    <cellStyle name="Celda vinculada 6" xfId="841"/>
    <cellStyle name="Celda vinculada 7" xfId="842"/>
    <cellStyle name="Celda vinculada 8" xfId="843"/>
    <cellStyle name="Celda vinculada 9" xfId="844"/>
    <cellStyle name="Celda vinculada 9 10" xfId="845"/>
    <cellStyle name="Celda vinculada 9 11" xfId="846"/>
    <cellStyle name="Celda vinculada 9 12" xfId="847"/>
    <cellStyle name="Celda vinculada 9 13" xfId="848"/>
    <cellStyle name="Celda vinculada 9 14" xfId="849"/>
    <cellStyle name="Celda vinculada 9 15" xfId="850"/>
    <cellStyle name="Celda vinculada 9 16" xfId="851"/>
    <cellStyle name="Celda vinculada 9 17" xfId="852"/>
    <cellStyle name="Celda vinculada 9 18" xfId="853"/>
    <cellStyle name="Celda vinculada 9 19" xfId="854"/>
    <cellStyle name="Celda vinculada 9 2" xfId="855"/>
    <cellStyle name="Celda vinculada 9 20" xfId="856"/>
    <cellStyle name="Celda vinculada 9 21" xfId="857"/>
    <cellStyle name="Celda vinculada 9 22" xfId="858"/>
    <cellStyle name="Celda vinculada 9 3" xfId="859"/>
    <cellStyle name="Celda vinculada 9 4" xfId="860"/>
    <cellStyle name="Celda vinculada 9 5" xfId="861"/>
    <cellStyle name="Celda vinculada 9 6" xfId="862"/>
    <cellStyle name="Celda vinculada 9 7" xfId="863"/>
    <cellStyle name="Celda vinculada 9 8" xfId="864"/>
    <cellStyle name="Celda vinculada 9 9" xfId="865"/>
    <cellStyle name="Coma 2" xfId="866"/>
    <cellStyle name="Coma 2 2" xfId="867"/>
    <cellStyle name="Encabezado 4" xfId="868" builtinId="19" customBuiltin="1"/>
    <cellStyle name="Encabezado 4 10" xfId="869"/>
    <cellStyle name="Encabezado 4 11" xfId="870"/>
    <cellStyle name="Encabezado 4 12" xfId="871"/>
    <cellStyle name="Encabezado 4 13" xfId="872"/>
    <cellStyle name="Encabezado 4 14" xfId="873"/>
    <cellStyle name="Encabezado 4 15" xfId="874"/>
    <cellStyle name="Encabezado 4 16" xfId="875"/>
    <cellStyle name="Encabezado 4 17" xfId="876"/>
    <cellStyle name="Encabezado 4 18" xfId="877"/>
    <cellStyle name="Encabezado 4 2" xfId="878"/>
    <cellStyle name="Encabezado 4 3" xfId="879"/>
    <cellStyle name="Encabezado 4 4" xfId="880"/>
    <cellStyle name="Encabezado 4 5" xfId="881"/>
    <cellStyle name="Encabezado 4 6" xfId="882"/>
    <cellStyle name="Encabezado 4 7" xfId="883"/>
    <cellStyle name="Encabezado 4 8" xfId="884"/>
    <cellStyle name="Encabezado 4 9" xfId="885"/>
    <cellStyle name="Encabezado 4 9 10" xfId="886"/>
    <cellStyle name="Encabezado 4 9 11" xfId="887"/>
    <cellStyle name="Encabezado 4 9 12" xfId="888"/>
    <cellStyle name="Encabezado 4 9 13" xfId="889"/>
    <cellStyle name="Encabezado 4 9 14" xfId="890"/>
    <cellStyle name="Encabezado 4 9 15" xfId="891"/>
    <cellStyle name="Encabezado 4 9 16" xfId="892"/>
    <cellStyle name="Encabezado 4 9 17" xfId="893"/>
    <cellStyle name="Encabezado 4 9 18" xfId="894"/>
    <cellStyle name="Encabezado 4 9 19" xfId="895"/>
    <cellStyle name="Encabezado 4 9 2" xfId="896"/>
    <cellStyle name="Encabezado 4 9 20" xfId="897"/>
    <cellStyle name="Encabezado 4 9 21" xfId="898"/>
    <cellStyle name="Encabezado 4 9 22" xfId="899"/>
    <cellStyle name="Encabezado 4 9 3" xfId="900"/>
    <cellStyle name="Encabezado 4 9 4" xfId="901"/>
    <cellStyle name="Encabezado 4 9 5" xfId="902"/>
    <cellStyle name="Encabezado 4 9 6" xfId="903"/>
    <cellStyle name="Encabezado 4 9 7" xfId="904"/>
    <cellStyle name="Encabezado 4 9 8" xfId="905"/>
    <cellStyle name="Encabezado 4 9 9" xfId="906"/>
    <cellStyle name="Énfasis1" xfId="907" builtinId="29" customBuiltin="1"/>
    <cellStyle name="Énfasis1 10" xfId="908"/>
    <cellStyle name="Énfasis1 11" xfId="909"/>
    <cellStyle name="Énfasis1 12" xfId="910"/>
    <cellStyle name="Énfasis1 13" xfId="911"/>
    <cellStyle name="Énfasis1 14" xfId="912"/>
    <cellStyle name="Énfasis1 15" xfId="913"/>
    <cellStyle name="Énfasis1 16" xfId="914"/>
    <cellStyle name="Énfasis1 17" xfId="915"/>
    <cellStyle name="Énfasis1 18" xfId="916"/>
    <cellStyle name="Énfasis1 2" xfId="917"/>
    <cellStyle name="Énfasis1 3" xfId="918"/>
    <cellStyle name="Énfasis1 4" xfId="919"/>
    <cellStyle name="Énfasis1 5" xfId="920"/>
    <cellStyle name="Énfasis1 6" xfId="921"/>
    <cellStyle name="Énfasis1 7" xfId="922"/>
    <cellStyle name="Énfasis1 8" xfId="923"/>
    <cellStyle name="Énfasis1 9" xfId="924"/>
    <cellStyle name="Énfasis1 9 10" xfId="925"/>
    <cellStyle name="Énfasis1 9 11" xfId="926"/>
    <cellStyle name="Énfasis1 9 12" xfId="927"/>
    <cellStyle name="Énfasis1 9 13" xfId="928"/>
    <cellStyle name="Énfasis1 9 14" xfId="929"/>
    <cellStyle name="Énfasis1 9 15" xfId="930"/>
    <cellStyle name="Énfasis1 9 16" xfId="931"/>
    <cellStyle name="Énfasis1 9 17" xfId="932"/>
    <cellStyle name="Énfasis1 9 18" xfId="933"/>
    <cellStyle name="Énfasis1 9 19" xfId="934"/>
    <cellStyle name="Énfasis1 9 2" xfId="935"/>
    <cellStyle name="Énfasis1 9 20" xfId="936"/>
    <cellStyle name="Énfasis1 9 21" xfId="937"/>
    <cellStyle name="Énfasis1 9 22" xfId="938"/>
    <cellStyle name="Énfasis1 9 3" xfId="939"/>
    <cellStyle name="Énfasis1 9 4" xfId="940"/>
    <cellStyle name="Énfasis1 9 5" xfId="941"/>
    <cellStyle name="Énfasis1 9 6" xfId="942"/>
    <cellStyle name="Énfasis1 9 7" xfId="943"/>
    <cellStyle name="Énfasis1 9 8" xfId="944"/>
    <cellStyle name="Énfasis1 9 9" xfId="945"/>
    <cellStyle name="Énfasis2" xfId="946" builtinId="33" customBuiltin="1"/>
    <cellStyle name="Énfasis2 10" xfId="947"/>
    <cellStyle name="Énfasis2 11" xfId="948"/>
    <cellStyle name="Énfasis2 12" xfId="949"/>
    <cellStyle name="Énfasis2 13" xfId="950"/>
    <cellStyle name="Énfasis2 14" xfId="951"/>
    <cellStyle name="Énfasis2 15" xfId="952"/>
    <cellStyle name="Énfasis2 16" xfId="953"/>
    <cellStyle name="Énfasis2 17" xfId="954"/>
    <cellStyle name="Énfasis2 18" xfId="955"/>
    <cellStyle name="Énfasis2 2" xfId="956"/>
    <cellStyle name="Énfasis2 3" xfId="957"/>
    <cellStyle name="Énfasis2 4" xfId="958"/>
    <cellStyle name="Énfasis2 5" xfId="959"/>
    <cellStyle name="Énfasis2 6" xfId="960"/>
    <cellStyle name="Énfasis2 7" xfId="961"/>
    <cellStyle name="Énfasis2 8" xfId="962"/>
    <cellStyle name="Énfasis2 9" xfId="963"/>
    <cellStyle name="Énfasis2 9 10" xfId="964"/>
    <cellStyle name="Énfasis2 9 11" xfId="965"/>
    <cellStyle name="Énfasis2 9 12" xfId="966"/>
    <cellStyle name="Énfasis2 9 13" xfId="967"/>
    <cellStyle name="Énfasis2 9 14" xfId="968"/>
    <cellStyle name="Énfasis2 9 15" xfId="969"/>
    <cellStyle name="Énfasis2 9 16" xfId="970"/>
    <cellStyle name="Énfasis2 9 17" xfId="971"/>
    <cellStyle name="Énfasis2 9 18" xfId="972"/>
    <cellStyle name="Énfasis2 9 19" xfId="973"/>
    <cellStyle name="Énfasis2 9 2" xfId="974"/>
    <cellStyle name="Énfasis2 9 20" xfId="975"/>
    <cellStyle name="Énfasis2 9 21" xfId="976"/>
    <cellStyle name="Énfasis2 9 22" xfId="977"/>
    <cellStyle name="Énfasis2 9 3" xfId="978"/>
    <cellStyle name="Énfasis2 9 4" xfId="979"/>
    <cellStyle name="Énfasis2 9 5" xfId="980"/>
    <cellStyle name="Énfasis2 9 6" xfId="981"/>
    <cellStyle name="Énfasis2 9 7" xfId="982"/>
    <cellStyle name="Énfasis2 9 8" xfId="983"/>
    <cellStyle name="Énfasis2 9 9" xfId="984"/>
    <cellStyle name="Énfasis3" xfId="985" builtinId="37" customBuiltin="1"/>
    <cellStyle name="Énfasis3 10" xfId="986"/>
    <cellStyle name="Énfasis3 11" xfId="987"/>
    <cellStyle name="Énfasis3 12" xfId="988"/>
    <cellStyle name="Énfasis3 13" xfId="989"/>
    <cellStyle name="Énfasis3 14" xfId="990"/>
    <cellStyle name="Énfasis3 15" xfId="991"/>
    <cellStyle name="Énfasis3 16" xfId="992"/>
    <cellStyle name="Énfasis3 17" xfId="993"/>
    <cellStyle name="Énfasis3 18" xfId="994"/>
    <cellStyle name="Énfasis3 2" xfId="995"/>
    <cellStyle name="Énfasis3 3" xfId="996"/>
    <cellStyle name="Énfasis3 4" xfId="997"/>
    <cellStyle name="Énfasis3 5" xfId="998"/>
    <cellStyle name="Énfasis3 6" xfId="999"/>
    <cellStyle name="Énfasis3 7" xfId="1000"/>
    <cellStyle name="Énfasis3 8" xfId="1001"/>
    <cellStyle name="Énfasis3 9" xfId="1002"/>
    <cellStyle name="Énfasis3 9 10" xfId="1003"/>
    <cellStyle name="Énfasis3 9 11" xfId="1004"/>
    <cellStyle name="Énfasis3 9 12" xfId="1005"/>
    <cellStyle name="Énfasis3 9 13" xfId="1006"/>
    <cellStyle name="Énfasis3 9 14" xfId="1007"/>
    <cellStyle name="Énfasis3 9 15" xfId="1008"/>
    <cellStyle name="Énfasis3 9 16" xfId="1009"/>
    <cellStyle name="Énfasis3 9 17" xfId="1010"/>
    <cellStyle name="Énfasis3 9 18" xfId="1011"/>
    <cellStyle name="Énfasis3 9 19" xfId="1012"/>
    <cellStyle name="Énfasis3 9 2" xfId="1013"/>
    <cellStyle name="Énfasis3 9 20" xfId="1014"/>
    <cellStyle name="Énfasis3 9 21" xfId="1015"/>
    <cellStyle name="Énfasis3 9 22" xfId="1016"/>
    <cellStyle name="Énfasis3 9 3" xfId="1017"/>
    <cellStyle name="Énfasis3 9 4" xfId="1018"/>
    <cellStyle name="Énfasis3 9 5" xfId="1019"/>
    <cellStyle name="Énfasis3 9 6" xfId="1020"/>
    <cellStyle name="Énfasis3 9 7" xfId="1021"/>
    <cellStyle name="Énfasis3 9 8" xfId="1022"/>
    <cellStyle name="Énfasis3 9 9" xfId="1023"/>
    <cellStyle name="Énfasis4" xfId="1024" builtinId="41" customBuiltin="1"/>
    <cellStyle name="Énfasis4 10" xfId="1025"/>
    <cellStyle name="Énfasis4 11" xfId="1026"/>
    <cellStyle name="Énfasis4 12" xfId="1027"/>
    <cellStyle name="Énfasis4 13" xfId="1028"/>
    <cellStyle name="Énfasis4 14" xfId="1029"/>
    <cellStyle name="Énfasis4 15" xfId="1030"/>
    <cellStyle name="Énfasis4 16" xfId="1031"/>
    <cellStyle name="Énfasis4 17" xfId="1032"/>
    <cellStyle name="Énfasis4 18" xfId="1033"/>
    <cellStyle name="Énfasis4 2" xfId="1034"/>
    <cellStyle name="Énfasis4 3" xfId="1035"/>
    <cellStyle name="Énfasis4 4" xfId="1036"/>
    <cellStyle name="Énfasis4 5" xfId="1037"/>
    <cellStyle name="Énfasis4 6" xfId="1038"/>
    <cellStyle name="Énfasis4 7" xfId="1039"/>
    <cellStyle name="Énfasis4 8" xfId="1040"/>
    <cellStyle name="Énfasis4 9" xfId="1041"/>
    <cellStyle name="Énfasis4 9 10" xfId="1042"/>
    <cellStyle name="Énfasis4 9 11" xfId="1043"/>
    <cellStyle name="Énfasis4 9 12" xfId="1044"/>
    <cellStyle name="Énfasis4 9 13" xfId="1045"/>
    <cellStyle name="Énfasis4 9 14" xfId="1046"/>
    <cellStyle name="Énfasis4 9 15" xfId="1047"/>
    <cellStyle name="Énfasis4 9 16" xfId="1048"/>
    <cellStyle name="Énfasis4 9 17" xfId="1049"/>
    <cellStyle name="Énfasis4 9 18" xfId="1050"/>
    <cellStyle name="Énfasis4 9 19" xfId="1051"/>
    <cellStyle name="Énfasis4 9 2" xfId="1052"/>
    <cellStyle name="Énfasis4 9 20" xfId="1053"/>
    <cellStyle name="Énfasis4 9 21" xfId="1054"/>
    <cellStyle name="Énfasis4 9 22" xfId="1055"/>
    <cellStyle name="Énfasis4 9 3" xfId="1056"/>
    <cellStyle name="Énfasis4 9 4" xfId="1057"/>
    <cellStyle name="Énfasis4 9 5" xfId="1058"/>
    <cellStyle name="Énfasis4 9 6" xfId="1059"/>
    <cellStyle name="Énfasis4 9 7" xfId="1060"/>
    <cellStyle name="Énfasis4 9 8" xfId="1061"/>
    <cellStyle name="Énfasis4 9 9" xfId="1062"/>
    <cellStyle name="Énfasis5" xfId="1063" builtinId="45" customBuiltin="1"/>
    <cellStyle name="Énfasis5 10" xfId="1064"/>
    <cellStyle name="Énfasis5 11" xfId="1065"/>
    <cellStyle name="Énfasis5 12" xfId="1066"/>
    <cellStyle name="Énfasis5 13" xfId="1067"/>
    <cellStyle name="Énfasis5 14" xfId="1068"/>
    <cellStyle name="Énfasis5 15" xfId="1069"/>
    <cellStyle name="Énfasis5 16" xfId="1070"/>
    <cellStyle name="Énfasis5 17" xfId="1071"/>
    <cellStyle name="Énfasis5 18" xfId="1072"/>
    <cellStyle name="Énfasis5 2" xfId="1073"/>
    <cellStyle name="Énfasis5 3" xfId="1074"/>
    <cellStyle name="Énfasis5 4" xfId="1075"/>
    <cellStyle name="Énfasis5 5" xfId="1076"/>
    <cellStyle name="Énfasis5 6" xfId="1077"/>
    <cellStyle name="Énfasis5 7" xfId="1078"/>
    <cellStyle name="Énfasis5 8" xfId="1079"/>
    <cellStyle name="Énfasis5 9" xfId="1080"/>
    <cellStyle name="Énfasis5 9 10" xfId="1081"/>
    <cellStyle name="Énfasis5 9 11" xfId="1082"/>
    <cellStyle name="Énfasis5 9 12" xfId="1083"/>
    <cellStyle name="Énfasis5 9 13" xfId="1084"/>
    <cellStyle name="Énfasis5 9 14" xfId="1085"/>
    <cellStyle name="Énfasis5 9 15" xfId="1086"/>
    <cellStyle name="Énfasis5 9 16" xfId="1087"/>
    <cellStyle name="Énfasis5 9 17" xfId="1088"/>
    <cellStyle name="Énfasis5 9 18" xfId="1089"/>
    <cellStyle name="Énfasis5 9 19" xfId="1090"/>
    <cellStyle name="Énfasis5 9 2" xfId="1091"/>
    <cellStyle name="Énfasis5 9 20" xfId="1092"/>
    <cellStyle name="Énfasis5 9 21" xfId="1093"/>
    <cellStyle name="Énfasis5 9 22" xfId="1094"/>
    <cellStyle name="Énfasis5 9 3" xfId="1095"/>
    <cellStyle name="Énfasis5 9 4" xfId="1096"/>
    <cellStyle name="Énfasis5 9 5" xfId="1097"/>
    <cellStyle name="Énfasis5 9 6" xfId="1098"/>
    <cellStyle name="Énfasis5 9 7" xfId="1099"/>
    <cellStyle name="Énfasis5 9 8" xfId="1100"/>
    <cellStyle name="Énfasis5 9 9" xfId="1101"/>
    <cellStyle name="Énfasis6" xfId="1102" builtinId="49" customBuiltin="1"/>
    <cellStyle name="Énfasis6 10" xfId="1103"/>
    <cellStyle name="Énfasis6 11" xfId="1104"/>
    <cellStyle name="Énfasis6 12" xfId="1105"/>
    <cellStyle name="Énfasis6 13" xfId="1106"/>
    <cellStyle name="Énfasis6 14" xfId="1107"/>
    <cellStyle name="Énfasis6 15" xfId="1108"/>
    <cellStyle name="Énfasis6 16" xfId="1109"/>
    <cellStyle name="Énfasis6 17" xfId="1110"/>
    <cellStyle name="Énfasis6 18" xfId="1111"/>
    <cellStyle name="Énfasis6 2" xfId="1112"/>
    <cellStyle name="Énfasis6 3" xfId="1113"/>
    <cellStyle name="Énfasis6 4" xfId="1114"/>
    <cellStyle name="Énfasis6 5" xfId="1115"/>
    <cellStyle name="Énfasis6 6" xfId="1116"/>
    <cellStyle name="Énfasis6 7" xfId="1117"/>
    <cellStyle name="Énfasis6 8" xfId="1118"/>
    <cellStyle name="Énfasis6 9" xfId="1119"/>
    <cellStyle name="Énfasis6 9 10" xfId="1120"/>
    <cellStyle name="Énfasis6 9 11" xfId="1121"/>
    <cellStyle name="Énfasis6 9 12" xfId="1122"/>
    <cellStyle name="Énfasis6 9 13" xfId="1123"/>
    <cellStyle name="Énfasis6 9 14" xfId="1124"/>
    <cellStyle name="Énfasis6 9 15" xfId="1125"/>
    <cellStyle name="Énfasis6 9 16" xfId="1126"/>
    <cellStyle name="Énfasis6 9 17" xfId="1127"/>
    <cellStyle name="Énfasis6 9 18" xfId="1128"/>
    <cellStyle name="Énfasis6 9 19" xfId="1129"/>
    <cellStyle name="Énfasis6 9 2" xfId="1130"/>
    <cellStyle name="Énfasis6 9 20" xfId="1131"/>
    <cellStyle name="Énfasis6 9 21" xfId="1132"/>
    <cellStyle name="Énfasis6 9 22" xfId="1133"/>
    <cellStyle name="Énfasis6 9 3" xfId="1134"/>
    <cellStyle name="Énfasis6 9 4" xfId="1135"/>
    <cellStyle name="Énfasis6 9 5" xfId="1136"/>
    <cellStyle name="Énfasis6 9 6" xfId="1137"/>
    <cellStyle name="Énfasis6 9 7" xfId="1138"/>
    <cellStyle name="Énfasis6 9 8" xfId="1139"/>
    <cellStyle name="Énfasis6 9 9" xfId="1140"/>
    <cellStyle name="Entrada" xfId="1141" builtinId="20" customBuiltin="1"/>
    <cellStyle name="Entrada 10" xfId="1142"/>
    <cellStyle name="Entrada 11" xfId="1143"/>
    <cellStyle name="Entrada 12" xfId="1144"/>
    <cellStyle name="Entrada 13" xfId="1145"/>
    <cellStyle name="Entrada 14" xfId="1146"/>
    <cellStyle name="Entrada 15" xfId="1147"/>
    <cellStyle name="Entrada 16" xfId="1148"/>
    <cellStyle name="Entrada 17" xfId="1149"/>
    <cellStyle name="Entrada 18" xfId="1150"/>
    <cellStyle name="Entrada 2" xfId="1151"/>
    <cellStyle name="Entrada 3" xfId="1152"/>
    <cellStyle name="Entrada 4" xfId="1153"/>
    <cellStyle name="Entrada 5" xfId="1154"/>
    <cellStyle name="Entrada 6" xfId="1155"/>
    <cellStyle name="Entrada 7" xfId="1156"/>
    <cellStyle name="Entrada 8" xfId="1157"/>
    <cellStyle name="Entrada 9" xfId="1158"/>
    <cellStyle name="Entrada 9 10" xfId="1159"/>
    <cellStyle name="Entrada 9 11" xfId="1160"/>
    <cellStyle name="Entrada 9 12" xfId="1161"/>
    <cellStyle name="Entrada 9 13" xfId="1162"/>
    <cellStyle name="Entrada 9 14" xfId="1163"/>
    <cellStyle name="Entrada 9 15" xfId="1164"/>
    <cellStyle name="Entrada 9 16" xfId="1165"/>
    <cellStyle name="Entrada 9 17" xfId="1166"/>
    <cellStyle name="Entrada 9 18" xfId="1167"/>
    <cellStyle name="Entrada 9 19" xfId="1168"/>
    <cellStyle name="Entrada 9 2" xfId="1169"/>
    <cellStyle name="Entrada 9 20" xfId="1170"/>
    <cellStyle name="Entrada 9 21" xfId="1171"/>
    <cellStyle name="Entrada 9 22" xfId="1172"/>
    <cellStyle name="Entrada 9 3" xfId="1173"/>
    <cellStyle name="Entrada 9 4" xfId="1174"/>
    <cellStyle name="Entrada 9 5" xfId="1175"/>
    <cellStyle name="Entrada 9 6" xfId="1176"/>
    <cellStyle name="Entrada 9 7" xfId="1177"/>
    <cellStyle name="Entrada 9 8" xfId="1178"/>
    <cellStyle name="Entrada 9 9" xfId="1179"/>
    <cellStyle name="Euro" xfId="1180"/>
    <cellStyle name="Euro 10" xfId="1181"/>
    <cellStyle name="Euro 11" xfId="1182"/>
    <cellStyle name="Euro 12" xfId="1183"/>
    <cellStyle name="Euro 13" xfId="1184"/>
    <cellStyle name="Euro 14" xfId="1185"/>
    <cellStyle name="Euro 15" xfId="1186"/>
    <cellStyle name="Euro 16" xfId="1187"/>
    <cellStyle name="Euro 17" xfId="1188"/>
    <cellStyle name="Euro 18" xfId="1189"/>
    <cellStyle name="Euro 19" xfId="1190"/>
    <cellStyle name="Euro 2" xfId="1191"/>
    <cellStyle name="Euro 20" xfId="1192"/>
    <cellStyle name="Euro 21" xfId="1193"/>
    <cellStyle name="Euro 22" xfId="1194"/>
    <cellStyle name="Euro 23" xfId="1195"/>
    <cellStyle name="Euro 24" xfId="1196"/>
    <cellStyle name="Euro 25" xfId="1197"/>
    <cellStyle name="Euro 26" xfId="1198"/>
    <cellStyle name="Euro 27" xfId="1199"/>
    <cellStyle name="Euro 28" xfId="1200"/>
    <cellStyle name="Euro 29" xfId="1201"/>
    <cellStyle name="Euro 3" xfId="1202"/>
    <cellStyle name="Euro 4" xfId="1203"/>
    <cellStyle name="Euro 5" xfId="1204"/>
    <cellStyle name="Euro 6" xfId="1205"/>
    <cellStyle name="Euro 7" xfId="1206"/>
    <cellStyle name="Euro 8" xfId="1207"/>
    <cellStyle name="Euro 9" xfId="1208"/>
    <cellStyle name="Hipervínculo 2" xfId="1209"/>
    <cellStyle name="Hipervínculo 31" xfId="1210"/>
    <cellStyle name="Incorrecto" xfId="1211" builtinId="27" customBuiltin="1"/>
    <cellStyle name="Incorrecto 10" xfId="1212"/>
    <cellStyle name="Incorrecto 11" xfId="1213"/>
    <cellStyle name="Incorrecto 12" xfId="1214"/>
    <cellStyle name="Incorrecto 13" xfId="1215"/>
    <cellStyle name="Incorrecto 14" xfId="1216"/>
    <cellStyle name="Incorrecto 15" xfId="1217"/>
    <cellStyle name="Incorrecto 16" xfId="1218"/>
    <cellStyle name="Incorrecto 17" xfId="1219"/>
    <cellStyle name="Incorrecto 18" xfId="1220"/>
    <cellStyle name="Incorrecto 2" xfId="1221"/>
    <cellStyle name="Incorrecto 3" xfId="1222"/>
    <cellStyle name="Incorrecto 4" xfId="1223"/>
    <cellStyle name="Incorrecto 5" xfId="1224"/>
    <cellStyle name="Incorrecto 6" xfId="1225"/>
    <cellStyle name="Incorrecto 7" xfId="1226"/>
    <cellStyle name="Incorrecto 8" xfId="1227"/>
    <cellStyle name="Incorrecto 9" xfId="1228"/>
    <cellStyle name="Incorrecto 9 10" xfId="1229"/>
    <cellStyle name="Incorrecto 9 11" xfId="1230"/>
    <cellStyle name="Incorrecto 9 12" xfId="1231"/>
    <cellStyle name="Incorrecto 9 13" xfId="1232"/>
    <cellStyle name="Incorrecto 9 14" xfId="1233"/>
    <cellStyle name="Incorrecto 9 15" xfId="1234"/>
    <cellStyle name="Incorrecto 9 16" xfId="1235"/>
    <cellStyle name="Incorrecto 9 17" xfId="1236"/>
    <cellStyle name="Incorrecto 9 18" xfId="1237"/>
    <cellStyle name="Incorrecto 9 19" xfId="1238"/>
    <cellStyle name="Incorrecto 9 2" xfId="1239"/>
    <cellStyle name="Incorrecto 9 20" xfId="1240"/>
    <cellStyle name="Incorrecto 9 21" xfId="1241"/>
    <cellStyle name="Incorrecto 9 22" xfId="1242"/>
    <cellStyle name="Incorrecto 9 3" xfId="1243"/>
    <cellStyle name="Incorrecto 9 4" xfId="1244"/>
    <cellStyle name="Incorrecto 9 5" xfId="1245"/>
    <cellStyle name="Incorrecto 9 6" xfId="1246"/>
    <cellStyle name="Incorrecto 9 7" xfId="1247"/>
    <cellStyle name="Incorrecto 9 8" xfId="1248"/>
    <cellStyle name="Incorrecto 9 9" xfId="1249"/>
    <cellStyle name="Millares" xfId="1250" builtinId="3"/>
    <cellStyle name="Millares [0]" xfId="1251" builtinId="6"/>
    <cellStyle name="Millares [0] 2" xfId="1252"/>
    <cellStyle name="Millares 2" xfId="1253"/>
    <cellStyle name="Millares 2 10" xfId="1254"/>
    <cellStyle name="Millares 2 11" xfId="1255"/>
    <cellStyle name="Millares 2 12" xfId="1256"/>
    <cellStyle name="Millares 2 13" xfId="1257"/>
    <cellStyle name="Millares 2 13 2" xfId="1258"/>
    <cellStyle name="Millares 2 13 2 2" xfId="1259"/>
    <cellStyle name="Millares 2 13 2 2 2" xfId="1260"/>
    <cellStyle name="Millares 2 14" xfId="1261"/>
    <cellStyle name="Millares 2 2" xfId="1262"/>
    <cellStyle name="Millares 2 2 2" xfId="1263"/>
    <cellStyle name="Millares 2 2 3" xfId="1264"/>
    <cellStyle name="Millares 2 2 4" xfId="1265"/>
    <cellStyle name="Millares 2 3" xfId="1266"/>
    <cellStyle name="Millares 2 4" xfId="1267"/>
    <cellStyle name="Millares 2 5" xfId="1268"/>
    <cellStyle name="Millares 2 6" xfId="1269"/>
    <cellStyle name="Millares 2 7" xfId="1270"/>
    <cellStyle name="Millares 2 8" xfId="1271"/>
    <cellStyle name="Millares 2 9" xfId="1272"/>
    <cellStyle name="Millares 3" xfId="1273"/>
    <cellStyle name="Millares 3 2" xfId="1274"/>
    <cellStyle name="Millares 3 3" xfId="1275"/>
    <cellStyle name="Millares 4" xfId="1276"/>
    <cellStyle name="Millares 4 2" xfId="1277"/>
    <cellStyle name="Millares 4 2 2" xfId="1278"/>
    <cellStyle name="Millares 4 2 2 2" xfId="1279"/>
    <cellStyle name="Millares 4 3" xfId="1280"/>
    <cellStyle name="Millares 5" xfId="1281"/>
    <cellStyle name="Millares 6" xfId="1282"/>
    <cellStyle name="Millares 7" xfId="1283"/>
    <cellStyle name="Millares 8" xfId="1284"/>
    <cellStyle name="Moneda 2" xfId="1285"/>
    <cellStyle name="Moneda 2 2" xfId="1286"/>
    <cellStyle name="Moneda 2 3" xfId="1287"/>
    <cellStyle name="Neutral" xfId="1288" builtinId="28" customBuiltin="1"/>
    <cellStyle name="Neutral 10" xfId="1289"/>
    <cellStyle name="Neutral 11" xfId="1290"/>
    <cellStyle name="Neutral 12" xfId="1291"/>
    <cellStyle name="Neutral 13" xfId="1292"/>
    <cellStyle name="Neutral 14" xfId="1293"/>
    <cellStyle name="Neutral 15" xfId="1294"/>
    <cellStyle name="Neutral 16" xfId="1295"/>
    <cellStyle name="Neutral 2" xfId="1296"/>
    <cellStyle name="Neutral 3" xfId="1297"/>
    <cellStyle name="Neutral 4" xfId="1298"/>
    <cellStyle name="Neutral 5" xfId="1299"/>
    <cellStyle name="Neutral 6" xfId="1300"/>
    <cellStyle name="Neutral 7" xfId="1301"/>
    <cellStyle name="Neutral 8" xfId="1302"/>
    <cellStyle name="Neutral 9" xfId="1303"/>
    <cellStyle name="Normal" xfId="0" builtinId="0"/>
    <cellStyle name="Normal 10" xfId="1304"/>
    <cellStyle name="Normal 10 2" xfId="1305"/>
    <cellStyle name="Normal 11" xfId="1306"/>
    <cellStyle name="Normal 11 2" xfId="1307"/>
    <cellStyle name="Normal 110" xfId="1308"/>
    <cellStyle name="Normal 112" xfId="1309"/>
    <cellStyle name="Normal 113" xfId="1310"/>
    <cellStyle name="Normal 115" xfId="1311"/>
    <cellStyle name="Normal 12" xfId="1312"/>
    <cellStyle name="Normal 12 2" xfId="1313"/>
    <cellStyle name="Normal 13" xfId="1314"/>
    <cellStyle name="Normal 13 2" xfId="1315"/>
    <cellStyle name="Normal 14" xfId="1316"/>
    <cellStyle name="Normal 14 2" xfId="1317"/>
    <cellStyle name="Normal 15" xfId="1318"/>
    <cellStyle name="Normal 15 2" xfId="1319"/>
    <cellStyle name="Normal 16" xfId="1320"/>
    <cellStyle name="Normal 16 2" xfId="1321"/>
    <cellStyle name="Normal 17" xfId="1322"/>
    <cellStyle name="Normal 17 2" xfId="1323"/>
    <cellStyle name="Normal 18 2" xfId="1324"/>
    <cellStyle name="Normal 19" xfId="1325"/>
    <cellStyle name="Normal 19 2" xfId="1326"/>
    <cellStyle name="Normal 2" xfId="1327"/>
    <cellStyle name="Normal 2 10" xfId="1328"/>
    <cellStyle name="Normal 2 11" xfId="1329"/>
    <cellStyle name="Normal 2 12" xfId="1330"/>
    <cellStyle name="Normal 2 2" xfId="1331"/>
    <cellStyle name="Normal 2 2 2" xfId="1332"/>
    <cellStyle name="Normal 2 2 3" xfId="1333"/>
    <cellStyle name="Normal 2 2 4" xfId="1334"/>
    <cellStyle name="Normal 2 2 5" xfId="1335"/>
    <cellStyle name="Normal 2 3" xfId="1336"/>
    <cellStyle name="Normal 2 4" xfId="1337"/>
    <cellStyle name="Normal 2 5" xfId="1338"/>
    <cellStyle name="Normal 2 6" xfId="1339"/>
    <cellStyle name="Normal 2 7" xfId="1340"/>
    <cellStyle name="Normal 2 8" xfId="1341"/>
    <cellStyle name="Normal 2 9" xfId="1342"/>
    <cellStyle name="Normal 20 2" xfId="1343"/>
    <cellStyle name="Normal 21 2" xfId="1344"/>
    <cellStyle name="Normal 22 2" xfId="1345"/>
    <cellStyle name="Normal 23 2" xfId="1346"/>
    <cellStyle name="Normal 24 2" xfId="1347"/>
    <cellStyle name="Normal 25 2" xfId="1348"/>
    <cellStyle name="Normal 3" xfId="1349"/>
    <cellStyle name="Normal 3 10" xfId="1350"/>
    <cellStyle name="Normal 3 11" xfId="1351"/>
    <cellStyle name="Normal 3 12" xfId="1352"/>
    <cellStyle name="Normal 3 13" xfId="1353"/>
    <cellStyle name="Normal 3 14" xfId="1354"/>
    <cellStyle name="Normal 3 15" xfId="1355"/>
    <cellStyle name="Normal 3 16" xfId="1356"/>
    <cellStyle name="Normal 3 17" xfId="1357"/>
    <cellStyle name="Normal 3 18" xfId="1358"/>
    <cellStyle name="Normal 3 19" xfId="1359"/>
    <cellStyle name="Normal 3 2" xfId="1360"/>
    <cellStyle name="Normal 3 20" xfId="1361"/>
    <cellStyle name="Normal 3 21" xfId="1362"/>
    <cellStyle name="Normal 3 3" xfId="1363"/>
    <cellStyle name="Normal 3 4" xfId="1364"/>
    <cellStyle name="Normal 3 5" xfId="1365"/>
    <cellStyle name="Normal 3 6" xfId="1366"/>
    <cellStyle name="Normal 3 7" xfId="1367"/>
    <cellStyle name="Normal 3 8" xfId="1368"/>
    <cellStyle name="Normal 3 9" xfId="1369"/>
    <cellStyle name="Normal 3_PLAN DE ACTIVIDADES 10 DE ABRIL RURALIDAD" xfId="1370"/>
    <cellStyle name="Normal 4" xfId="1371"/>
    <cellStyle name="Normal 4 10" xfId="1372"/>
    <cellStyle name="Normal 4 11" xfId="1373"/>
    <cellStyle name="Normal 4 12" xfId="1374"/>
    <cellStyle name="Normal 4 13" xfId="1375"/>
    <cellStyle name="Normal 4 14" xfId="1376"/>
    <cellStyle name="Normal 4 15" xfId="1377"/>
    <cellStyle name="Normal 4 16" xfId="1378"/>
    <cellStyle name="Normal 4 17" xfId="1379"/>
    <cellStyle name="Normal 4 18" xfId="1380"/>
    <cellStyle name="Normal 4 19" xfId="1381"/>
    <cellStyle name="Normal 4 2" xfId="1382"/>
    <cellStyle name="Normal 4 20" xfId="1383"/>
    <cellStyle name="Normal 4 21" xfId="1384"/>
    <cellStyle name="Normal 4 3" xfId="1385"/>
    <cellStyle name="Normal 4 4" xfId="1386"/>
    <cellStyle name="Normal 4 5" xfId="1387"/>
    <cellStyle name="Normal 4 6" xfId="1388"/>
    <cellStyle name="Normal 4 7" xfId="1389"/>
    <cellStyle name="Normal 4 8" xfId="1390"/>
    <cellStyle name="Normal 4 9" xfId="1391"/>
    <cellStyle name="Normal 47" xfId="1392"/>
    <cellStyle name="Normal 48" xfId="1393"/>
    <cellStyle name="Normal 5" xfId="1394"/>
    <cellStyle name="Normal 5 10" xfId="1395"/>
    <cellStyle name="Normal 5 11" xfId="1396"/>
    <cellStyle name="Normal 5 12" xfId="1397"/>
    <cellStyle name="Normal 5 13" xfId="1398"/>
    <cellStyle name="Normal 5 14" xfId="1399"/>
    <cellStyle name="Normal 5 15" xfId="1400"/>
    <cellStyle name="Normal 5 16" xfId="1401"/>
    <cellStyle name="Normal 5 17" xfId="1402"/>
    <cellStyle name="Normal 5 18" xfId="1403"/>
    <cellStyle name="Normal 5 19" xfId="1404"/>
    <cellStyle name="Normal 5 2" xfId="1405"/>
    <cellStyle name="Normal 5 20" xfId="1406"/>
    <cellStyle name="Normal 5 21" xfId="1407"/>
    <cellStyle name="Normal 5 3" xfId="1408"/>
    <cellStyle name="Normal 5 4" xfId="1409"/>
    <cellStyle name="Normal 5 5" xfId="1410"/>
    <cellStyle name="Normal 5 6" xfId="1411"/>
    <cellStyle name="Normal 5 7" xfId="1412"/>
    <cellStyle name="Normal 5 8" xfId="1413"/>
    <cellStyle name="Normal 5 9" xfId="1414"/>
    <cellStyle name="Normal 53" xfId="1415"/>
    <cellStyle name="Normal 54" xfId="1416"/>
    <cellStyle name="Normal 55" xfId="1417"/>
    <cellStyle name="Normal 56" xfId="1418"/>
    <cellStyle name="Normal 57" xfId="1419"/>
    <cellStyle name="Normal 58" xfId="1420"/>
    <cellStyle name="Normal 59" xfId="1421"/>
    <cellStyle name="Normal 6" xfId="1422"/>
    <cellStyle name="Normal 6 2" xfId="1423"/>
    <cellStyle name="Normal 61" xfId="1424"/>
    <cellStyle name="Normal 65" xfId="1425"/>
    <cellStyle name="Normal 66" xfId="1426"/>
    <cellStyle name="Normal 69" xfId="1427"/>
    <cellStyle name="Normal 7" xfId="1428"/>
    <cellStyle name="Normal 7 2" xfId="1429"/>
    <cellStyle name="Normal 70" xfId="1430"/>
    <cellStyle name="Normal 75" xfId="1431"/>
    <cellStyle name="Normal 76" xfId="1432"/>
    <cellStyle name="Normal 77" xfId="1433"/>
    <cellStyle name="Normal 78" xfId="1434"/>
    <cellStyle name="Normal 79" xfId="1435"/>
    <cellStyle name="Normal 8" xfId="1436"/>
    <cellStyle name="Normal 8 2" xfId="1437"/>
    <cellStyle name="Normal 8 3" xfId="1438"/>
    <cellStyle name="Normal 80" xfId="1439"/>
    <cellStyle name="Normal 81" xfId="1440"/>
    <cellStyle name="Normal 82" xfId="1441"/>
    <cellStyle name="Normal 87" xfId="1442"/>
    <cellStyle name="Normal 89" xfId="1443"/>
    <cellStyle name="Normal 9" xfId="1444"/>
    <cellStyle name="Normal 9 2" xfId="1445"/>
    <cellStyle name="Normal 97" xfId="1446"/>
    <cellStyle name="Normal 99" xfId="1447"/>
    <cellStyle name="Notas 10" xfId="1448"/>
    <cellStyle name="Notas 11" xfId="1449"/>
    <cellStyle name="Notas 12" xfId="1450"/>
    <cellStyle name="Notas 13" xfId="1451"/>
    <cellStyle name="Notas 14" xfId="1452"/>
    <cellStyle name="Notas 15" xfId="1453"/>
    <cellStyle name="Notas 16" xfId="1454"/>
    <cellStyle name="Notas 17" xfId="1455"/>
    <cellStyle name="Notas 18" xfId="1456"/>
    <cellStyle name="Notas 19" xfId="1457"/>
    <cellStyle name="Notas 2" xfId="1458"/>
    <cellStyle name="Notas 2 2" xfId="1459"/>
    <cellStyle name="Notas 2 3" xfId="1460"/>
    <cellStyle name="Notas 2 4" xfId="1461"/>
    <cellStyle name="Notas 20" xfId="1462"/>
    <cellStyle name="Notas 21" xfId="1463"/>
    <cellStyle name="Notas 22" xfId="1464"/>
    <cellStyle name="Notas 3" xfId="1465"/>
    <cellStyle name="Notas 4" xfId="1466"/>
    <cellStyle name="Notas 5" xfId="1467"/>
    <cellStyle name="Notas 6" xfId="1468"/>
    <cellStyle name="Notas 7" xfId="1469"/>
    <cellStyle name="Notas 8" xfId="1470"/>
    <cellStyle name="Notas 9" xfId="1471"/>
    <cellStyle name="Notas 9 10" xfId="1472"/>
    <cellStyle name="Notas 9 11" xfId="1473"/>
    <cellStyle name="Notas 9 12" xfId="1474"/>
    <cellStyle name="Notas 9 13" xfId="1475"/>
    <cellStyle name="Notas 9 14" xfId="1476"/>
    <cellStyle name="Notas 9 15" xfId="1477"/>
    <cellStyle name="Notas 9 16" xfId="1478"/>
    <cellStyle name="Notas 9 17" xfId="1479"/>
    <cellStyle name="Notas 9 18" xfId="1480"/>
    <cellStyle name="Notas 9 19" xfId="1481"/>
    <cellStyle name="Notas 9 2" xfId="1482"/>
    <cellStyle name="Notas 9 20" xfId="1483"/>
    <cellStyle name="Notas 9 21" xfId="1484"/>
    <cellStyle name="Notas 9 22" xfId="1485"/>
    <cellStyle name="Notas 9 3" xfId="1486"/>
    <cellStyle name="Notas 9 4" xfId="1487"/>
    <cellStyle name="Notas 9 5" xfId="1488"/>
    <cellStyle name="Notas 9 6" xfId="1489"/>
    <cellStyle name="Notas 9 7" xfId="1490"/>
    <cellStyle name="Notas 9 8" xfId="1491"/>
    <cellStyle name="Notas 9 9" xfId="1492"/>
    <cellStyle name="Porcentaje" xfId="1495" builtinId="5"/>
    <cellStyle name="Porcentaje 2" xfId="1493"/>
    <cellStyle name="Porcentaje 3" xfId="1494"/>
    <cellStyle name="Porcentual 2" xfId="1496"/>
    <cellStyle name="Porcentual 2 2" xfId="1497"/>
    <cellStyle name="Porcentual 2 3" xfId="1498"/>
    <cellStyle name="Porcentual 2 4" xfId="1499"/>
    <cellStyle name="Porcentual 3" xfId="1500"/>
    <cellStyle name="Salida" xfId="1501" builtinId="21" customBuiltin="1"/>
    <cellStyle name="Salida 10" xfId="1502"/>
    <cellStyle name="Salida 11" xfId="1503"/>
    <cellStyle name="Salida 12" xfId="1504"/>
    <cellStyle name="Salida 13" xfId="1505"/>
    <cellStyle name="Salida 14" xfId="1506"/>
    <cellStyle name="Salida 15" xfId="1507"/>
    <cellStyle name="Salida 16" xfId="1508"/>
    <cellStyle name="Salida 17" xfId="1509"/>
    <cellStyle name="Salida 18" xfId="1510"/>
    <cellStyle name="Salida 2" xfId="1511"/>
    <cellStyle name="Salida 3" xfId="1512"/>
    <cellStyle name="Salida 4" xfId="1513"/>
    <cellStyle name="Salida 5" xfId="1514"/>
    <cellStyle name="Salida 6" xfId="1515"/>
    <cellStyle name="Salida 7" xfId="1516"/>
    <cellStyle name="Salida 8" xfId="1517"/>
    <cellStyle name="Salida 9" xfId="1518"/>
    <cellStyle name="Salida 9 10" xfId="1519"/>
    <cellStyle name="Salida 9 11" xfId="1520"/>
    <cellStyle name="Salida 9 12" xfId="1521"/>
    <cellStyle name="Salida 9 13" xfId="1522"/>
    <cellStyle name="Salida 9 14" xfId="1523"/>
    <cellStyle name="Salida 9 15" xfId="1524"/>
    <cellStyle name="Salida 9 16" xfId="1525"/>
    <cellStyle name="Salida 9 17" xfId="1526"/>
    <cellStyle name="Salida 9 18" xfId="1527"/>
    <cellStyle name="Salida 9 19" xfId="1528"/>
    <cellStyle name="Salida 9 2" xfId="1529"/>
    <cellStyle name="Salida 9 20" xfId="1530"/>
    <cellStyle name="Salida 9 21" xfId="1531"/>
    <cellStyle name="Salida 9 22" xfId="1532"/>
    <cellStyle name="Salida 9 3" xfId="1533"/>
    <cellStyle name="Salida 9 4" xfId="1534"/>
    <cellStyle name="Salida 9 5" xfId="1535"/>
    <cellStyle name="Salida 9 6" xfId="1536"/>
    <cellStyle name="Salida 9 7" xfId="1537"/>
    <cellStyle name="Salida 9 8" xfId="1538"/>
    <cellStyle name="Salida 9 9" xfId="1539"/>
    <cellStyle name="Texto de advertencia" xfId="1540" builtinId="11" customBuiltin="1"/>
    <cellStyle name="Texto de advertencia 10" xfId="1541"/>
    <cellStyle name="Texto de advertencia 11" xfId="1542"/>
    <cellStyle name="Texto de advertencia 12" xfId="1543"/>
    <cellStyle name="Texto de advertencia 13" xfId="1544"/>
    <cellStyle name="Texto de advertencia 14" xfId="1545"/>
    <cellStyle name="Texto de advertencia 15" xfId="1546"/>
    <cellStyle name="Texto de advertencia 16" xfId="1547"/>
    <cellStyle name="Texto de advertencia 17" xfId="1548"/>
    <cellStyle name="Texto de advertencia 18" xfId="1549"/>
    <cellStyle name="Texto de advertencia 2" xfId="1550"/>
    <cellStyle name="Texto de advertencia 3" xfId="1551"/>
    <cellStyle name="Texto de advertencia 4" xfId="1552"/>
    <cellStyle name="Texto de advertencia 5" xfId="1553"/>
    <cellStyle name="Texto de advertencia 6" xfId="1554"/>
    <cellStyle name="Texto de advertencia 7" xfId="1555"/>
    <cellStyle name="Texto de advertencia 8" xfId="1556"/>
    <cellStyle name="Texto de advertencia 9" xfId="1557"/>
    <cellStyle name="Texto de advertencia 9 10" xfId="1558"/>
    <cellStyle name="Texto de advertencia 9 11" xfId="1559"/>
    <cellStyle name="Texto de advertencia 9 12" xfId="1560"/>
    <cellStyle name="Texto de advertencia 9 13" xfId="1561"/>
    <cellStyle name="Texto de advertencia 9 14" xfId="1562"/>
    <cellStyle name="Texto de advertencia 9 15" xfId="1563"/>
    <cellStyle name="Texto de advertencia 9 16" xfId="1564"/>
    <cellStyle name="Texto de advertencia 9 17" xfId="1565"/>
    <cellStyle name="Texto de advertencia 9 18" xfId="1566"/>
    <cellStyle name="Texto de advertencia 9 19" xfId="1567"/>
    <cellStyle name="Texto de advertencia 9 2" xfId="1568"/>
    <cellStyle name="Texto de advertencia 9 20" xfId="1569"/>
    <cellStyle name="Texto de advertencia 9 21" xfId="1570"/>
    <cellStyle name="Texto de advertencia 9 22" xfId="1571"/>
    <cellStyle name="Texto de advertencia 9 3" xfId="1572"/>
    <cellStyle name="Texto de advertencia 9 4" xfId="1573"/>
    <cellStyle name="Texto de advertencia 9 5" xfId="1574"/>
    <cellStyle name="Texto de advertencia 9 6" xfId="1575"/>
    <cellStyle name="Texto de advertencia 9 7" xfId="1576"/>
    <cellStyle name="Texto de advertencia 9 8" xfId="1577"/>
    <cellStyle name="Texto de advertencia 9 9" xfId="1578"/>
    <cellStyle name="Texto explicativo" xfId="1579" builtinId="53" customBuiltin="1"/>
    <cellStyle name="Texto explicativo 10" xfId="1580"/>
    <cellStyle name="Texto explicativo 11" xfId="1581"/>
    <cellStyle name="Texto explicativo 12" xfId="1582"/>
    <cellStyle name="Texto explicativo 13" xfId="1583"/>
    <cellStyle name="Texto explicativo 14" xfId="1584"/>
    <cellStyle name="Texto explicativo 15" xfId="1585"/>
    <cellStyle name="Texto explicativo 16" xfId="1586"/>
    <cellStyle name="Texto explicativo 17" xfId="1587"/>
    <cellStyle name="Texto explicativo 18" xfId="1588"/>
    <cellStyle name="Texto explicativo 2" xfId="1589"/>
    <cellStyle name="Texto explicativo 3" xfId="1590"/>
    <cellStyle name="Texto explicativo 4" xfId="1591"/>
    <cellStyle name="Texto explicativo 5" xfId="1592"/>
    <cellStyle name="Texto explicativo 6" xfId="1593"/>
    <cellStyle name="Texto explicativo 7" xfId="1594"/>
    <cellStyle name="Texto explicativo 8" xfId="1595"/>
    <cellStyle name="Texto explicativo 9" xfId="1596"/>
    <cellStyle name="Texto explicativo 9 10" xfId="1597"/>
    <cellStyle name="Texto explicativo 9 11" xfId="1598"/>
    <cellStyle name="Texto explicativo 9 12" xfId="1599"/>
    <cellStyle name="Texto explicativo 9 13" xfId="1600"/>
    <cellStyle name="Texto explicativo 9 14" xfId="1601"/>
    <cellStyle name="Texto explicativo 9 15" xfId="1602"/>
    <cellStyle name="Texto explicativo 9 16" xfId="1603"/>
    <cellStyle name="Texto explicativo 9 17" xfId="1604"/>
    <cellStyle name="Texto explicativo 9 18" xfId="1605"/>
    <cellStyle name="Texto explicativo 9 19" xfId="1606"/>
    <cellStyle name="Texto explicativo 9 2" xfId="1607"/>
    <cellStyle name="Texto explicativo 9 20" xfId="1608"/>
    <cellStyle name="Texto explicativo 9 21" xfId="1609"/>
    <cellStyle name="Texto explicativo 9 22" xfId="1610"/>
    <cellStyle name="Texto explicativo 9 3" xfId="1611"/>
    <cellStyle name="Texto explicativo 9 4" xfId="1612"/>
    <cellStyle name="Texto explicativo 9 5" xfId="1613"/>
    <cellStyle name="Texto explicativo 9 6" xfId="1614"/>
    <cellStyle name="Texto explicativo 9 7" xfId="1615"/>
    <cellStyle name="Texto explicativo 9 8" xfId="1616"/>
    <cellStyle name="Texto explicativo 9 9" xfId="1617"/>
    <cellStyle name="Título 1 10" xfId="1618"/>
    <cellStyle name="Título 1 11" xfId="1619"/>
    <cellStyle name="Título 1 12" xfId="1620"/>
    <cellStyle name="Título 1 13" xfId="1621"/>
    <cellStyle name="Título 1 14" xfId="1622"/>
    <cellStyle name="Título 1 15" xfId="1623"/>
    <cellStyle name="Título 1 16" xfId="1624"/>
    <cellStyle name="Título 1 17" xfId="1625"/>
    <cellStyle name="Título 1 18" xfId="1626"/>
    <cellStyle name="Título 1 2" xfId="1627"/>
    <cellStyle name="Título 1 3" xfId="1628"/>
    <cellStyle name="Título 1 4" xfId="1629"/>
    <cellStyle name="Título 1 5" xfId="1630"/>
    <cellStyle name="Título 1 6" xfId="1631"/>
    <cellStyle name="Título 1 7" xfId="1632"/>
    <cellStyle name="Título 1 8" xfId="1633"/>
    <cellStyle name="Título 1 9" xfId="1634"/>
    <cellStyle name="Título 1 9 10" xfId="1635"/>
    <cellStyle name="Título 1 9 11" xfId="1636"/>
    <cellStyle name="Título 1 9 12" xfId="1637"/>
    <cellStyle name="Título 1 9 13" xfId="1638"/>
    <cellStyle name="Título 1 9 14" xfId="1639"/>
    <cellStyle name="Título 1 9 15" xfId="1640"/>
    <cellStyle name="Título 1 9 16" xfId="1641"/>
    <cellStyle name="Título 1 9 17" xfId="1642"/>
    <cellStyle name="Título 1 9 18" xfId="1643"/>
    <cellStyle name="Título 1 9 19" xfId="1644"/>
    <cellStyle name="Título 1 9 2" xfId="1645"/>
    <cellStyle name="Título 1 9 20" xfId="1646"/>
    <cellStyle name="Título 1 9 21" xfId="1647"/>
    <cellStyle name="Título 1 9 22" xfId="1648"/>
    <cellStyle name="Título 1 9 3" xfId="1649"/>
    <cellStyle name="Título 1 9 4" xfId="1650"/>
    <cellStyle name="Título 1 9 5" xfId="1651"/>
    <cellStyle name="Título 1 9 6" xfId="1652"/>
    <cellStyle name="Título 1 9 7" xfId="1653"/>
    <cellStyle name="Título 1 9 8" xfId="1654"/>
    <cellStyle name="Título 1 9 9" xfId="1655"/>
    <cellStyle name="Título 10" xfId="1656"/>
    <cellStyle name="Título 11" xfId="1657"/>
    <cellStyle name="Título 11 10" xfId="1658"/>
    <cellStyle name="Título 11 11" xfId="1659"/>
    <cellStyle name="Título 11 12" xfId="1660"/>
    <cellStyle name="Título 11 13" xfId="1661"/>
    <cellStyle name="Título 11 14" xfId="1662"/>
    <cellStyle name="Título 11 15" xfId="1663"/>
    <cellStyle name="Título 11 16" xfId="1664"/>
    <cellStyle name="Título 11 17" xfId="1665"/>
    <cellStyle name="Título 11 18" xfId="1666"/>
    <cellStyle name="Título 11 19" xfId="1667"/>
    <cellStyle name="Título 11 2" xfId="1668"/>
    <cellStyle name="Título 11 20" xfId="1669"/>
    <cellStyle name="Título 11 21" xfId="1670"/>
    <cellStyle name="Título 11 22" xfId="1671"/>
    <cellStyle name="Título 11 3" xfId="1672"/>
    <cellStyle name="Título 11 4" xfId="1673"/>
    <cellStyle name="Título 11 5" xfId="1674"/>
    <cellStyle name="Título 11 6" xfId="1675"/>
    <cellStyle name="Título 11 7" xfId="1676"/>
    <cellStyle name="Título 11 8" xfId="1677"/>
    <cellStyle name="Título 11 9" xfId="1678"/>
    <cellStyle name="Título 12" xfId="1679"/>
    <cellStyle name="Título 13" xfId="1680"/>
    <cellStyle name="Título 14" xfId="1681"/>
    <cellStyle name="Título 15" xfId="1682"/>
    <cellStyle name="Título 16" xfId="1683"/>
    <cellStyle name="Título 17" xfId="1684"/>
    <cellStyle name="Título 18" xfId="1685"/>
    <cellStyle name="Título 19" xfId="1686"/>
    <cellStyle name="Título 2" xfId="1687" builtinId="17" customBuiltin="1"/>
    <cellStyle name="Título 2 10" xfId="1688"/>
    <cellStyle name="Título 2 11" xfId="1689"/>
    <cellStyle name="Título 2 12" xfId="1690"/>
    <cellStyle name="Título 2 13" xfId="1691"/>
    <cellStyle name="Título 2 14" xfId="1692"/>
    <cellStyle name="Título 2 15" xfId="1693"/>
    <cellStyle name="Título 2 16" xfId="1694"/>
    <cellStyle name="Título 2 17" xfId="1695"/>
    <cellStyle name="Título 2 18" xfId="1696"/>
    <cellStyle name="Título 2 2" xfId="1697"/>
    <cellStyle name="Título 2 3" xfId="1698"/>
    <cellStyle name="Título 2 4" xfId="1699"/>
    <cellStyle name="Título 2 5" xfId="1700"/>
    <cellStyle name="Título 2 6" xfId="1701"/>
    <cellStyle name="Título 2 7" xfId="1702"/>
    <cellStyle name="Título 2 8" xfId="1703"/>
    <cellStyle name="Título 2 9" xfId="1704"/>
    <cellStyle name="Título 2 9 10" xfId="1705"/>
    <cellStyle name="Título 2 9 11" xfId="1706"/>
    <cellStyle name="Título 2 9 12" xfId="1707"/>
    <cellStyle name="Título 2 9 13" xfId="1708"/>
    <cellStyle name="Título 2 9 14" xfId="1709"/>
    <cellStyle name="Título 2 9 15" xfId="1710"/>
    <cellStyle name="Título 2 9 16" xfId="1711"/>
    <cellStyle name="Título 2 9 17" xfId="1712"/>
    <cellStyle name="Título 2 9 18" xfId="1713"/>
    <cellStyle name="Título 2 9 19" xfId="1714"/>
    <cellStyle name="Título 2 9 2" xfId="1715"/>
    <cellStyle name="Título 2 9 20" xfId="1716"/>
    <cellStyle name="Título 2 9 21" xfId="1717"/>
    <cellStyle name="Título 2 9 22" xfId="1718"/>
    <cellStyle name="Título 2 9 3" xfId="1719"/>
    <cellStyle name="Título 2 9 4" xfId="1720"/>
    <cellStyle name="Título 2 9 5" xfId="1721"/>
    <cellStyle name="Título 2 9 6" xfId="1722"/>
    <cellStyle name="Título 2 9 7" xfId="1723"/>
    <cellStyle name="Título 2 9 8" xfId="1724"/>
    <cellStyle name="Título 2 9 9" xfId="1725"/>
    <cellStyle name="Título 20" xfId="1726"/>
    <cellStyle name="Título 21" xfId="1727"/>
    <cellStyle name="Título 3" xfId="1728" builtinId="18" customBuiltin="1"/>
    <cellStyle name="Título 3 10" xfId="1729"/>
    <cellStyle name="Título 3 11" xfId="1730"/>
    <cellStyle name="Título 3 12" xfId="1731"/>
    <cellStyle name="Título 3 13" xfId="1732"/>
    <cellStyle name="Título 3 14" xfId="1733"/>
    <cellStyle name="Título 3 15" xfId="1734"/>
    <cellStyle name="Título 3 16" xfId="1735"/>
    <cellStyle name="Título 3 17" xfId="1736"/>
    <cellStyle name="Título 3 18" xfId="1737"/>
    <cellStyle name="Título 3 2" xfId="1738"/>
    <cellStyle name="Título 3 3" xfId="1739"/>
    <cellStyle name="Título 3 4" xfId="1740"/>
    <cellStyle name="Título 3 5" xfId="1741"/>
    <cellStyle name="Título 3 6" xfId="1742"/>
    <cellStyle name="Título 3 7" xfId="1743"/>
    <cellStyle name="Título 3 8" xfId="1744"/>
    <cellStyle name="Título 3 9" xfId="1745"/>
    <cellStyle name="Título 3 9 10" xfId="1746"/>
    <cellStyle name="Título 3 9 11" xfId="1747"/>
    <cellStyle name="Título 3 9 12" xfId="1748"/>
    <cellStyle name="Título 3 9 13" xfId="1749"/>
    <cellStyle name="Título 3 9 14" xfId="1750"/>
    <cellStyle name="Título 3 9 15" xfId="1751"/>
    <cellStyle name="Título 3 9 16" xfId="1752"/>
    <cellStyle name="Título 3 9 17" xfId="1753"/>
    <cellStyle name="Título 3 9 18" xfId="1754"/>
    <cellStyle name="Título 3 9 19" xfId="1755"/>
    <cellStyle name="Título 3 9 2" xfId="1756"/>
    <cellStyle name="Título 3 9 20" xfId="1757"/>
    <cellStyle name="Título 3 9 21" xfId="1758"/>
    <cellStyle name="Título 3 9 22" xfId="1759"/>
    <cellStyle name="Título 3 9 3" xfId="1760"/>
    <cellStyle name="Título 3 9 4" xfId="1761"/>
    <cellStyle name="Título 3 9 5" xfId="1762"/>
    <cellStyle name="Título 3 9 6" xfId="1763"/>
    <cellStyle name="Título 3 9 7" xfId="1764"/>
    <cellStyle name="Título 3 9 8" xfId="1765"/>
    <cellStyle name="Título 3 9 9" xfId="1766"/>
    <cellStyle name="Título 4" xfId="1767"/>
    <cellStyle name="Título 5" xfId="1768"/>
    <cellStyle name="Título 6" xfId="1769"/>
    <cellStyle name="Título 7" xfId="1770"/>
    <cellStyle name="Título 8" xfId="1771"/>
    <cellStyle name="Título 9" xfId="1772"/>
    <cellStyle name="Total" xfId="1773" builtinId="25" customBuiltin="1"/>
    <cellStyle name="Total 10" xfId="1774"/>
    <cellStyle name="Total 11" xfId="1775"/>
    <cellStyle name="Total 12" xfId="1776"/>
    <cellStyle name="Total 13" xfId="1777"/>
    <cellStyle name="Total 14" xfId="1778"/>
    <cellStyle name="Total 15" xfId="1779"/>
    <cellStyle name="Total 16" xfId="1780"/>
    <cellStyle name="Total 2" xfId="1781"/>
    <cellStyle name="Total 3" xfId="1782"/>
    <cellStyle name="Total 4" xfId="1783"/>
    <cellStyle name="Total 5" xfId="1784"/>
    <cellStyle name="Total 6" xfId="1785"/>
    <cellStyle name="Total 7" xfId="1786"/>
    <cellStyle name="Total 8" xfId="1787"/>
    <cellStyle name="Total 9" xfId="178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5.xml"/><Relationship Id="rId26"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4.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externalLink" Target="externalLinks/externalLink7.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externalLink" Target="externalLinks/externalLink2.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styles" Target="styles.xml"/><Relationship Id="rId27" Type="http://schemas.openxmlformats.org/officeDocument/2006/relationships/customXml" Target="../customXml/item3.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8000000000000037E-2"/>
          <c:y val="5.0761421319796989E-2"/>
          <c:w val="0.52800000000000002"/>
          <c:h val="0.79695431472081213"/>
        </c:manualLayout>
      </c:layout>
      <c:lineChart>
        <c:grouping val="standard"/>
        <c:varyColors val="0"/>
        <c:ser>
          <c:idx val="0"/>
          <c:order val="0"/>
          <c:tx>
            <c:strRef>
              <c:f>'[4]HV 12'!$F$29</c:f>
              <c:strCache>
                <c:ptCount val="1"/>
                <c:pt idx="0">
                  <c:v>Denominador Acumulado (Variable 2)</c:v>
                </c:pt>
              </c:strCache>
            </c:strRef>
          </c:tx>
          <c:cat>
            <c:numLit>
              <c:formatCode>General</c:formatCode>
              <c:ptCount val="1"/>
              <c:pt idx="0">
                <c:v>0</c:v>
              </c:pt>
            </c:numLit>
          </c:cat>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0-2BCE-4834-8D7B-3A6F522DCF6E}"/>
            </c:ext>
          </c:extLst>
        </c:ser>
        <c:ser>
          <c:idx val="1"/>
          <c:order val="1"/>
          <c:tx>
            <c:strRef>
              <c:f>'[4]HV 12'!$D$29</c:f>
              <c:strCache>
                <c:ptCount val="1"/>
                <c:pt idx="0">
                  <c:v>Numerador Acumulado (Variable 1)</c:v>
                </c:pt>
              </c:strCache>
            </c:strRef>
          </c:tx>
          <c:cat>
            <c:numLit>
              <c:formatCode>General</c:formatCode>
              <c:ptCount val="1"/>
              <c:pt idx="0">
                <c:v>0</c:v>
              </c:pt>
            </c:numLit>
          </c:cat>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1-2BCE-4834-8D7B-3A6F522DCF6E}"/>
            </c:ext>
          </c:extLst>
        </c:ser>
        <c:dLbls>
          <c:showLegendKey val="0"/>
          <c:showVal val="0"/>
          <c:showCatName val="0"/>
          <c:showSerName val="0"/>
          <c:showPercent val="0"/>
          <c:showBubbleSize val="0"/>
        </c:dLbls>
        <c:marker val="1"/>
        <c:smooth val="0"/>
        <c:axId val="202286608"/>
        <c:axId val="202287152"/>
      </c:lineChart>
      <c:catAx>
        <c:axId val="202286608"/>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202287152"/>
        <c:crosses val="autoZero"/>
        <c:auto val="1"/>
        <c:lblAlgn val="ctr"/>
        <c:lblOffset val="100"/>
        <c:noMultiLvlLbl val="0"/>
      </c:catAx>
      <c:valAx>
        <c:axId val="202287152"/>
        <c:scaling>
          <c:orientation val="minMax"/>
        </c:scaling>
        <c:delete val="0"/>
        <c:axPos val="l"/>
        <c:majorGridlines/>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202286608"/>
        <c:crosses val="autoZero"/>
        <c:crossBetween val="between"/>
      </c:valAx>
    </c:plotArea>
    <c:legend>
      <c:legendPos val="r"/>
      <c:layout>
        <c:manualLayout>
          <c:xMode val="edge"/>
          <c:yMode val="edge"/>
          <c:wMode val="edge"/>
          <c:hMode val="edge"/>
          <c:x val="0.78570834645669319"/>
          <c:y val="0.35543120561706437"/>
          <c:w val="0.98403905511811052"/>
          <c:h val="0.79246705836897291"/>
        </c:manualLayout>
      </c:layout>
      <c:overlay val="0"/>
      <c:txPr>
        <a:bodyPr/>
        <a:lstStyle/>
        <a:p>
          <a:pPr>
            <a:defRPr sz="675"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'Meta No. 1'!$D$26</c:f>
              <c:strCache>
                <c:ptCount val="1"/>
                <c:pt idx="0">
                  <c:v>Magnitud ejecutada mensual</c:v>
                </c:pt>
              </c:strCache>
            </c:strRef>
          </c:tx>
          <c:spPr>
            <a:solidFill>
              <a:srgbClr val="004586"/>
            </a:solidFill>
            <a:ln w="25400">
              <a:noFill/>
            </a:ln>
          </c:spPr>
          <c:invertIfNegative val="0"/>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1'!$D$27:$D$38</c:f>
              <c:numCache>
                <c:formatCode>0</c:formatCode>
                <c:ptCount val="12"/>
                <c:pt idx="0">
                  <c:v>7</c:v>
                </c:pt>
                <c:pt idx="1">
                  <c:v>29</c:v>
                </c:pt>
                <c:pt idx="2">
                  <c:v>29</c:v>
                </c:pt>
                <c:pt idx="3">
                  <c:v>24</c:v>
                </c:pt>
                <c:pt idx="4">
                  <c:v>10</c:v>
                </c:pt>
                <c:pt idx="5">
                  <c:v>12</c:v>
                </c:pt>
                <c:pt idx="6">
                  <c:v>28</c:v>
                </c:pt>
                <c:pt idx="7">
                  <c:v>41</c:v>
                </c:pt>
                <c:pt idx="8">
                  <c:v>14</c:v>
                </c:pt>
                <c:pt idx="9">
                  <c:v>8</c:v>
                </c:pt>
              </c:numCache>
            </c:numRef>
          </c:val>
          <c:extLst xmlns:c16r2="http://schemas.microsoft.com/office/drawing/2015/06/chart">
            <c:ext xmlns:c16="http://schemas.microsoft.com/office/drawing/2014/chart" uri="{C3380CC4-5D6E-409C-BE32-E72D297353CC}">
              <c16:uniqueId val="{00000000-4F4E-492E-82AD-C17FBC7E01DA}"/>
            </c:ext>
          </c:extLst>
        </c:ser>
        <c:ser>
          <c:idx val="1"/>
          <c:order val="1"/>
          <c:tx>
            <c:strRef>
              <c:f>'Meta No. 1'!$C$26</c:f>
              <c:strCache>
                <c:ptCount val="1"/>
                <c:pt idx="0">
                  <c:v>Magnitud programada mensual</c:v>
                </c:pt>
              </c:strCache>
            </c:strRef>
          </c:tx>
          <c:spPr>
            <a:solidFill>
              <a:srgbClr val="FF420E"/>
            </a:solidFill>
            <a:ln w="25400">
              <a:noFill/>
            </a:ln>
          </c:spPr>
          <c:invertIfNegative val="0"/>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1'!$C$27:$C$38</c:f>
              <c:numCache>
                <c:formatCode>0</c:formatCode>
                <c:ptCount val="12"/>
                <c:pt idx="0">
                  <c:v>8</c:v>
                </c:pt>
                <c:pt idx="1">
                  <c:v>10</c:v>
                </c:pt>
                <c:pt idx="2">
                  <c:v>15</c:v>
                </c:pt>
                <c:pt idx="3">
                  <c:v>18</c:v>
                </c:pt>
                <c:pt idx="4">
                  <c:v>22</c:v>
                </c:pt>
                <c:pt idx="5">
                  <c:v>32</c:v>
                </c:pt>
                <c:pt idx="6">
                  <c:v>32</c:v>
                </c:pt>
                <c:pt idx="7">
                  <c:v>20</c:v>
                </c:pt>
                <c:pt idx="8">
                  <c:v>18</c:v>
                </c:pt>
                <c:pt idx="9">
                  <c:v>15</c:v>
                </c:pt>
                <c:pt idx="10">
                  <c:v>10</c:v>
                </c:pt>
                <c:pt idx="11">
                  <c:v>8</c:v>
                </c:pt>
              </c:numCache>
            </c:numRef>
          </c:val>
          <c:extLst xmlns:c16r2="http://schemas.microsoft.com/office/drawing/2015/06/chart">
            <c:ext xmlns:c16="http://schemas.microsoft.com/office/drawing/2014/chart" uri="{C3380CC4-5D6E-409C-BE32-E72D297353CC}">
              <c16:uniqueId val="{00000001-4F4E-492E-82AD-C17FBC7E01DA}"/>
            </c:ext>
          </c:extLst>
        </c:ser>
        <c:dLbls>
          <c:showLegendKey val="0"/>
          <c:showVal val="0"/>
          <c:showCatName val="0"/>
          <c:showSerName val="0"/>
          <c:showPercent val="0"/>
          <c:showBubbleSize val="0"/>
        </c:dLbls>
        <c:gapWidth val="150"/>
        <c:axId val="202287696"/>
        <c:axId val="202277904"/>
      </c:barChart>
      <c:lineChart>
        <c:grouping val="standard"/>
        <c:varyColors val="0"/>
        <c:ser>
          <c:idx val="0"/>
          <c:order val="2"/>
          <c:tx>
            <c:strRef>
              <c:f>'Meta No. 1'!$H$26</c:f>
              <c:strCache>
                <c:ptCount val="1"/>
                <c:pt idx="0">
                  <c:v>% Avance acumulado</c:v>
                </c:pt>
              </c:strCache>
            </c:strRef>
          </c:tx>
          <c:spPr>
            <a:ln w="38100">
              <a:solidFill>
                <a:srgbClr val="FFD320"/>
              </a:solidFill>
              <a:prstDash val="solid"/>
            </a:ln>
          </c:spPr>
          <c:marker>
            <c:symbol val="none"/>
          </c:marker>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1'!$H$27:$H$38</c:f>
              <c:numCache>
                <c:formatCode>0.00%</c:formatCode>
                <c:ptCount val="12"/>
                <c:pt idx="0">
                  <c:v>3.3653846153846152E-2</c:v>
                </c:pt>
                <c:pt idx="1">
                  <c:v>0.17307692307692307</c:v>
                </c:pt>
                <c:pt idx="2">
                  <c:v>0.3125</c:v>
                </c:pt>
                <c:pt idx="3">
                  <c:v>0.42788461538461542</c:v>
                </c:pt>
                <c:pt idx="4">
                  <c:v>0.47596153846153849</c:v>
                </c:pt>
                <c:pt idx="5">
                  <c:v>0.53365384615384615</c:v>
                </c:pt>
                <c:pt idx="6">
                  <c:v>0.66826923076923073</c:v>
                </c:pt>
                <c:pt idx="7">
                  <c:v>0.86538461538461531</c:v>
                </c:pt>
                <c:pt idx="8">
                  <c:v>0.9326923076923076</c:v>
                </c:pt>
                <c:pt idx="9">
                  <c:v>0.97115384615384603</c:v>
                </c:pt>
                <c:pt idx="10">
                  <c:v>0</c:v>
                </c:pt>
                <c:pt idx="11">
                  <c:v>0</c:v>
                </c:pt>
              </c:numCache>
            </c:numRef>
          </c:val>
          <c:smooth val="0"/>
          <c:extLst xmlns:c16r2="http://schemas.microsoft.com/office/drawing/2015/06/chart">
            <c:ext xmlns:c16="http://schemas.microsoft.com/office/drawing/2014/chart" uri="{C3380CC4-5D6E-409C-BE32-E72D297353CC}">
              <c16:uniqueId val="{00000002-4F4E-492E-82AD-C17FBC7E01DA}"/>
            </c:ext>
          </c:extLst>
        </c:ser>
        <c:dLbls>
          <c:showLegendKey val="0"/>
          <c:showVal val="0"/>
          <c:showCatName val="0"/>
          <c:showSerName val="0"/>
          <c:showPercent val="0"/>
          <c:showBubbleSize val="0"/>
        </c:dLbls>
        <c:marker val="1"/>
        <c:smooth val="0"/>
        <c:axId val="202284976"/>
        <c:axId val="202284432"/>
      </c:lineChart>
      <c:catAx>
        <c:axId val="202287696"/>
        <c:scaling>
          <c:orientation val="minMax"/>
        </c:scaling>
        <c:delete val="0"/>
        <c:axPos val="b"/>
        <c:numFmt formatCode="General" sourceLinked="0"/>
        <c:majorTickMark val="none"/>
        <c:minorTickMark val="none"/>
        <c:tickLblPos val="low"/>
        <c:spPr>
          <a:ln w="12700">
            <a:solidFill>
              <a:srgbClr val="B3B3B3"/>
            </a:solidFill>
            <a:prstDash val="solid"/>
          </a:ln>
        </c:spPr>
        <c:txPr>
          <a:bodyPr rot="-5400000" vert="horz"/>
          <a:lstStyle/>
          <a:p>
            <a:pPr>
              <a:defRPr sz="800" b="0" i="0" u="none" strike="noStrike" baseline="0">
                <a:solidFill>
                  <a:srgbClr val="000000"/>
                </a:solidFill>
                <a:latin typeface="Arial" pitchFamily="34" charset="0"/>
                <a:ea typeface="Calibri"/>
                <a:cs typeface="Arial" pitchFamily="34" charset="0"/>
              </a:defRPr>
            </a:pPr>
            <a:endParaRPr lang="es-CO"/>
          </a:p>
        </c:txPr>
        <c:crossAx val="202277904"/>
        <c:crossesAt val="0"/>
        <c:auto val="1"/>
        <c:lblAlgn val="ctr"/>
        <c:lblOffset val="100"/>
        <c:tickLblSkip val="1"/>
        <c:tickMarkSkip val="1"/>
        <c:noMultiLvlLbl val="0"/>
      </c:catAx>
      <c:valAx>
        <c:axId val="202277904"/>
        <c:scaling>
          <c:orientation val="minMax"/>
          <c:max val="350"/>
          <c:min val="0"/>
        </c:scaling>
        <c:delete val="0"/>
        <c:axPos val="l"/>
        <c:majorGridlines>
          <c:spPr>
            <a:ln w="12700">
              <a:solidFill>
                <a:srgbClr val="B3B3B3"/>
              </a:solidFill>
              <a:prstDash val="solid"/>
            </a:ln>
          </c:spPr>
        </c:majorGridlines>
        <c:numFmt formatCode="#,##0" sourceLinked="0"/>
        <c:majorTickMark val="none"/>
        <c:minorTickMark val="none"/>
        <c:tickLblPos val="nextTo"/>
        <c:spPr>
          <a:ln w="12700">
            <a:solidFill>
              <a:srgbClr val="B3B3B3"/>
            </a:solidFill>
            <a:prstDash val="solid"/>
          </a:ln>
        </c:spPr>
        <c:txPr>
          <a:bodyPr rot="0" vert="horz"/>
          <a:lstStyle/>
          <a:p>
            <a:pPr>
              <a:defRPr sz="1000" b="0" i="0" u="none" strike="noStrike" baseline="0">
                <a:solidFill>
                  <a:srgbClr val="000000"/>
                </a:solidFill>
                <a:latin typeface="Calibri"/>
                <a:ea typeface="Calibri"/>
                <a:cs typeface="Calibri"/>
              </a:defRPr>
            </a:pPr>
            <a:endParaRPr lang="es-CO"/>
          </a:p>
        </c:txPr>
        <c:crossAx val="202287696"/>
        <c:crosses val="autoZero"/>
        <c:crossBetween val="between"/>
        <c:majorUnit val="50"/>
      </c:valAx>
      <c:valAx>
        <c:axId val="202284432"/>
        <c:scaling>
          <c:orientation val="minMax"/>
          <c:max val="1"/>
        </c:scaling>
        <c:delete val="0"/>
        <c:axPos val="r"/>
        <c:numFmt formatCode="0%" sourceLinked="0"/>
        <c:majorTickMark val="out"/>
        <c:minorTickMark val="none"/>
        <c:tickLblPos val="nextTo"/>
        <c:crossAx val="202284976"/>
        <c:crosses val="max"/>
        <c:crossBetween val="between"/>
        <c:majorUnit val="0.1"/>
      </c:valAx>
      <c:catAx>
        <c:axId val="202284976"/>
        <c:scaling>
          <c:orientation val="minMax"/>
        </c:scaling>
        <c:delete val="1"/>
        <c:axPos val="b"/>
        <c:numFmt formatCode="General" sourceLinked="1"/>
        <c:majorTickMark val="out"/>
        <c:minorTickMark val="none"/>
        <c:tickLblPos val="nextTo"/>
        <c:crossAx val="202284432"/>
        <c:crosses val="autoZero"/>
        <c:auto val="1"/>
        <c:lblAlgn val="ctr"/>
        <c:lblOffset val="100"/>
        <c:noMultiLvlLbl val="0"/>
      </c:catAx>
      <c:spPr>
        <a:noFill/>
        <a:ln w="12700">
          <a:solidFill>
            <a:srgbClr val="B3B3B3"/>
          </a:solidFill>
          <a:prstDash val="solid"/>
        </a:ln>
      </c:spPr>
    </c:plotArea>
    <c:legend>
      <c:legendPos val="r"/>
      <c:layout>
        <c:manualLayout>
          <c:xMode val="edge"/>
          <c:yMode val="edge"/>
          <c:x val="0.85561781272411186"/>
          <c:y val="0.55931248926527055"/>
          <c:w val="0.14327470846274268"/>
          <c:h val="0.27472319649505805"/>
        </c:manualLayout>
      </c:layout>
      <c:overlay val="0"/>
      <c:spPr>
        <a:noFill/>
        <a:ln w="25400">
          <a:noFill/>
        </a:ln>
      </c:spPr>
      <c:txPr>
        <a:bodyPr/>
        <a:lstStyle/>
        <a:p>
          <a:pPr>
            <a:defRPr sz="775" b="0" i="0" u="none" strike="noStrike" baseline="0">
              <a:solidFill>
                <a:srgbClr val="000000"/>
              </a:solidFill>
              <a:latin typeface="Calibri"/>
              <a:ea typeface="Calibri"/>
              <a:cs typeface="Calibri"/>
            </a:defRPr>
          </a:pPr>
          <a:endParaRPr lang="es-CO"/>
        </a:p>
      </c:txPr>
    </c:legend>
    <c:plotVisOnly val="0"/>
    <c:dispBlanksAs val="gap"/>
    <c:showDLblsOverMax val="0"/>
  </c:chart>
  <c:spPr>
    <a:solidFill>
      <a:srgbClr val="FFFFFF"/>
    </a:solidFill>
    <a:ln w="9525">
      <a:noFill/>
    </a:ln>
  </c:spPr>
  <c:txPr>
    <a:bodyPr/>
    <a:lstStyle/>
    <a:p>
      <a:pPr>
        <a:defRPr sz="1100" b="0" i="0" u="none" strike="noStrike" baseline="0">
          <a:solidFill>
            <a:srgbClr val="000000"/>
          </a:solidFill>
          <a:latin typeface="Arial1"/>
          <a:ea typeface="Arial1"/>
          <a:cs typeface="Arial1"/>
        </a:defRPr>
      </a:pPr>
      <a:endParaRPr lang="es-CO"/>
    </a:p>
  </c:txPr>
  <c:printSettings>
    <c:headerFooter alignWithMargins="0"/>
    <c:pageMargins b="1" l="0.75" r="0.75" t="1" header="0.51180555555555551" footer="0.51180555555555551"/>
    <c:pageSetup firstPageNumber="0"/>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3039729700775571E-2"/>
          <c:y val="3.6865525695471232E-2"/>
          <c:w val="0.77859643208017493"/>
          <c:h val="0.61972308695220868"/>
        </c:manualLayout>
      </c:layout>
      <c:barChart>
        <c:barDir val="col"/>
        <c:grouping val="clustered"/>
        <c:varyColors val="0"/>
        <c:ser>
          <c:idx val="0"/>
          <c:order val="0"/>
          <c:tx>
            <c:strRef>
              <c:f>'Meta No. 2'!$D$26</c:f>
              <c:strCache>
                <c:ptCount val="1"/>
                <c:pt idx="0">
                  <c:v>Magnitud ejecutada mensual</c:v>
                </c:pt>
              </c:strCache>
            </c:strRef>
          </c:tx>
          <c:spPr>
            <a:solidFill>
              <a:srgbClr val="004586"/>
            </a:solidFill>
            <a:ln w="25400">
              <a:noFill/>
            </a:ln>
          </c:spPr>
          <c:invertIfNegative val="0"/>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2'!$D$27:$D$38</c:f>
              <c:numCache>
                <c:formatCode>_(* #,##0.00_);_(* \(#,##0.00\);_(* "-"??_);_(@_)</c:formatCode>
                <c:ptCount val="12"/>
                <c:pt idx="0">
                  <c:v>0.1</c:v>
                </c:pt>
                <c:pt idx="1">
                  <c:v>0.1</c:v>
                </c:pt>
                <c:pt idx="2">
                  <c:v>0.2</c:v>
                </c:pt>
                <c:pt idx="3">
                  <c:v>0.1</c:v>
                </c:pt>
                <c:pt idx="4">
                  <c:v>0.2</c:v>
                </c:pt>
                <c:pt idx="5">
                  <c:v>0.1</c:v>
                </c:pt>
                <c:pt idx="6">
                  <c:v>0.2</c:v>
                </c:pt>
                <c:pt idx="7">
                  <c:v>0.22</c:v>
                </c:pt>
                <c:pt idx="8">
                  <c:v>0.22</c:v>
                </c:pt>
                <c:pt idx="9">
                  <c:v>0.22</c:v>
                </c:pt>
              </c:numCache>
            </c:numRef>
          </c:val>
          <c:extLst xmlns:c16r2="http://schemas.microsoft.com/office/drawing/2015/06/chart">
            <c:ext xmlns:c16="http://schemas.microsoft.com/office/drawing/2014/chart" uri="{C3380CC4-5D6E-409C-BE32-E72D297353CC}">
              <c16:uniqueId val="{00000000-67BB-4FE0-BD79-6A9053FC1697}"/>
            </c:ext>
          </c:extLst>
        </c:ser>
        <c:ser>
          <c:idx val="1"/>
          <c:order val="1"/>
          <c:tx>
            <c:strRef>
              <c:f>'Meta No. 2'!$C$26</c:f>
              <c:strCache>
                <c:ptCount val="1"/>
                <c:pt idx="0">
                  <c:v>Magnitud programada mensual</c:v>
                </c:pt>
              </c:strCache>
            </c:strRef>
          </c:tx>
          <c:spPr>
            <a:solidFill>
              <a:srgbClr val="FF420E"/>
            </a:solidFill>
            <a:ln w="25400">
              <a:noFill/>
            </a:ln>
          </c:spPr>
          <c:invertIfNegative val="0"/>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2'!$C$27:$C$38</c:f>
              <c:numCache>
                <c:formatCode>_(* #,##0.00_);_(* \(#,##0.00\);_(* "-"??_);_(@_)</c:formatCode>
                <c:ptCount val="12"/>
                <c:pt idx="0">
                  <c:v>0.1</c:v>
                </c:pt>
                <c:pt idx="1">
                  <c:v>0.1</c:v>
                </c:pt>
                <c:pt idx="2">
                  <c:v>0.2</c:v>
                </c:pt>
                <c:pt idx="3">
                  <c:v>0.1</c:v>
                </c:pt>
                <c:pt idx="4">
                  <c:v>0.2</c:v>
                </c:pt>
                <c:pt idx="5">
                  <c:v>0.1</c:v>
                </c:pt>
                <c:pt idx="6">
                  <c:v>0.2</c:v>
                </c:pt>
                <c:pt idx="7">
                  <c:v>0.22</c:v>
                </c:pt>
                <c:pt idx="8">
                  <c:v>0.22</c:v>
                </c:pt>
                <c:pt idx="9">
                  <c:v>0.22</c:v>
                </c:pt>
                <c:pt idx="10">
                  <c:v>0.22</c:v>
                </c:pt>
                <c:pt idx="11">
                  <c:v>0.12</c:v>
                </c:pt>
              </c:numCache>
            </c:numRef>
          </c:val>
          <c:extLst xmlns:c16r2="http://schemas.microsoft.com/office/drawing/2015/06/chart">
            <c:ext xmlns:c16="http://schemas.microsoft.com/office/drawing/2014/chart" uri="{C3380CC4-5D6E-409C-BE32-E72D297353CC}">
              <c16:uniqueId val="{00000001-67BB-4FE0-BD79-6A9053FC1697}"/>
            </c:ext>
          </c:extLst>
        </c:ser>
        <c:dLbls>
          <c:showLegendKey val="0"/>
          <c:showVal val="0"/>
          <c:showCatName val="0"/>
          <c:showSerName val="0"/>
          <c:showPercent val="0"/>
          <c:showBubbleSize val="0"/>
        </c:dLbls>
        <c:gapWidth val="150"/>
        <c:axId val="202288784"/>
        <c:axId val="202289328"/>
      </c:barChart>
      <c:lineChart>
        <c:grouping val="standard"/>
        <c:varyColors val="0"/>
        <c:ser>
          <c:idx val="0"/>
          <c:order val="2"/>
          <c:tx>
            <c:strRef>
              <c:f>'Meta No. 2'!$H$26</c:f>
              <c:strCache>
                <c:ptCount val="1"/>
                <c:pt idx="0">
                  <c:v>% Avance acumulado</c:v>
                </c:pt>
              </c:strCache>
            </c:strRef>
          </c:tx>
          <c:spPr>
            <a:ln w="38100">
              <a:solidFill>
                <a:srgbClr val="FFD320"/>
              </a:solidFill>
              <a:prstDash val="solid"/>
            </a:ln>
          </c:spPr>
          <c:marker>
            <c:symbol val="none"/>
          </c:marker>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2'!$H$27:$H$38</c:f>
              <c:numCache>
                <c:formatCode>0.00%</c:formatCode>
                <c:ptCount val="12"/>
                <c:pt idx="0">
                  <c:v>0.05</c:v>
                </c:pt>
                <c:pt idx="1">
                  <c:v>0.1</c:v>
                </c:pt>
                <c:pt idx="2">
                  <c:v>0.2</c:v>
                </c:pt>
                <c:pt idx="3">
                  <c:v>0.25</c:v>
                </c:pt>
                <c:pt idx="4">
                  <c:v>0.35</c:v>
                </c:pt>
                <c:pt idx="5">
                  <c:v>0.39999999999999997</c:v>
                </c:pt>
                <c:pt idx="6">
                  <c:v>0.5</c:v>
                </c:pt>
                <c:pt idx="7">
                  <c:v>0.61</c:v>
                </c:pt>
                <c:pt idx="8">
                  <c:v>0.72</c:v>
                </c:pt>
                <c:pt idx="9">
                  <c:v>0.83</c:v>
                </c:pt>
                <c:pt idx="10">
                  <c:v>0</c:v>
                </c:pt>
                <c:pt idx="11">
                  <c:v>0</c:v>
                </c:pt>
              </c:numCache>
            </c:numRef>
          </c:val>
          <c:smooth val="0"/>
          <c:extLst xmlns:c16r2="http://schemas.microsoft.com/office/drawing/2015/06/chart">
            <c:ext xmlns:c16="http://schemas.microsoft.com/office/drawing/2014/chart" uri="{C3380CC4-5D6E-409C-BE32-E72D297353CC}">
              <c16:uniqueId val="{00000002-67BB-4FE0-BD79-6A9053FC1697}"/>
            </c:ext>
          </c:extLst>
        </c:ser>
        <c:dLbls>
          <c:showLegendKey val="0"/>
          <c:showVal val="0"/>
          <c:showCatName val="0"/>
          <c:showSerName val="0"/>
          <c:showPercent val="0"/>
          <c:showBubbleSize val="0"/>
        </c:dLbls>
        <c:marker val="1"/>
        <c:smooth val="0"/>
        <c:axId val="202280080"/>
        <c:axId val="202281168"/>
      </c:lineChart>
      <c:catAx>
        <c:axId val="202288784"/>
        <c:scaling>
          <c:orientation val="minMax"/>
        </c:scaling>
        <c:delete val="0"/>
        <c:axPos val="b"/>
        <c:numFmt formatCode="General" sourceLinked="0"/>
        <c:majorTickMark val="none"/>
        <c:minorTickMark val="none"/>
        <c:tickLblPos val="low"/>
        <c:spPr>
          <a:ln w="12700">
            <a:solidFill>
              <a:srgbClr val="B3B3B3"/>
            </a:solidFill>
            <a:prstDash val="solid"/>
          </a:ln>
        </c:spPr>
        <c:txPr>
          <a:bodyPr rot="-5400000" vert="horz"/>
          <a:lstStyle/>
          <a:p>
            <a:pPr>
              <a:defRPr sz="800" b="0" i="0" u="none" strike="noStrike" baseline="0">
                <a:solidFill>
                  <a:srgbClr val="000000"/>
                </a:solidFill>
                <a:latin typeface="Arial" pitchFamily="34" charset="0"/>
                <a:ea typeface="Calibri"/>
                <a:cs typeface="Arial" pitchFamily="34" charset="0"/>
              </a:defRPr>
            </a:pPr>
            <a:endParaRPr lang="es-CO"/>
          </a:p>
        </c:txPr>
        <c:crossAx val="202289328"/>
        <c:crossesAt val="0"/>
        <c:auto val="1"/>
        <c:lblAlgn val="ctr"/>
        <c:lblOffset val="100"/>
        <c:tickLblSkip val="1"/>
        <c:tickMarkSkip val="1"/>
        <c:noMultiLvlLbl val="0"/>
      </c:catAx>
      <c:valAx>
        <c:axId val="202289328"/>
        <c:scaling>
          <c:orientation val="minMax"/>
          <c:max val="2"/>
          <c:min val="0"/>
        </c:scaling>
        <c:delete val="0"/>
        <c:axPos val="l"/>
        <c:majorGridlines>
          <c:spPr>
            <a:ln w="12700">
              <a:solidFill>
                <a:srgbClr val="B3B3B3"/>
              </a:solidFill>
              <a:prstDash val="solid"/>
            </a:ln>
          </c:spPr>
        </c:majorGridlines>
        <c:numFmt formatCode="#,##0" sourceLinked="0"/>
        <c:majorTickMark val="none"/>
        <c:minorTickMark val="none"/>
        <c:tickLblPos val="nextTo"/>
        <c:spPr>
          <a:ln w="12700">
            <a:solidFill>
              <a:srgbClr val="B3B3B3"/>
            </a:solidFill>
            <a:prstDash val="solid"/>
          </a:ln>
        </c:spPr>
        <c:txPr>
          <a:bodyPr rot="0" vert="horz"/>
          <a:lstStyle/>
          <a:p>
            <a:pPr>
              <a:defRPr sz="1000" b="0" i="0" u="none" strike="noStrike" baseline="0">
                <a:solidFill>
                  <a:srgbClr val="000000"/>
                </a:solidFill>
                <a:latin typeface="Calibri"/>
                <a:ea typeface="Calibri"/>
                <a:cs typeface="Calibri"/>
              </a:defRPr>
            </a:pPr>
            <a:endParaRPr lang="es-CO"/>
          </a:p>
        </c:txPr>
        <c:crossAx val="202288784"/>
        <c:crosses val="autoZero"/>
        <c:crossBetween val="between"/>
        <c:majorUnit val="1"/>
      </c:valAx>
      <c:valAx>
        <c:axId val="202281168"/>
        <c:scaling>
          <c:orientation val="minMax"/>
          <c:max val="1"/>
        </c:scaling>
        <c:delete val="0"/>
        <c:axPos val="r"/>
        <c:numFmt formatCode="0%" sourceLinked="0"/>
        <c:majorTickMark val="out"/>
        <c:minorTickMark val="none"/>
        <c:tickLblPos val="nextTo"/>
        <c:crossAx val="202280080"/>
        <c:crosses val="max"/>
        <c:crossBetween val="between"/>
        <c:majorUnit val="0.1"/>
      </c:valAx>
      <c:catAx>
        <c:axId val="202280080"/>
        <c:scaling>
          <c:orientation val="minMax"/>
        </c:scaling>
        <c:delete val="1"/>
        <c:axPos val="b"/>
        <c:numFmt formatCode="General" sourceLinked="1"/>
        <c:majorTickMark val="out"/>
        <c:minorTickMark val="none"/>
        <c:tickLblPos val="nextTo"/>
        <c:crossAx val="202281168"/>
        <c:crosses val="autoZero"/>
        <c:auto val="1"/>
        <c:lblAlgn val="ctr"/>
        <c:lblOffset val="100"/>
        <c:noMultiLvlLbl val="0"/>
      </c:catAx>
      <c:spPr>
        <a:noFill/>
        <a:ln w="12700">
          <a:solidFill>
            <a:srgbClr val="B3B3B3"/>
          </a:solidFill>
          <a:prstDash val="solid"/>
        </a:ln>
      </c:spPr>
    </c:plotArea>
    <c:legend>
      <c:legendPos val="r"/>
      <c:overlay val="0"/>
      <c:spPr>
        <a:noFill/>
        <a:ln w="25400">
          <a:noFill/>
        </a:ln>
      </c:spPr>
      <c:txPr>
        <a:bodyPr/>
        <a:lstStyle/>
        <a:p>
          <a:pPr>
            <a:defRPr sz="775" b="0" i="0" u="none" strike="noStrike" baseline="0">
              <a:solidFill>
                <a:srgbClr val="000000"/>
              </a:solidFill>
              <a:latin typeface="Calibri"/>
              <a:ea typeface="Calibri"/>
              <a:cs typeface="Calibri"/>
            </a:defRPr>
          </a:pPr>
          <a:endParaRPr lang="es-CO"/>
        </a:p>
      </c:txPr>
    </c:legend>
    <c:plotVisOnly val="0"/>
    <c:dispBlanksAs val="gap"/>
    <c:showDLblsOverMax val="0"/>
  </c:chart>
  <c:spPr>
    <a:solidFill>
      <a:srgbClr val="FFFFFF"/>
    </a:solidFill>
    <a:ln w="9525">
      <a:noFill/>
    </a:ln>
  </c:spPr>
  <c:txPr>
    <a:bodyPr/>
    <a:lstStyle/>
    <a:p>
      <a:pPr>
        <a:defRPr sz="1100" b="0" i="0" u="none" strike="noStrike" baseline="0">
          <a:solidFill>
            <a:srgbClr val="000000"/>
          </a:solidFill>
          <a:latin typeface="Arial1"/>
          <a:ea typeface="Arial1"/>
          <a:cs typeface="Arial1"/>
        </a:defRPr>
      </a:pPr>
      <a:endParaRPr lang="es-CO"/>
    </a:p>
  </c:txPr>
  <c:printSettings>
    <c:headerFooter alignWithMargins="0"/>
    <c:pageMargins b="1" l="0.75" r="0.75" t="1" header="0.51180555555555551" footer="0.51180555555555551"/>
    <c:pageSetup firstPageNumber="0"/>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1555646528713759E-2"/>
          <c:y val="3.625867660313891E-2"/>
          <c:w val="0.73913697485977126"/>
          <c:h val="0.62598288374513322"/>
        </c:manualLayout>
      </c:layout>
      <c:barChart>
        <c:barDir val="col"/>
        <c:grouping val="clustered"/>
        <c:varyColors val="0"/>
        <c:ser>
          <c:idx val="0"/>
          <c:order val="0"/>
          <c:tx>
            <c:strRef>
              <c:f>'Meta No. 3'!$D$26</c:f>
              <c:strCache>
                <c:ptCount val="1"/>
                <c:pt idx="0">
                  <c:v>Magnitud ejecutada mensual</c:v>
                </c:pt>
              </c:strCache>
            </c:strRef>
          </c:tx>
          <c:spPr>
            <a:solidFill>
              <a:srgbClr val="004586"/>
            </a:solidFill>
            <a:ln w="25400">
              <a:noFill/>
            </a:ln>
          </c:spPr>
          <c:invertIfNegative val="0"/>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3'!$D$27:$D$38</c:f>
              <c:numCache>
                <c:formatCode>_(* #,##0_);_(* \(#,##0\);_(* "-"??_);_(@_)</c:formatCode>
                <c:ptCount val="12"/>
                <c:pt idx="0">
                  <c:v>165</c:v>
                </c:pt>
                <c:pt idx="1">
                  <c:v>200</c:v>
                </c:pt>
                <c:pt idx="2">
                  <c:v>200</c:v>
                </c:pt>
                <c:pt idx="3">
                  <c:v>200</c:v>
                </c:pt>
                <c:pt idx="4">
                  <c:v>200</c:v>
                </c:pt>
                <c:pt idx="5">
                  <c:v>250</c:v>
                </c:pt>
                <c:pt idx="6">
                  <c:v>250</c:v>
                </c:pt>
                <c:pt idx="7">
                  <c:v>250</c:v>
                </c:pt>
                <c:pt idx="8">
                  <c:v>150</c:v>
                </c:pt>
                <c:pt idx="9">
                  <c:v>150</c:v>
                </c:pt>
              </c:numCache>
            </c:numRef>
          </c:val>
          <c:extLst xmlns:c16r2="http://schemas.microsoft.com/office/drawing/2015/06/chart">
            <c:ext xmlns:c16="http://schemas.microsoft.com/office/drawing/2014/chart" uri="{C3380CC4-5D6E-409C-BE32-E72D297353CC}">
              <c16:uniqueId val="{00000000-1326-4D47-B16E-9DFEDAD9AFB1}"/>
            </c:ext>
          </c:extLst>
        </c:ser>
        <c:ser>
          <c:idx val="1"/>
          <c:order val="1"/>
          <c:tx>
            <c:strRef>
              <c:f>'Meta No. 3'!$C$26</c:f>
              <c:strCache>
                <c:ptCount val="1"/>
                <c:pt idx="0">
                  <c:v>Magnitud programada mensual</c:v>
                </c:pt>
              </c:strCache>
            </c:strRef>
          </c:tx>
          <c:spPr>
            <a:solidFill>
              <a:srgbClr val="FF420E"/>
            </a:solidFill>
            <a:ln w="25400">
              <a:noFill/>
            </a:ln>
          </c:spPr>
          <c:invertIfNegative val="0"/>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3'!$C$27:$C$38</c:f>
              <c:numCache>
                <c:formatCode>_(* #,##0_);_(* \(#,##0\);_(* "-"??_);_(@_)</c:formatCode>
                <c:ptCount val="12"/>
                <c:pt idx="0">
                  <c:v>50</c:v>
                </c:pt>
                <c:pt idx="1">
                  <c:v>200</c:v>
                </c:pt>
                <c:pt idx="2">
                  <c:v>200</c:v>
                </c:pt>
                <c:pt idx="3">
                  <c:v>200</c:v>
                </c:pt>
                <c:pt idx="4">
                  <c:v>200</c:v>
                </c:pt>
                <c:pt idx="5">
                  <c:v>250</c:v>
                </c:pt>
                <c:pt idx="6">
                  <c:v>250</c:v>
                </c:pt>
                <c:pt idx="7">
                  <c:v>250</c:v>
                </c:pt>
                <c:pt idx="8">
                  <c:v>150</c:v>
                </c:pt>
                <c:pt idx="9">
                  <c:v>150</c:v>
                </c:pt>
                <c:pt idx="10">
                  <c:v>100</c:v>
                </c:pt>
                <c:pt idx="11">
                  <c:v>100</c:v>
                </c:pt>
              </c:numCache>
            </c:numRef>
          </c:val>
          <c:extLst xmlns:c16r2="http://schemas.microsoft.com/office/drawing/2015/06/chart">
            <c:ext xmlns:c16="http://schemas.microsoft.com/office/drawing/2014/chart" uri="{C3380CC4-5D6E-409C-BE32-E72D297353CC}">
              <c16:uniqueId val="{00000001-1326-4D47-B16E-9DFEDAD9AFB1}"/>
            </c:ext>
          </c:extLst>
        </c:ser>
        <c:dLbls>
          <c:showLegendKey val="0"/>
          <c:showVal val="0"/>
          <c:showCatName val="0"/>
          <c:showSerName val="0"/>
          <c:showPercent val="0"/>
          <c:showBubbleSize val="0"/>
        </c:dLbls>
        <c:gapWidth val="150"/>
        <c:axId val="202281712"/>
        <c:axId val="202282800"/>
      </c:barChart>
      <c:lineChart>
        <c:grouping val="standard"/>
        <c:varyColors val="0"/>
        <c:ser>
          <c:idx val="0"/>
          <c:order val="2"/>
          <c:tx>
            <c:strRef>
              <c:f>'Meta No. 3'!$H$26</c:f>
              <c:strCache>
                <c:ptCount val="1"/>
                <c:pt idx="0">
                  <c:v>% Avance acumulado</c:v>
                </c:pt>
              </c:strCache>
            </c:strRef>
          </c:tx>
          <c:spPr>
            <a:ln w="38100">
              <a:solidFill>
                <a:srgbClr val="FFD320"/>
              </a:solidFill>
              <a:prstDash val="solid"/>
            </a:ln>
          </c:spPr>
          <c:marker>
            <c:symbol val="none"/>
          </c:marker>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3'!$H$27:$H$38</c:f>
              <c:numCache>
                <c:formatCode>0.00%</c:formatCode>
                <c:ptCount val="12"/>
                <c:pt idx="0">
                  <c:v>7.857142857142857E-2</c:v>
                </c:pt>
                <c:pt idx="1">
                  <c:v>0.1738095238095238</c:v>
                </c:pt>
                <c:pt idx="2">
                  <c:v>0.26904761904761904</c:v>
                </c:pt>
                <c:pt idx="3">
                  <c:v>0.36428571428571427</c:v>
                </c:pt>
                <c:pt idx="4">
                  <c:v>0.4595238095238095</c:v>
                </c:pt>
                <c:pt idx="5">
                  <c:v>0.57857142857142851</c:v>
                </c:pt>
                <c:pt idx="6">
                  <c:v>0.69761904761904758</c:v>
                </c:pt>
                <c:pt idx="7">
                  <c:v>0.81666666666666665</c:v>
                </c:pt>
                <c:pt idx="8">
                  <c:v>0.88809523809523805</c:v>
                </c:pt>
                <c:pt idx="9">
                  <c:v>0.95952380952380945</c:v>
                </c:pt>
                <c:pt idx="10">
                  <c:v>0</c:v>
                </c:pt>
                <c:pt idx="11">
                  <c:v>0</c:v>
                </c:pt>
              </c:numCache>
            </c:numRef>
          </c:val>
          <c:smooth val="0"/>
          <c:extLst xmlns:c16r2="http://schemas.microsoft.com/office/drawing/2015/06/chart">
            <c:ext xmlns:c16="http://schemas.microsoft.com/office/drawing/2014/chart" uri="{C3380CC4-5D6E-409C-BE32-E72D297353CC}">
              <c16:uniqueId val="{00000002-1326-4D47-B16E-9DFEDAD9AFB1}"/>
            </c:ext>
          </c:extLst>
        </c:ser>
        <c:dLbls>
          <c:showLegendKey val="0"/>
          <c:showVal val="0"/>
          <c:showCatName val="0"/>
          <c:showSerName val="0"/>
          <c:showPercent val="0"/>
          <c:showBubbleSize val="0"/>
        </c:dLbls>
        <c:marker val="1"/>
        <c:smooth val="0"/>
        <c:axId val="202291504"/>
        <c:axId val="202289872"/>
      </c:lineChart>
      <c:catAx>
        <c:axId val="202281712"/>
        <c:scaling>
          <c:orientation val="minMax"/>
        </c:scaling>
        <c:delete val="0"/>
        <c:axPos val="b"/>
        <c:numFmt formatCode="General" sourceLinked="0"/>
        <c:majorTickMark val="none"/>
        <c:minorTickMark val="none"/>
        <c:tickLblPos val="low"/>
        <c:spPr>
          <a:ln w="12700">
            <a:solidFill>
              <a:srgbClr val="B3B3B3"/>
            </a:solidFill>
            <a:prstDash val="solid"/>
          </a:ln>
        </c:spPr>
        <c:txPr>
          <a:bodyPr rot="-5400000" vert="horz"/>
          <a:lstStyle/>
          <a:p>
            <a:pPr>
              <a:defRPr sz="800" b="0" i="0" u="none" strike="noStrike" baseline="0">
                <a:solidFill>
                  <a:srgbClr val="000000"/>
                </a:solidFill>
                <a:latin typeface="Arial" pitchFamily="34" charset="0"/>
                <a:ea typeface="Calibri"/>
                <a:cs typeface="Arial" pitchFamily="34" charset="0"/>
              </a:defRPr>
            </a:pPr>
            <a:endParaRPr lang="es-CO"/>
          </a:p>
        </c:txPr>
        <c:crossAx val="202282800"/>
        <c:crossesAt val="0"/>
        <c:auto val="1"/>
        <c:lblAlgn val="ctr"/>
        <c:lblOffset val="100"/>
        <c:tickLblSkip val="1"/>
        <c:tickMarkSkip val="1"/>
        <c:noMultiLvlLbl val="0"/>
      </c:catAx>
      <c:valAx>
        <c:axId val="202282800"/>
        <c:scaling>
          <c:orientation val="minMax"/>
          <c:max val="25000"/>
          <c:min val="0"/>
        </c:scaling>
        <c:delete val="0"/>
        <c:axPos val="l"/>
        <c:majorGridlines>
          <c:spPr>
            <a:ln w="12700">
              <a:solidFill>
                <a:srgbClr val="B3B3B3"/>
              </a:solidFill>
              <a:prstDash val="solid"/>
            </a:ln>
          </c:spPr>
        </c:majorGridlines>
        <c:numFmt formatCode="#,##0" sourceLinked="0"/>
        <c:majorTickMark val="none"/>
        <c:minorTickMark val="none"/>
        <c:tickLblPos val="nextTo"/>
        <c:spPr>
          <a:ln w="12700">
            <a:solidFill>
              <a:srgbClr val="B3B3B3"/>
            </a:solidFill>
            <a:prstDash val="solid"/>
          </a:ln>
        </c:spPr>
        <c:txPr>
          <a:bodyPr rot="0" vert="horz"/>
          <a:lstStyle/>
          <a:p>
            <a:pPr>
              <a:defRPr sz="1000" b="0" i="0" u="none" strike="noStrike" baseline="0">
                <a:solidFill>
                  <a:srgbClr val="000000"/>
                </a:solidFill>
                <a:latin typeface="Calibri"/>
                <a:ea typeface="Calibri"/>
                <a:cs typeface="Calibri"/>
              </a:defRPr>
            </a:pPr>
            <a:endParaRPr lang="es-CO"/>
          </a:p>
        </c:txPr>
        <c:crossAx val="202281712"/>
        <c:crosses val="autoZero"/>
        <c:crossBetween val="between"/>
        <c:majorUnit val="5000"/>
      </c:valAx>
      <c:valAx>
        <c:axId val="202289872"/>
        <c:scaling>
          <c:orientation val="minMax"/>
          <c:max val="1"/>
        </c:scaling>
        <c:delete val="0"/>
        <c:axPos val="r"/>
        <c:numFmt formatCode="0%" sourceLinked="0"/>
        <c:majorTickMark val="out"/>
        <c:minorTickMark val="none"/>
        <c:tickLblPos val="nextTo"/>
        <c:crossAx val="202291504"/>
        <c:crosses val="max"/>
        <c:crossBetween val="between"/>
        <c:majorUnit val="0.1"/>
      </c:valAx>
      <c:catAx>
        <c:axId val="202291504"/>
        <c:scaling>
          <c:orientation val="minMax"/>
        </c:scaling>
        <c:delete val="1"/>
        <c:axPos val="b"/>
        <c:numFmt formatCode="General" sourceLinked="1"/>
        <c:majorTickMark val="out"/>
        <c:minorTickMark val="none"/>
        <c:tickLblPos val="nextTo"/>
        <c:crossAx val="202289872"/>
        <c:crosses val="autoZero"/>
        <c:auto val="1"/>
        <c:lblAlgn val="ctr"/>
        <c:lblOffset val="100"/>
        <c:noMultiLvlLbl val="0"/>
      </c:catAx>
      <c:spPr>
        <a:noFill/>
        <a:ln w="12700">
          <a:solidFill>
            <a:srgbClr val="B3B3B3"/>
          </a:solidFill>
          <a:prstDash val="solid"/>
        </a:ln>
      </c:spPr>
    </c:plotArea>
    <c:legend>
      <c:legendPos val="r"/>
      <c:overlay val="0"/>
      <c:spPr>
        <a:noFill/>
        <a:ln w="25400">
          <a:noFill/>
        </a:ln>
      </c:spPr>
      <c:txPr>
        <a:bodyPr/>
        <a:lstStyle/>
        <a:p>
          <a:pPr>
            <a:defRPr sz="775" b="0" i="0" u="none" strike="noStrike" baseline="0">
              <a:solidFill>
                <a:srgbClr val="000000"/>
              </a:solidFill>
              <a:latin typeface="Calibri"/>
              <a:ea typeface="Calibri"/>
              <a:cs typeface="Calibri"/>
            </a:defRPr>
          </a:pPr>
          <a:endParaRPr lang="es-CO"/>
        </a:p>
      </c:txPr>
    </c:legend>
    <c:plotVisOnly val="0"/>
    <c:dispBlanksAs val="gap"/>
    <c:showDLblsOverMax val="0"/>
  </c:chart>
  <c:spPr>
    <a:solidFill>
      <a:srgbClr val="FFFFFF"/>
    </a:solidFill>
    <a:ln w="9525">
      <a:noFill/>
    </a:ln>
  </c:spPr>
  <c:txPr>
    <a:bodyPr/>
    <a:lstStyle/>
    <a:p>
      <a:pPr>
        <a:defRPr sz="1100" b="0" i="0" u="none" strike="noStrike" baseline="0">
          <a:solidFill>
            <a:srgbClr val="000000"/>
          </a:solidFill>
          <a:latin typeface="Arial1"/>
          <a:ea typeface="Arial1"/>
          <a:cs typeface="Arial1"/>
        </a:defRPr>
      </a:pPr>
      <a:endParaRPr lang="es-CO"/>
    </a:p>
  </c:txPr>
  <c:printSettings>
    <c:headerFooter alignWithMargins="0"/>
    <c:pageMargins b="1" l="0.75" r="0.75" t="1" header="0.51180555555555551" footer="0.51180555555555551"/>
    <c:pageSetup firstPageNumber="0"/>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'Meta No. 4'!$D$26</c:f>
              <c:strCache>
                <c:ptCount val="1"/>
                <c:pt idx="0">
                  <c:v>Magnitud ejecutada mensual</c:v>
                </c:pt>
              </c:strCache>
            </c:strRef>
          </c:tx>
          <c:spPr>
            <a:solidFill>
              <a:srgbClr val="004586"/>
            </a:solidFill>
            <a:ln w="25400">
              <a:noFill/>
            </a:ln>
          </c:spPr>
          <c:invertIfNegative val="0"/>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4'!$D$27:$D$38</c:f>
              <c:numCache>
                <c:formatCode>0</c:formatCode>
                <c:ptCount val="12"/>
                <c:pt idx="0">
                  <c:v>8</c:v>
                </c:pt>
                <c:pt idx="1">
                  <c:v>69</c:v>
                </c:pt>
                <c:pt idx="2">
                  <c:v>159</c:v>
                </c:pt>
                <c:pt idx="3">
                  <c:v>171</c:v>
                </c:pt>
                <c:pt idx="4">
                  <c:v>257</c:v>
                </c:pt>
                <c:pt idx="5">
                  <c:v>267</c:v>
                </c:pt>
                <c:pt idx="6">
                  <c:v>214</c:v>
                </c:pt>
                <c:pt idx="7">
                  <c:v>242</c:v>
                </c:pt>
                <c:pt idx="8">
                  <c:v>225</c:v>
                </c:pt>
                <c:pt idx="9">
                  <c:v>66</c:v>
                </c:pt>
              </c:numCache>
            </c:numRef>
          </c:val>
          <c:extLst xmlns:c16r2="http://schemas.microsoft.com/office/drawing/2015/06/chart">
            <c:ext xmlns:c16="http://schemas.microsoft.com/office/drawing/2014/chart" uri="{C3380CC4-5D6E-409C-BE32-E72D297353CC}">
              <c16:uniqueId val="{00000000-932C-42E1-87CA-F74FE997A90D}"/>
            </c:ext>
          </c:extLst>
        </c:ser>
        <c:ser>
          <c:idx val="1"/>
          <c:order val="1"/>
          <c:tx>
            <c:strRef>
              <c:f>'Meta No. 4'!$C$26</c:f>
              <c:strCache>
                <c:ptCount val="1"/>
                <c:pt idx="0">
                  <c:v>Magnitud programada mensual</c:v>
                </c:pt>
              </c:strCache>
            </c:strRef>
          </c:tx>
          <c:spPr>
            <a:solidFill>
              <a:srgbClr val="FF420E"/>
            </a:solidFill>
            <a:ln w="25400">
              <a:noFill/>
            </a:ln>
          </c:spPr>
          <c:invertIfNegative val="0"/>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4'!$C$27:$C$38</c:f>
              <c:numCache>
                <c:formatCode>_(* #,##0_);_(* \(#,##0\);_(* "-"??_);_(@_)</c:formatCode>
                <c:ptCount val="12"/>
                <c:pt idx="0">
                  <c:v>0</c:v>
                </c:pt>
                <c:pt idx="1">
                  <c:v>50</c:v>
                </c:pt>
                <c:pt idx="2">
                  <c:v>70</c:v>
                </c:pt>
                <c:pt idx="3">
                  <c:v>250</c:v>
                </c:pt>
                <c:pt idx="4">
                  <c:v>250</c:v>
                </c:pt>
                <c:pt idx="5">
                  <c:v>250</c:v>
                </c:pt>
                <c:pt idx="6">
                  <c:v>200</c:v>
                </c:pt>
                <c:pt idx="7">
                  <c:v>200</c:v>
                </c:pt>
                <c:pt idx="8">
                  <c:v>150</c:v>
                </c:pt>
                <c:pt idx="9">
                  <c:v>150</c:v>
                </c:pt>
                <c:pt idx="10">
                  <c:v>100</c:v>
                </c:pt>
                <c:pt idx="11">
                  <c:v>30</c:v>
                </c:pt>
              </c:numCache>
            </c:numRef>
          </c:val>
          <c:extLst xmlns:c16r2="http://schemas.microsoft.com/office/drawing/2015/06/chart">
            <c:ext xmlns:c16="http://schemas.microsoft.com/office/drawing/2014/chart" uri="{C3380CC4-5D6E-409C-BE32-E72D297353CC}">
              <c16:uniqueId val="{00000001-932C-42E1-87CA-F74FE997A90D}"/>
            </c:ext>
          </c:extLst>
        </c:ser>
        <c:dLbls>
          <c:showLegendKey val="0"/>
          <c:showVal val="0"/>
          <c:showCatName val="0"/>
          <c:showSerName val="0"/>
          <c:showPercent val="0"/>
          <c:showBubbleSize val="0"/>
        </c:dLbls>
        <c:gapWidth val="150"/>
        <c:axId val="202278448"/>
        <c:axId val="202283344"/>
      </c:barChart>
      <c:lineChart>
        <c:grouping val="standard"/>
        <c:varyColors val="0"/>
        <c:ser>
          <c:idx val="0"/>
          <c:order val="2"/>
          <c:tx>
            <c:strRef>
              <c:f>'Meta No. 4'!$H$26</c:f>
              <c:strCache>
                <c:ptCount val="1"/>
                <c:pt idx="0">
                  <c:v>% Avance acumulado</c:v>
                </c:pt>
              </c:strCache>
            </c:strRef>
          </c:tx>
          <c:spPr>
            <a:ln w="38100">
              <a:solidFill>
                <a:srgbClr val="FFD320"/>
              </a:solidFill>
              <a:prstDash val="solid"/>
            </a:ln>
          </c:spPr>
          <c:marker>
            <c:symbol val="none"/>
          </c:marker>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4'!$H$27:$H$38</c:f>
              <c:numCache>
                <c:formatCode>0.00%</c:formatCode>
                <c:ptCount val="12"/>
                <c:pt idx="0">
                  <c:v>4.7058823529411761E-3</c:v>
                </c:pt>
                <c:pt idx="1">
                  <c:v>4.0588235294117647E-2</c:v>
                </c:pt>
                <c:pt idx="2">
                  <c:v>0.13882352941176471</c:v>
                </c:pt>
                <c:pt idx="3">
                  <c:v>0.23941176470588235</c:v>
                </c:pt>
                <c:pt idx="4">
                  <c:v>0.39058823529411768</c:v>
                </c:pt>
                <c:pt idx="5">
                  <c:v>0.54764705882352949</c:v>
                </c:pt>
                <c:pt idx="6">
                  <c:v>0.67352941176470593</c:v>
                </c:pt>
                <c:pt idx="7">
                  <c:v>0.8158823529411765</c:v>
                </c:pt>
                <c:pt idx="8">
                  <c:v>0.94823529411764707</c:v>
                </c:pt>
                <c:pt idx="9">
                  <c:v>0.98705882352941177</c:v>
                </c:pt>
                <c:pt idx="10">
                  <c:v>0</c:v>
                </c:pt>
                <c:pt idx="11">
                  <c:v>0</c:v>
                </c:pt>
              </c:numCache>
            </c:numRef>
          </c:val>
          <c:smooth val="0"/>
          <c:extLst xmlns:c16r2="http://schemas.microsoft.com/office/drawing/2015/06/chart">
            <c:ext xmlns:c16="http://schemas.microsoft.com/office/drawing/2014/chart" uri="{C3380CC4-5D6E-409C-BE32-E72D297353CC}">
              <c16:uniqueId val="{00000002-932C-42E1-87CA-F74FE997A90D}"/>
            </c:ext>
          </c:extLst>
        </c:ser>
        <c:dLbls>
          <c:showLegendKey val="0"/>
          <c:showVal val="0"/>
          <c:showCatName val="0"/>
          <c:showSerName val="0"/>
          <c:showPercent val="0"/>
          <c:showBubbleSize val="0"/>
        </c:dLbls>
        <c:marker val="1"/>
        <c:smooth val="0"/>
        <c:axId val="202277360"/>
        <c:axId val="202292592"/>
      </c:lineChart>
      <c:catAx>
        <c:axId val="202278448"/>
        <c:scaling>
          <c:orientation val="minMax"/>
        </c:scaling>
        <c:delete val="0"/>
        <c:axPos val="b"/>
        <c:numFmt formatCode="General" sourceLinked="0"/>
        <c:majorTickMark val="none"/>
        <c:minorTickMark val="none"/>
        <c:tickLblPos val="low"/>
        <c:spPr>
          <a:ln w="12700">
            <a:solidFill>
              <a:srgbClr val="B3B3B3"/>
            </a:solidFill>
            <a:prstDash val="solid"/>
          </a:ln>
        </c:spPr>
        <c:txPr>
          <a:bodyPr rot="-5400000" vert="horz"/>
          <a:lstStyle/>
          <a:p>
            <a:pPr>
              <a:defRPr sz="800" b="0" i="0" u="none" strike="noStrike" baseline="0">
                <a:solidFill>
                  <a:srgbClr val="000000"/>
                </a:solidFill>
                <a:latin typeface="Arial" pitchFamily="34" charset="0"/>
                <a:ea typeface="Calibri"/>
                <a:cs typeface="Arial" pitchFamily="34" charset="0"/>
              </a:defRPr>
            </a:pPr>
            <a:endParaRPr lang="es-CO"/>
          </a:p>
        </c:txPr>
        <c:crossAx val="202283344"/>
        <c:crossesAt val="0"/>
        <c:auto val="1"/>
        <c:lblAlgn val="ctr"/>
        <c:lblOffset val="100"/>
        <c:tickLblSkip val="1"/>
        <c:tickMarkSkip val="1"/>
        <c:noMultiLvlLbl val="0"/>
      </c:catAx>
      <c:valAx>
        <c:axId val="202283344"/>
        <c:scaling>
          <c:orientation val="minMax"/>
          <c:max val="4000"/>
          <c:min val="0"/>
        </c:scaling>
        <c:delete val="0"/>
        <c:axPos val="l"/>
        <c:majorGridlines>
          <c:spPr>
            <a:ln w="12700">
              <a:solidFill>
                <a:srgbClr val="B3B3B3"/>
              </a:solidFill>
              <a:prstDash val="solid"/>
            </a:ln>
          </c:spPr>
        </c:majorGridlines>
        <c:numFmt formatCode="#,##0" sourceLinked="0"/>
        <c:majorTickMark val="none"/>
        <c:minorTickMark val="none"/>
        <c:tickLblPos val="nextTo"/>
        <c:spPr>
          <a:ln w="12700">
            <a:solidFill>
              <a:srgbClr val="B3B3B3"/>
            </a:solidFill>
            <a:prstDash val="solid"/>
          </a:ln>
        </c:spPr>
        <c:txPr>
          <a:bodyPr rot="0" vert="horz"/>
          <a:lstStyle/>
          <a:p>
            <a:pPr>
              <a:defRPr sz="1000" b="0" i="0" u="none" strike="noStrike" baseline="0">
                <a:solidFill>
                  <a:srgbClr val="000000"/>
                </a:solidFill>
                <a:latin typeface="Calibri"/>
                <a:ea typeface="Calibri"/>
                <a:cs typeface="Calibri"/>
              </a:defRPr>
            </a:pPr>
            <a:endParaRPr lang="es-CO"/>
          </a:p>
        </c:txPr>
        <c:crossAx val="202278448"/>
        <c:crosses val="autoZero"/>
        <c:crossBetween val="between"/>
      </c:valAx>
      <c:valAx>
        <c:axId val="202292592"/>
        <c:scaling>
          <c:orientation val="minMax"/>
          <c:max val="1"/>
        </c:scaling>
        <c:delete val="0"/>
        <c:axPos val="r"/>
        <c:numFmt formatCode="0%" sourceLinked="0"/>
        <c:majorTickMark val="out"/>
        <c:minorTickMark val="none"/>
        <c:tickLblPos val="nextTo"/>
        <c:crossAx val="202277360"/>
        <c:crosses val="max"/>
        <c:crossBetween val="between"/>
        <c:majorUnit val="0.1"/>
      </c:valAx>
      <c:catAx>
        <c:axId val="202277360"/>
        <c:scaling>
          <c:orientation val="minMax"/>
        </c:scaling>
        <c:delete val="1"/>
        <c:axPos val="b"/>
        <c:numFmt formatCode="General" sourceLinked="1"/>
        <c:majorTickMark val="out"/>
        <c:minorTickMark val="none"/>
        <c:tickLblPos val="nextTo"/>
        <c:crossAx val="202292592"/>
        <c:crosses val="autoZero"/>
        <c:auto val="1"/>
        <c:lblAlgn val="ctr"/>
        <c:lblOffset val="100"/>
        <c:noMultiLvlLbl val="0"/>
      </c:catAx>
      <c:spPr>
        <a:noFill/>
        <a:ln w="12700">
          <a:solidFill>
            <a:srgbClr val="B3B3B3"/>
          </a:solidFill>
          <a:prstDash val="solid"/>
        </a:ln>
      </c:spPr>
    </c:plotArea>
    <c:legend>
      <c:legendPos val="r"/>
      <c:overlay val="0"/>
      <c:spPr>
        <a:noFill/>
        <a:ln w="25400">
          <a:noFill/>
        </a:ln>
      </c:spPr>
      <c:txPr>
        <a:bodyPr/>
        <a:lstStyle/>
        <a:p>
          <a:pPr>
            <a:defRPr sz="775" b="0" i="0" u="none" strike="noStrike" baseline="0">
              <a:solidFill>
                <a:srgbClr val="000000"/>
              </a:solidFill>
              <a:latin typeface="Calibri"/>
              <a:ea typeface="Calibri"/>
              <a:cs typeface="Calibri"/>
            </a:defRPr>
          </a:pPr>
          <a:endParaRPr lang="es-CO"/>
        </a:p>
      </c:txPr>
    </c:legend>
    <c:plotVisOnly val="0"/>
    <c:dispBlanksAs val="gap"/>
    <c:showDLblsOverMax val="0"/>
  </c:chart>
  <c:spPr>
    <a:solidFill>
      <a:srgbClr val="FFFFFF"/>
    </a:solidFill>
    <a:ln w="9525">
      <a:noFill/>
    </a:ln>
  </c:spPr>
  <c:txPr>
    <a:bodyPr/>
    <a:lstStyle/>
    <a:p>
      <a:pPr>
        <a:defRPr sz="1100" b="0" i="0" u="none" strike="noStrike" baseline="0">
          <a:solidFill>
            <a:srgbClr val="000000"/>
          </a:solidFill>
          <a:latin typeface="Arial1"/>
          <a:ea typeface="Arial1"/>
          <a:cs typeface="Arial1"/>
        </a:defRPr>
      </a:pPr>
      <a:endParaRPr lang="es-CO"/>
    </a:p>
  </c:txPr>
  <c:printSettings>
    <c:headerFooter alignWithMargins="0"/>
    <c:pageMargins b="1" l="0.75" r="0.75" t="1" header="0.51180555555555551" footer="0.51180555555555551"/>
    <c:pageSetup firstPageNumber="0"/>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9775126759645523E-2"/>
          <c:y val="9.7216651162526063E-2"/>
          <c:w val="0.76713287359093751"/>
          <c:h val="0.61831745462786747"/>
        </c:manualLayout>
      </c:layout>
      <c:barChart>
        <c:barDir val="col"/>
        <c:grouping val="clustered"/>
        <c:varyColors val="0"/>
        <c:ser>
          <c:idx val="0"/>
          <c:order val="0"/>
          <c:tx>
            <c:strRef>
              <c:f>'Meta No. 5'!$D$26</c:f>
              <c:strCache>
                <c:ptCount val="1"/>
                <c:pt idx="0">
                  <c:v>Magnitud ejecutada mensual</c:v>
                </c:pt>
              </c:strCache>
            </c:strRef>
          </c:tx>
          <c:spPr>
            <a:solidFill>
              <a:srgbClr val="004586"/>
            </a:solidFill>
            <a:ln w="25400">
              <a:noFill/>
            </a:ln>
          </c:spPr>
          <c:invertIfNegative val="0"/>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5'!$D$27:$D$38</c:f>
              <c:numCache>
                <c:formatCode>_(* #,##0.00_);_(* \(#,##0.00\);_(* "-"??_);_(@_)</c:formatCode>
                <c:ptCount val="12"/>
                <c:pt idx="0">
                  <c:v>0.99975000000000003</c:v>
                </c:pt>
                <c:pt idx="1">
                  <c:v>3.9975000000000001</c:v>
                </c:pt>
                <c:pt idx="2">
                  <c:v>8</c:v>
                </c:pt>
                <c:pt idx="3">
                  <c:v>10</c:v>
                </c:pt>
                <c:pt idx="4">
                  <c:v>15</c:v>
                </c:pt>
                <c:pt idx="5">
                  <c:v>10</c:v>
                </c:pt>
                <c:pt idx="6">
                  <c:v>10</c:v>
                </c:pt>
                <c:pt idx="7">
                  <c:v>9</c:v>
                </c:pt>
                <c:pt idx="8">
                  <c:v>5</c:v>
                </c:pt>
                <c:pt idx="9">
                  <c:v>1</c:v>
                </c:pt>
              </c:numCache>
            </c:numRef>
          </c:val>
          <c:extLst xmlns:c16r2="http://schemas.microsoft.com/office/drawing/2015/06/chart">
            <c:ext xmlns:c16="http://schemas.microsoft.com/office/drawing/2014/chart" uri="{C3380CC4-5D6E-409C-BE32-E72D297353CC}">
              <c16:uniqueId val="{00000000-EDEC-4E98-BFD0-1AA5CECD3DFC}"/>
            </c:ext>
          </c:extLst>
        </c:ser>
        <c:ser>
          <c:idx val="1"/>
          <c:order val="1"/>
          <c:tx>
            <c:strRef>
              <c:f>'Meta No. 5'!$C$26</c:f>
              <c:strCache>
                <c:ptCount val="1"/>
                <c:pt idx="0">
                  <c:v>Magnitud programada mensual</c:v>
                </c:pt>
              </c:strCache>
            </c:strRef>
          </c:tx>
          <c:spPr>
            <a:solidFill>
              <a:srgbClr val="FF420E"/>
            </a:solidFill>
            <a:ln w="25400">
              <a:noFill/>
            </a:ln>
          </c:spPr>
          <c:invertIfNegative val="0"/>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5'!$C$27:$C$38</c:f>
              <c:numCache>
                <c:formatCode>_(* #,##0.00_);_(* \(#,##0.00\);_(* "-"??_);_(@_)</c:formatCode>
                <c:ptCount val="12"/>
                <c:pt idx="0">
                  <c:v>1</c:v>
                </c:pt>
                <c:pt idx="1">
                  <c:v>4</c:v>
                </c:pt>
                <c:pt idx="2">
                  <c:v>6</c:v>
                </c:pt>
                <c:pt idx="3">
                  <c:v>9</c:v>
                </c:pt>
                <c:pt idx="4">
                  <c:v>9</c:v>
                </c:pt>
                <c:pt idx="5">
                  <c:v>9</c:v>
                </c:pt>
                <c:pt idx="6">
                  <c:v>8</c:v>
                </c:pt>
                <c:pt idx="7">
                  <c:v>8</c:v>
                </c:pt>
                <c:pt idx="8">
                  <c:v>8</c:v>
                </c:pt>
                <c:pt idx="9">
                  <c:v>7</c:v>
                </c:pt>
                <c:pt idx="10">
                  <c:v>3</c:v>
                </c:pt>
                <c:pt idx="11">
                  <c:v>3</c:v>
                </c:pt>
              </c:numCache>
            </c:numRef>
          </c:val>
          <c:extLst xmlns:c16r2="http://schemas.microsoft.com/office/drawing/2015/06/chart">
            <c:ext xmlns:c16="http://schemas.microsoft.com/office/drawing/2014/chart" uri="{C3380CC4-5D6E-409C-BE32-E72D297353CC}">
              <c16:uniqueId val="{00000001-EDEC-4E98-BFD0-1AA5CECD3DFC}"/>
            </c:ext>
          </c:extLst>
        </c:ser>
        <c:dLbls>
          <c:showLegendKey val="0"/>
          <c:showVal val="0"/>
          <c:showCatName val="0"/>
          <c:showSerName val="0"/>
          <c:showPercent val="0"/>
          <c:showBubbleSize val="0"/>
        </c:dLbls>
        <c:gapWidth val="150"/>
        <c:axId val="270391952"/>
        <c:axId val="270384880"/>
      </c:barChart>
      <c:lineChart>
        <c:grouping val="standard"/>
        <c:varyColors val="0"/>
        <c:ser>
          <c:idx val="0"/>
          <c:order val="2"/>
          <c:tx>
            <c:strRef>
              <c:f>'Meta No. 5'!$H$26</c:f>
              <c:strCache>
                <c:ptCount val="1"/>
                <c:pt idx="0">
                  <c:v>% Avance acumulado</c:v>
                </c:pt>
              </c:strCache>
            </c:strRef>
          </c:tx>
          <c:spPr>
            <a:ln w="38100">
              <a:solidFill>
                <a:srgbClr val="FFD320"/>
              </a:solidFill>
              <a:prstDash val="solid"/>
            </a:ln>
          </c:spPr>
          <c:marker>
            <c:symbol val="none"/>
          </c:marker>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5'!$H$27:$H$38</c:f>
              <c:numCache>
                <c:formatCode>0.00%</c:formatCode>
                <c:ptCount val="12"/>
                <c:pt idx="0">
                  <c:v>1.333E-2</c:v>
                </c:pt>
                <c:pt idx="1">
                  <c:v>5.33E-2</c:v>
                </c:pt>
                <c:pt idx="2">
                  <c:v>0.17329666666666668</c:v>
                </c:pt>
                <c:pt idx="3">
                  <c:v>0.30663000000000001</c:v>
                </c:pt>
                <c:pt idx="4">
                  <c:v>0.50663000000000002</c:v>
                </c:pt>
                <c:pt idx="5">
                  <c:v>0.63996333333333333</c:v>
                </c:pt>
                <c:pt idx="6">
                  <c:v>0.77329666666666663</c:v>
                </c:pt>
                <c:pt idx="7">
                  <c:v>0.89329666666666663</c:v>
                </c:pt>
                <c:pt idx="8">
                  <c:v>0.95996333333333328</c:v>
                </c:pt>
                <c:pt idx="9">
                  <c:v>0.97329666666666659</c:v>
                </c:pt>
                <c:pt idx="10">
                  <c:v>0</c:v>
                </c:pt>
                <c:pt idx="11">
                  <c:v>0</c:v>
                </c:pt>
              </c:numCache>
            </c:numRef>
          </c:val>
          <c:smooth val="0"/>
          <c:extLst xmlns:c16r2="http://schemas.microsoft.com/office/drawing/2015/06/chart">
            <c:ext xmlns:c16="http://schemas.microsoft.com/office/drawing/2014/chart" uri="{C3380CC4-5D6E-409C-BE32-E72D297353CC}">
              <c16:uniqueId val="{00000002-EDEC-4E98-BFD0-1AA5CECD3DFC}"/>
            </c:ext>
          </c:extLst>
        </c:ser>
        <c:dLbls>
          <c:showLegendKey val="0"/>
          <c:showVal val="0"/>
          <c:showCatName val="0"/>
          <c:showSerName val="0"/>
          <c:showPercent val="0"/>
          <c:showBubbleSize val="0"/>
        </c:dLbls>
        <c:marker val="1"/>
        <c:smooth val="0"/>
        <c:axId val="270384336"/>
        <c:axId val="270393584"/>
      </c:lineChart>
      <c:catAx>
        <c:axId val="270391952"/>
        <c:scaling>
          <c:orientation val="minMax"/>
        </c:scaling>
        <c:delete val="0"/>
        <c:axPos val="b"/>
        <c:numFmt formatCode="General" sourceLinked="0"/>
        <c:majorTickMark val="none"/>
        <c:minorTickMark val="none"/>
        <c:tickLblPos val="low"/>
        <c:spPr>
          <a:ln w="12700">
            <a:solidFill>
              <a:srgbClr val="B3B3B3"/>
            </a:solidFill>
            <a:prstDash val="solid"/>
          </a:ln>
        </c:spPr>
        <c:txPr>
          <a:bodyPr rot="-5400000" vert="horz"/>
          <a:lstStyle/>
          <a:p>
            <a:pPr>
              <a:defRPr sz="800" b="0" i="0" u="none" strike="noStrike" baseline="0">
                <a:solidFill>
                  <a:srgbClr val="000000"/>
                </a:solidFill>
                <a:latin typeface="Arial" pitchFamily="34" charset="0"/>
                <a:ea typeface="Calibri"/>
                <a:cs typeface="Arial" pitchFamily="34" charset="0"/>
              </a:defRPr>
            </a:pPr>
            <a:endParaRPr lang="es-CO"/>
          </a:p>
        </c:txPr>
        <c:crossAx val="270384880"/>
        <c:crossesAt val="0"/>
        <c:auto val="1"/>
        <c:lblAlgn val="ctr"/>
        <c:lblOffset val="100"/>
        <c:tickLblSkip val="1"/>
        <c:tickMarkSkip val="1"/>
        <c:noMultiLvlLbl val="0"/>
      </c:catAx>
      <c:valAx>
        <c:axId val="270384880"/>
        <c:scaling>
          <c:orientation val="minMax"/>
          <c:max val="430"/>
          <c:min val="0"/>
        </c:scaling>
        <c:delete val="0"/>
        <c:axPos val="l"/>
        <c:majorGridlines>
          <c:spPr>
            <a:ln w="12700">
              <a:solidFill>
                <a:srgbClr val="B3B3B3"/>
              </a:solidFill>
              <a:prstDash val="solid"/>
            </a:ln>
          </c:spPr>
        </c:majorGridlines>
        <c:numFmt formatCode="#,##0" sourceLinked="0"/>
        <c:majorTickMark val="none"/>
        <c:minorTickMark val="none"/>
        <c:tickLblPos val="nextTo"/>
        <c:spPr>
          <a:ln w="12700">
            <a:solidFill>
              <a:srgbClr val="B3B3B3"/>
            </a:solidFill>
            <a:prstDash val="solid"/>
          </a:ln>
        </c:spPr>
        <c:txPr>
          <a:bodyPr rot="0" vert="horz"/>
          <a:lstStyle/>
          <a:p>
            <a:pPr>
              <a:defRPr sz="1000" b="0" i="0" u="none" strike="noStrike" baseline="0">
                <a:solidFill>
                  <a:srgbClr val="000000"/>
                </a:solidFill>
                <a:latin typeface="Calibri"/>
                <a:ea typeface="Calibri"/>
                <a:cs typeface="Calibri"/>
              </a:defRPr>
            </a:pPr>
            <a:endParaRPr lang="es-CO"/>
          </a:p>
        </c:txPr>
        <c:crossAx val="270391952"/>
        <c:crosses val="autoZero"/>
        <c:crossBetween val="between"/>
      </c:valAx>
      <c:valAx>
        <c:axId val="270393584"/>
        <c:scaling>
          <c:orientation val="minMax"/>
          <c:max val="1"/>
        </c:scaling>
        <c:delete val="0"/>
        <c:axPos val="r"/>
        <c:numFmt formatCode="0%" sourceLinked="0"/>
        <c:majorTickMark val="out"/>
        <c:minorTickMark val="none"/>
        <c:tickLblPos val="nextTo"/>
        <c:crossAx val="270384336"/>
        <c:crosses val="max"/>
        <c:crossBetween val="between"/>
        <c:majorUnit val="0.1"/>
      </c:valAx>
      <c:catAx>
        <c:axId val="270384336"/>
        <c:scaling>
          <c:orientation val="minMax"/>
        </c:scaling>
        <c:delete val="1"/>
        <c:axPos val="b"/>
        <c:numFmt formatCode="General" sourceLinked="1"/>
        <c:majorTickMark val="out"/>
        <c:minorTickMark val="none"/>
        <c:tickLblPos val="nextTo"/>
        <c:crossAx val="270393584"/>
        <c:crosses val="autoZero"/>
        <c:auto val="1"/>
        <c:lblAlgn val="ctr"/>
        <c:lblOffset val="100"/>
        <c:noMultiLvlLbl val="0"/>
      </c:catAx>
      <c:spPr>
        <a:noFill/>
        <a:ln w="12700">
          <a:solidFill>
            <a:srgbClr val="B3B3B3"/>
          </a:solidFill>
          <a:prstDash val="solid"/>
        </a:ln>
      </c:spPr>
    </c:plotArea>
    <c:legend>
      <c:legendPos val="r"/>
      <c:overlay val="0"/>
      <c:spPr>
        <a:noFill/>
        <a:ln w="25400">
          <a:noFill/>
        </a:ln>
      </c:spPr>
      <c:txPr>
        <a:bodyPr/>
        <a:lstStyle/>
        <a:p>
          <a:pPr>
            <a:defRPr sz="775" b="0" i="0" u="none" strike="noStrike" baseline="0">
              <a:solidFill>
                <a:srgbClr val="000000"/>
              </a:solidFill>
              <a:latin typeface="Calibri"/>
              <a:ea typeface="Calibri"/>
              <a:cs typeface="Calibri"/>
            </a:defRPr>
          </a:pPr>
          <a:endParaRPr lang="es-CO"/>
        </a:p>
      </c:txPr>
    </c:legend>
    <c:plotVisOnly val="0"/>
    <c:dispBlanksAs val="gap"/>
    <c:showDLblsOverMax val="0"/>
  </c:chart>
  <c:spPr>
    <a:solidFill>
      <a:srgbClr val="FFFFFF"/>
    </a:solidFill>
    <a:ln w="9525">
      <a:noFill/>
    </a:ln>
  </c:spPr>
  <c:txPr>
    <a:bodyPr/>
    <a:lstStyle/>
    <a:p>
      <a:pPr>
        <a:defRPr sz="1100" b="0" i="0" u="none" strike="noStrike" baseline="0">
          <a:solidFill>
            <a:srgbClr val="000000"/>
          </a:solidFill>
          <a:latin typeface="Arial1"/>
          <a:ea typeface="Arial1"/>
          <a:cs typeface="Arial1"/>
        </a:defRPr>
      </a:pPr>
      <a:endParaRPr lang="es-CO"/>
    </a:p>
  </c:txPr>
  <c:printSettings>
    <c:headerFooter alignWithMargins="0"/>
    <c:pageMargins b="1" l="0.75" r="0.75" t="1" header="0.51180555555555551" footer="0.51180555555555551"/>
    <c:pageSetup firstPageNumber="0"/>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5622469380341359E-2"/>
          <c:y val="9.4669116798330469E-2"/>
          <c:w val="0.76334022379233391"/>
          <c:h val="0.62831933587888467"/>
        </c:manualLayout>
      </c:layout>
      <c:barChart>
        <c:barDir val="col"/>
        <c:grouping val="clustered"/>
        <c:varyColors val="0"/>
        <c:ser>
          <c:idx val="0"/>
          <c:order val="0"/>
          <c:tx>
            <c:strRef>
              <c:f>'Meta No. 6'!$D$26</c:f>
              <c:strCache>
                <c:ptCount val="1"/>
                <c:pt idx="0">
                  <c:v>Magnitud ejecutada mensual</c:v>
                </c:pt>
              </c:strCache>
            </c:strRef>
          </c:tx>
          <c:spPr>
            <a:solidFill>
              <a:srgbClr val="004586"/>
            </a:solidFill>
            <a:ln w="25400">
              <a:noFill/>
            </a:ln>
          </c:spPr>
          <c:invertIfNegative val="0"/>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6'!$D$27:$D$38</c:f>
              <c:numCache>
                <c:formatCode>0</c:formatCode>
                <c:ptCount val="12"/>
                <c:pt idx="0">
                  <c:v>1</c:v>
                </c:pt>
                <c:pt idx="1">
                  <c:v>0</c:v>
                </c:pt>
                <c:pt idx="2">
                  <c:v>0</c:v>
                </c:pt>
                <c:pt idx="3">
                  <c:v>1</c:v>
                </c:pt>
                <c:pt idx="4">
                  <c:v>2</c:v>
                </c:pt>
                <c:pt idx="5">
                  <c:v>2</c:v>
                </c:pt>
                <c:pt idx="6">
                  <c:v>1</c:v>
                </c:pt>
                <c:pt idx="7">
                  <c:v>1</c:v>
                </c:pt>
                <c:pt idx="8">
                  <c:v>1</c:v>
                </c:pt>
                <c:pt idx="9">
                  <c:v>1</c:v>
                </c:pt>
              </c:numCache>
            </c:numRef>
          </c:val>
          <c:extLst xmlns:c16r2="http://schemas.microsoft.com/office/drawing/2015/06/chart">
            <c:ext xmlns:c16="http://schemas.microsoft.com/office/drawing/2014/chart" uri="{C3380CC4-5D6E-409C-BE32-E72D297353CC}">
              <c16:uniqueId val="{00000000-FC67-4CC8-943A-FA84C122C7BC}"/>
            </c:ext>
          </c:extLst>
        </c:ser>
        <c:ser>
          <c:idx val="1"/>
          <c:order val="1"/>
          <c:tx>
            <c:strRef>
              <c:f>'Meta No. 6'!$C$26</c:f>
              <c:strCache>
                <c:ptCount val="1"/>
                <c:pt idx="0">
                  <c:v>Magnitud programada mensual</c:v>
                </c:pt>
              </c:strCache>
            </c:strRef>
          </c:tx>
          <c:spPr>
            <a:solidFill>
              <a:srgbClr val="FF420E"/>
            </a:solidFill>
            <a:ln w="25400">
              <a:noFill/>
            </a:ln>
          </c:spPr>
          <c:invertIfNegative val="0"/>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6'!$C$27:$C$38</c:f>
              <c:numCache>
                <c:formatCode>_(* #,##0_);_(* \(#,##0\);_(* "-"??_);_(@_)</c:formatCode>
                <c:ptCount val="12"/>
                <c:pt idx="0">
                  <c:v>0</c:v>
                </c:pt>
                <c:pt idx="1">
                  <c:v>0</c:v>
                </c:pt>
                <c:pt idx="2">
                  <c:v>1</c:v>
                </c:pt>
                <c:pt idx="3">
                  <c:v>1</c:v>
                </c:pt>
                <c:pt idx="4">
                  <c:v>2</c:v>
                </c:pt>
                <c:pt idx="5">
                  <c:v>2</c:v>
                </c:pt>
                <c:pt idx="6">
                  <c:v>1</c:v>
                </c:pt>
                <c:pt idx="7">
                  <c:v>1</c:v>
                </c:pt>
                <c:pt idx="8">
                  <c:v>1</c:v>
                </c:pt>
                <c:pt idx="9">
                  <c:v>1</c:v>
                </c:pt>
                <c:pt idx="10">
                  <c:v>0</c:v>
                </c:pt>
                <c:pt idx="11">
                  <c:v>0</c:v>
                </c:pt>
              </c:numCache>
            </c:numRef>
          </c:val>
          <c:extLst xmlns:c16r2="http://schemas.microsoft.com/office/drawing/2015/06/chart">
            <c:ext xmlns:c16="http://schemas.microsoft.com/office/drawing/2014/chart" uri="{C3380CC4-5D6E-409C-BE32-E72D297353CC}">
              <c16:uniqueId val="{00000001-FC67-4CC8-943A-FA84C122C7BC}"/>
            </c:ext>
          </c:extLst>
        </c:ser>
        <c:dLbls>
          <c:showLegendKey val="0"/>
          <c:showVal val="0"/>
          <c:showCatName val="0"/>
          <c:showSerName val="0"/>
          <c:showPercent val="0"/>
          <c:showBubbleSize val="0"/>
        </c:dLbls>
        <c:gapWidth val="150"/>
        <c:axId val="270391408"/>
        <c:axId val="270388688"/>
      </c:barChart>
      <c:lineChart>
        <c:grouping val="standard"/>
        <c:varyColors val="0"/>
        <c:ser>
          <c:idx val="0"/>
          <c:order val="2"/>
          <c:tx>
            <c:strRef>
              <c:f>'Meta No. 6'!$H$26</c:f>
              <c:strCache>
                <c:ptCount val="1"/>
                <c:pt idx="0">
                  <c:v>% Avance acumulado</c:v>
                </c:pt>
              </c:strCache>
            </c:strRef>
          </c:tx>
          <c:spPr>
            <a:ln w="38100">
              <a:solidFill>
                <a:srgbClr val="FFD320"/>
              </a:solidFill>
              <a:prstDash val="solid"/>
            </a:ln>
          </c:spPr>
          <c:marker>
            <c:symbol val="none"/>
          </c:marker>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6'!$H$27:$H$38</c:f>
              <c:numCache>
                <c:formatCode>0.00%</c:formatCode>
                <c:ptCount val="12"/>
                <c:pt idx="0">
                  <c:v>0.1</c:v>
                </c:pt>
                <c:pt idx="1">
                  <c:v>0.1</c:v>
                </c:pt>
                <c:pt idx="2">
                  <c:v>0.1</c:v>
                </c:pt>
                <c:pt idx="3">
                  <c:v>0.2</c:v>
                </c:pt>
                <c:pt idx="4">
                  <c:v>0.4</c:v>
                </c:pt>
                <c:pt idx="5">
                  <c:v>0.60000000000000009</c:v>
                </c:pt>
                <c:pt idx="6">
                  <c:v>0.70000000000000007</c:v>
                </c:pt>
                <c:pt idx="7">
                  <c:v>0.8</c:v>
                </c:pt>
                <c:pt idx="8">
                  <c:v>0.9</c:v>
                </c:pt>
                <c:pt idx="9">
                  <c:v>1</c:v>
                </c:pt>
                <c:pt idx="10">
                  <c:v>0</c:v>
                </c:pt>
                <c:pt idx="11">
                  <c:v>0</c:v>
                </c:pt>
              </c:numCache>
            </c:numRef>
          </c:val>
          <c:smooth val="0"/>
          <c:extLst xmlns:c16r2="http://schemas.microsoft.com/office/drawing/2015/06/chart">
            <c:ext xmlns:c16="http://schemas.microsoft.com/office/drawing/2014/chart" uri="{C3380CC4-5D6E-409C-BE32-E72D297353CC}">
              <c16:uniqueId val="{00000002-FC67-4CC8-943A-FA84C122C7BC}"/>
            </c:ext>
          </c:extLst>
        </c:ser>
        <c:dLbls>
          <c:showLegendKey val="0"/>
          <c:showVal val="0"/>
          <c:showCatName val="0"/>
          <c:showSerName val="0"/>
          <c:showPercent val="0"/>
          <c:showBubbleSize val="0"/>
        </c:dLbls>
        <c:marker val="1"/>
        <c:smooth val="0"/>
        <c:axId val="270386512"/>
        <c:axId val="270385424"/>
      </c:lineChart>
      <c:catAx>
        <c:axId val="270391408"/>
        <c:scaling>
          <c:orientation val="minMax"/>
        </c:scaling>
        <c:delete val="0"/>
        <c:axPos val="b"/>
        <c:numFmt formatCode="General" sourceLinked="0"/>
        <c:majorTickMark val="none"/>
        <c:minorTickMark val="none"/>
        <c:tickLblPos val="low"/>
        <c:spPr>
          <a:ln w="12700">
            <a:solidFill>
              <a:srgbClr val="B3B3B3"/>
            </a:solidFill>
            <a:prstDash val="solid"/>
          </a:ln>
        </c:spPr>
        <c:txPr>
          <a:bodyPr rot="-5400000" vert="horz"/>
          <a:lstStyle/>
          <a:p>
            <a:pPr>
              <a:defRPr sz="800" b="0" i="0" u="none" strike="noStrike" baseline="0">
                <a:solidFill>
                  <a:srgbClr val="000000"/>
                </a:solidFill>
                <a:latin typeface="Arial" pitchFamily="34" charset="0"/>
                <a:ea typeface="Calibri"/>
                <a:cs typeface="Arial" pitchFamily="34" charset="0"/>
              </a:defRPr>
            </a:pPr>
            <a:endParaRPr lang="es-CO"/>
          </a:p>
        </c:txPr>
        <c:crossAx val="270388688"/>
        <c:crossesAt val="0"/>
        <c:auto val="1"/>
        <c:lblAlgn val="ctr"/>
        <c:lblOffset val="100"/>
        <c:tickLblSkip val="1"/>
        <c:tickMarkSkip val="1"/>
        <c:noMultiLvlLbl val="0"/>
      </c:catAx>
      <c:valAx>
        <c:axId val="270388688"/>
        <c:scaling>
          <c:orientation val="minMax"/>
          <c:max val="18"/>
          <c:min val="0"/>
        </c:scaling>
        <c:delete val="0"/>
        <c:axPos val="l"/>
        <c:majorGridlines>
          <c:spPr>
            <a:ln w="12700">
              <a:solidFill>
                <a:srgbClr val="B3B3B3"/>
              </a:solidFill>
              <a:prstDash val="solid"/>
            </a:ln>
          </c:spPr>
        </c:majorGridlines>
        <c:numFmt formatCode="#,##0" sourceLinked="0"/>
        <c:majorTickMark val="none"/>
        <c:minorTickMark val="none"/>
        <c:tickLblPos val="nextTo"/>
        <c:spPr>
          <a:ln w="12700">
            <a:solidFill>
              <a:srgbClr val="B3B3B3"/>
            </a:solidFill>
            <a:prstDash val="solid"/>
          </a:ln>
        </c:spPr>
        <c:txPr>
          <a:bodyPr rot="0" vert="horz"/>
          <a:lstStyle/>
          <a:p>
            <a:pPr>
              <a:defRPr sz="1000" b="0" i="0" u="none" strike="noStrike" baseline="0">
                <a:solidFill>
                  <a:srgbClr val="000000"/>
                </a:solidFill>
                <a:latin typeface="Calibri"/>
                <a:ea typeface="Calibri"/>
                <a:cs typeface="Calibri"/>
              </a:defRPr>
            </a:pPr>
            <a:endParaRPr lang="es-CO"/>
          </a:p>
        </c:txPr>
        <c:crossAx val="270391408"/>
        <c:crosses val="autoZero"/>
        <c:crossBetween val="between"/>
      </c:valAx>
      <c:valAx>
        <c:axId val="270385424"/>
        <c:scaling>
          <c:orientation val="minMax"/>
          <c:max val="1"/>
        </c:scaling>
        <c:delete val="0"/>
        <c:axPos val="r"/>
        <c:numFmt formatCode="0%" sourceLinked="0"/>
        <c:majorTickMark val="out"/>
        <c:minorTickMark val="none"/>
        <c:tickLblPos val="nextTo"/>
        <c:crossAx val="270386512"/>
        <c:crosses val="max"/>
        <c:crossBetween val="between"/>
        <c:majorUnit val="0.1"/>
      </c:valAx>
      <c:catAx>
        <c:axId val="270386512"/>
        <c:scaling>
          <c:orientation val="minMax"/>
        </c:scaling>
        <c:delete val="1"/>
        <c:axPos val="b"/>
        <c:numFmt formatCode="General" sourceLinked="1"/>
        <c:majorTickMark val="out"/>
        <c:minorTickMark val="none"/>
        <c:tickLblPos val="nextTo"/>
        <c:crossAx val="270385424"/>
        <c:crosses val="autoZero"/>
        <c:auto val="1"/>
        <c:lblAlgn val="ctr"/>
        <c:lblOffset val="100"/>
        <c:noMultiLvlLbl val="0"/>
      </c:catAx>
      <c:spPr>
        <a:noFill/>
        <a:ln w="12700">
          <a:solidFill>
            <a:srgbClr val="B3B3B3"/>
          </a:solidFill>
          <a:prstDash val="solid"/>
        </a:ln>
      </c:spPr>
    </c:plotArea>
    <c:legend>
      <c:legendPos val="r"/>
      <c:overlay val="0"/>
      <c:spPr>
        <a:noFill/>
        <a:ln w="25400">
          <a:noFill/>
        </a:ln>
      </c:spPr>
      <c:txPr>
        <a:bodyPr/>
        <a:lstStyle/>
        <a:p>
          <a:pPr>
            <a:defRPr sz="775" b="0" i="0" u="none" strike="noStrike" baseline="0">
              <a:solidFill>
                <a:srgbClr val="000000"/>
              </a:solidFill>
              <a:latin typeface="Calibri"/>
              <a:ea typeface="Calibri"/>
              <a:cs typeface="Calibri"/>
            </a:defRPr>
          </a:pPr>
          <a:endParaRPr lang="es-CO"/>
        </a:p>
      </c:txPr>
    </c:legend>
    <c:plotVisOnly val="0"/>
    <c:dispBlanksAs val="gap"/>
    <c:showDLblsOverMax val="0"/>
  </c:chart>
  <c:spPr>
    <a:solidFill>
      <a:srgbClr val="FFFFFF"/>
    </a:solidFill>
    <a:ln w="9525">
      <a:noFill/>
    </a:ln>
  </c:spPr>
  <c:txPr>
    <a:bodyPr/>
    <a:lstStyle/>
    <a:p>
      <a:pPr>
        <a:defRPr sz="1100" b="0" i="0" u="none" strike="noStrike" baseline="0">
          <a:solidFill>
            <a:srgbClr val="000000"/>
          </a:solidFill>
          <a:latin typeface="Arial1"/>
          <a:ea typeface="Arial1"/>
          <a:cs typeface="Arial1"/>
        </a:defRPr>
      </a:pPr>
      <a:endParaRPr lang="es-CO"/>
    </a:p>
  </c:txPr>
  <c:printSettings>
    <c:headerFooter alignWithMargins="0"/>
    <c:pageMargins b="1" l="0.75" r="0.75" t="1" header="0.51180555555555551" footer="0.51180555555555551"/>
    <c:pageSetup firstPageNumber="0"/>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
          <c:y val="5.0761421319797002E-3"/>
          <c:w val="0.51600000000000001"/>
          <c:h val="0.54822335025380731"/>
        </c:manualLayout>
      </c:layout>
      <c:lineChart>
        <c:grouping val="standard"/>
        <c:varyColors val="0"/>
        <c:ser>
          <c:idx val="0"/>
          <c:order val="0"/>
          <c:tx>
            <c:strRef>
              <c:f>'HV 14'!$F$29</c:f>
              <c:strCache>
                <c:ptCount val="1"/>
                <c:pt idx="0">
                  <c:v>Denominador Acumulado (Variable 2)</c:v>
                </c:pt>
              </c:strCache>
            </c:strRef>
          </c:tx>
          <c:cat>
            <c:strRef>
              <c:f>'HV 14'!$B$30:$B$41</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'HV 14'!$F$30:$F$41</c:f>
              <c:numCache>
                <c:formatCode>_(* #,##0.00_);_(* \(#,##0.00\);_(*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0-6DFC-4048-8CCB-3603F78E8855}"/>
            </c:ext>
          </c:extLst>
        </c:ser>
        <c:ser>
          <c:idx val="1"/>
          <c:order val="1"/>
          <c:tx>
            <c:strRef>
              <c:f>'HV 14'!$D$29</c:f>
              <c:strCache>
                <c:ptCount val="1"/>
                <c:pt idx="0">
                  <c:v>Numerador Acumulado (Variable 1)</c:v>
                </c:pt>
              </c:strCache>
            </c:strRef>
          </c:tx>
          <c:cat>
            <c:strRef>
              <c:f>'HV 14'!$B$30:$B$41</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'HV 14'!$D$30:$D$41</c:f>
              <c:numCache>
                <c:formatCode>_(* #,##0.00_);_(* \(#,##0.00\);_(*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1-6DFC-4048-8CCB-3603F78E8855}"/>
            </c:ext>
          </c:extLst>
        </c:ser>
        <c:dLbls>
          <c:showLegendKey val="0"/>
          <c:showVal val="0"/>
          <c:showCatName val="0"/>
          <c:showSerName val="0"/>
          <c:showPercent val="0"/>
          <c:showBubbleSize val="0"/>
        </c:dLbls>
        <c:marker val="1"/>
        <c:smooth val="0"/>
        <c:axId val="270395216"/>
        <c:axId val="270392496"/>
      </c:lineChart>
      <c:catAx>
        <c:axId val="270395216"/>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270392496"/>
        <c:crosses val="autoZero"/>
        <c:auto val="1"/>
        <c:lblAlgn val="ctr"/>
        <c:lblOffset val="100"/>
        <c:noMultiLvlLbl val="0"/>
      </c:catAx>
      <c:valAx>
        <c:axId val="270392496"/>
        <c:scaling>
          <c:orientation val="minMax"/>
        </c:scaling>
        <c:delete val="0"/>
        <c:axPos val="l"/>
        <c:majorGridlines/>
        <c:numFmt formatCode="_(* #,##0.00_);_(* \(#,##0.0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270395216"/>
        <c:crosses val="autoZero"/>
        <c:crossBetween val="between"/>
      </c:valAx>
    </c:plotArea>
    <c:legend>
      <c:legendPos val="r"/>
      <c:overlay val="0"/>
      <c:txPr>
        <a:bodyPr/>
        <a:lstStyle/>
        <a:p>
          <a:pPr>
            <a:defRPr sz="24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chart" Target="../charts/chart8.xml"/><Relationship Id="rId2" Type="http://schemas.openxmlformats.org/officeDocument/2006/relationships/image" Target="../media/image2.emf"/><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emf"/></Relationships>
</file>

<file path=xl/drawings/_rels/drawing2.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2.emf"/><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emf"/></Relationships>
</file>

<file path=xl/drawings/_rels/drawing4.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image" Target="../media/image4.png"/></Relationships>
</file>

<file path=xl/drawings/_rels/drawing8.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image" Target="../media/image4.png"/></Relationships>
</file>

<file path=xl/drawings/_rels/drawing9.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6.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xdr:from>
      <xdr:col>0</xdr:col>
      <xdr:colOff>438150</xdr:colOff>
      <xdr:row>1</xdr:row>
      <xdr:rowOff>85725</xdr:rowOff>
    </xdr:from>
    <xdr:to>
      <xdr:col>1</xdr:col>
      <xdr:colOff>1019175</xdr:colOff>
      <xdr:row>3</xdr:row>
      <xdr:rowOff>533400</xdr:rowOff>
    </xdr:to>
    <xdr:pic>
      <xdr:nvPicPr>
        <xdr:cNvPr id="35779694" name="Imagen 1">
          <a:extLst>
            <a:ext uri="{FF2B5EF4-FFF2-40B4-BE49-F238E27FC236}">
              <a16:creationId xmlns="" xmlns:a16="http://schemas.microsoft.com/office/drawing/2014/main" id="{00000000-0008-0000-0000-00006EF42102}"/>
            </a:ext>
          </a:extLst>
        </xdr:cNvPr>
        <xdr:cNvPicPr>
          <a:picLocks noChangeAspect="1" noChangeArrowheads="1"/>
        </xdr:cNvPicPr>
      </xdr:nvPicPr>
      <xdr:blipFill>
        <a:blip xmlns:r="http://schemas.openxmlformats.org/officeDocument/2006/relationships" r:embed="rId1"/>
        <a:srcRect l="19054" t="6857" r="17615" b="9743"/>
        <a:stretch>
          <a:fillRect/>
        </a:stretch>
      </xdr:blipFill>
      <xdr:spPr bwMode="auto">
        <a:xfrm>
          <a:off x="438150" y="276225"/>
          <a:ext cx="1638300" cy="1609725"/>
        </a:xfrm>
        <a:prstGeom prst="rect">
          <a:avLst/>
        </a:prstGeom>
        <a:noFill/>
        <a:ln w="9525">
          <a:noFill/>
          <a:miter lim="800000"/>
          <a:headEnd/>
          <a:tailEnd/>
        </a:ln>
      </xdr:spPr>
    </xdr:pic>
    <xdr:clientData/>
  </xdr:twoCellAnchor>
  <xdr:twoCellAnchor>
    <xdr:from>
      <xdr:col>31</xdr:col>
      <xdr:colOff>1876425</xdr:colOff>
      <xdr:row>1</xdr:row>
      <xdr:rowOff>38100</xdr:rowOff>
    </xdr:from>
    <xdr:to>
      <xdr:col>31</xdr:col>
      <xdr:colOff>3905250</xdr:colOff>
      <xdr:row>4</xdr:row>
      <xdr:rowOff>314325</xdr:rowOff>
    </xdr:to>
    <xdr:pic>
      <xdr:nvPicPr>
        <xdr:cNvPr id="35779695" name="Imagen 2">
          <a:extLst>
            <a:ext uri="{FF2B5EF4-FFF2-40B4-BE49-F238E27FC236}">
              <a16:creationId xmlns="" xmlns:a16="http://schemas.microsoft.com/office/drawing/2014/main" id="{00000000-0008-0000-0000-00006FF42102}"/>
            </a:ext>
          </a:extLst>
        </xdr:cNvPr>
        <xdr:cNvPicPr>
          <a:picLocks noChangeAspect="1" noChangeArrowheads="1"/>
        </xdr:cNvPicPr>
      </xdr:nvPicPr>
      <xdr:blipFill>
        <a:blip xmlns:r="http://schemas.openxmlformats.org/officeDocument/2006/relationships" r:embed="rId2"/>
        <a:srcRect l="16048" t="5251" r="18559" b="2000"/>
        <a:stretch>
          <a:fillRect/>
        </a:stretch>
      </xdr:blipFill>
      <xdr:spPr bwMode="auto">
        <a:xfrm>
          <a:off x="42157650" y="228600"/>
          <a:ext cx="2028825" cy="2019300"/>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342900</xdr:colOff>
      <xdr:row>1</xdr:row>
      <xdr:rowOff>47625</xdr:rowOff>
    </xdr:from>
    <xdr:to>
      <xdr:col>1</xdr:col>
      <xdr:colOff>1333500</xdr:colOff>
      <xdr:row>4</xdr:row>
      <xdr:rowOff>247650</xdr:rowOff>
    </xdr:to>
    <xdr:pic>
      <xdr:nvPicPr>
        <xdr:cNvPr id="35786917" name="Imagen 1">
          <a:extLst>
            <a:ext uri="{FF2B5EF4-FFF2-40B4-BE49-F238E27FC236}">
              <a16:creationId xmlns="" xmlns:a16="http://schemas.microsoft.com/office/drawing/2014/main" id="{00000000-0008-0000-0900-0000A5102202}"/>
            </a:ext>
          </a:extLst>
        </xdr:cNvPr>
        <xdr:cNvPicPr>
          <a:picLocks noChangeAspect="1" noChangeArrowheads="1"/>
        </xdr:cNvPicPr>
      </xdr:nvPicPr>
      <xdr:blipFill>
        <a:blip xmlns:r="http://schemas.openxmlformats.org/officeDocument/2006/relationships" r:embed="rId1"/>
        <a:srcRect l="20409" t="8356" r="19293" b="10925"/>
        <a:stretch>
          <a:fillRect/>
        </a:stretch>
      </xdr:blipFill>
      <xdr:spPr bwMode="auto">
        <a:xfrm>
          <a:off x="409575" y="123825"/>
          <a:ext cx="990600" cy="1171575"/>
        </a:xfrm>
        <a:prstGeom prst="rect">
          <a:avLst/>
        </a:prstGeom>
        <a:noFill/>
        <a:ln w="9525">
          <a:noFill/>
          <a:miter lim="800000"/>
          <a:headEnd/>
          <a:tailEnd/>
        </a:ln>
      </xdr:spPr>
    </xdr:pic>
    <xdr:clientData/>
  </xdr:twoCellAnchor>
  <xdr:twoCellAnchor>
    <xdr:from>
      <xdr:col>8</xdr:col>
      <xdr:colOff>152400</xdr:colOff>
      <xdr:row>1</xdr:row>
      <xdr:rowOff>28575</xdr:rowOff>
    </xdr:from>
    <xdr:to>
      <xdr:col>8</xdr:col>
      <xdr:colOff>1228725</xdr:colOff>
      <xdr:row>4</xdr:row>
      <xdr:rowOff>238125</xdr:rowOff>
    </xdr:to>
    <xdr:pic>
      <xdr:nvPicPr>
        <xdr:cNvPr id="35786918" name="Imagen 2">
          <a:extLst>
            <a:ext uri="{FF2B5EF4-FFF2-40B4-BE49-F238E27FC236}">
              <a16:creationId xmlns="" xmlns:a16="http://schemas.microsoft.com/office/drawing/2014/main" id="{00000000-0008-0000-0900-0000A6102202}"/>
            </a:ext>
          </a:extLst>
        </xdr:cNvPr>
        <xdr:cNvPicPr>
          <a:picLocks noChangeAspect="1" noChangeArrowheads="1"/>
        </xdr:cNvPicPr>
      </xdr:nvPicPr>
      <xdr:blipFill>
        <a:blip xmlns:r="http://schemas.openxmlformats.org/officeDocument/2006/relationships" r:embed="rId2"/>
        <a:srcRect l="16048" t="5251" r="18559" b="2000"/>
        <a:stretch>
          <a:fillRect/>
        </a:stretch>
      </xdr:blipFill>
      <xdr:spPr bwMode="auto">
        <a:xfrm>
          <a:off x="9829800" y="104775"/>
          <a:ext cx="1076325" cy="1181100"/>
        </a:xfrm>
        <a:prstGeom prst="rect">
          <a:avLst/>
        </a:prstGeom>
        <a:noFill/>
        <a:ln w="9525">
          <a:noFill/>
          <a:miter lim="800000"/>
          <a:headEnd/>
          <a:tailEnd/>
        </a:ln>
      </xdr:spPr>
    </xdr:pic>
    <xdr:clientData/>
  </xdr:twoCellAnchor>
  <xdr:twoCellAnchor>
    <xdr:from>
      <xdr:col>3</xdr:col>
      <xdr:colOff>361950</xdr:colOff>
      <xdr:row>43</xdr:row>
      <xdr:rowOff>95250</xdr:rowOff>
    </xdr:from>
    <xdr:to>
      <xdr:col>6</xdr:col>
      <xdr:colOff>1019175</xdr:colOff>
      <xdr:row>47</xdr:row>
      <xdr:rowOff>333375</xdr:rowOff>
    </xdr:to>
    <xdr:graphicFrame macro="">
      <xdr:nvGraphicFramePr>
        <xdr:cNvPr id="35786919" name="3 Gráfico">
          <a:extLst>
            <a:ext uri="{FF2B5EF4-FFF2-40B4-BE49-F238E27FC236}">
              <a16:creationId xmlns="" xmlns:a16="http://schemas.microsoft.com/office/drawing/2014/main" id="{00000000-0008-0000-0900-0000A71022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8</xdr:col>
      <xdr:colOff>428625</xdr:colOff>
      <xdr:row>0</xdr:row>
      <xdr:rowOff>19050</xdr:rowOff>
    </xdr:from>
    <xdr:to>
      <xdr:col>9</xdr:col>
      <xdr:colOff>581025</xdr:colOff>
      <xdr:row>3</xdr:row>
      <xdr:rowOff>152400</xdr:rowOff>
    </xdr:to>
    <xdr:pic>
      <xdr:nvPicPr>
        <xdr:cNvPr id="35924264" name="Imagen 2">
          <a:extLst>
            <a:ext uri="{FF2B5EF4-FFF2-40B4-BE49-F238E27FC236}">
              <a16:creationId xmlns="" xmlns:a16="http://schemas.microsoft.com/office/drawing/2014/main" id="{00000000-0008-0000-0A00-000028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65" name="Imagen 1">
          <a:extLst>
            <a:ext uri="{FF2B5EF4-FFF2-40B4-BE49-F238E27FC236}">
              <a16:creationId xmlns="" xmlns:a16="http://schemas.microsoft.com/office/drawing/2014/main" id="{00000000-0008-0000-0A00-000029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66" name="Imagen 2">
          <a:extLst>
            <a:ext uri="{FF2B5EF4-FFF2-40B4-BE49-F238E27FC236}">
              <a16:creationId xmlns="" xmlns:a16="http://schemas.microsoft.com/office/drawing/2014/main" id="{00000000-0008-0000-0A00-00002A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67" name="Imagen 1">
          <a:extLst>
            <a:ext uri="{FF2B5EF4-FFF2-40B4-BE49-F238E27FC236}">
              <a16:creationId xmlns="" xmlns:a16="http://schemas.microsoft.com/office/drawing/2014/main" id="{00000000-0008-0000-0A00-00002B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68" name="Imagen 2">
          <a:extLst>
            <a:ext uri="{FF2B5EF4-FFF2-40B4-BE49-F238E27FC236}">
              <a16:creationId xmlns="" xmlns:a16="http://schemas.microsoft.com/office/drawing/2014/main" id="{00000000-0008-0000-0A00-00002C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69" name="Imagen 1">
          <a:extLst>
            <a:ext uri="{FF2B5EF4-FFF2-40B4-BE49-F238E27FC236}">
              <a16:creationId xmlns="" xmlns:a16="http://schemas.microsoft.com/office/drawing/2014/main" id="{00000000-0008-0000-0A00-00002D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0" name="Imagen 2">
          <a:extLst>
            <a:ext uri="{FF2B5EF4-FFF2-40B4-BE49-F238E27FC236}">
              <a16:creationId xmlns="" xmlns:a16="http://schemas.microsoft.com/office/drawing/2014/main" id="{00000000-0008-0000-0A00-00002E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1" name="Imagen 1">
          <a:extLst>
            <a:ext uri="{FF2B5EF4-FFF2-40B4-BE49-F238E27FC236}">
              <a16:creationId xmlns="" xmlns:a16="http://schemas.microsoft.com/office/drawing/2014/main" id="{00000000-0008-0000-0A00-00002F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2" name="Imagen 2">
          <a:extLst>
            <a:ext uri="{FF2B5EF4-FFF2-40B4-BE49-F238E27FC236}">
              <a16:creationId xmlns="" xmlns:a16="http://schemas.microsoft.com/office/drawing/2014/main" id="{00000000-0008-0000-0A00-000030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3" name="Imagen 1">
          <a:extLst>
            <a:ext uri="{FF2B5EF4-FFF2-40B4-BE49-F238E27FC236}">
              <a16:creationId xmlns="" xmlns:a16="http://schemas.microsoft.com/office/drawing/2014/main" id="{00000000-0008-0000-0A00-000031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4" name="Imagen 2">
          <a:extLst>
            <a:ext uri="{FF2B5EF4-FFF2-40B4-BE49-F238E27FC236}">
              <a16:creationId xmlns="" xmlns:a16="http://schemas.microsoft.com/office/drawing/2014/main" id="{00000000-0008-0000-0A00-000032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5" name="Imagen 1">
          <a:extLst>
            <a:ext uri="{FF2B5EF4-FFF2-40B4-BE49-F238E27FC236}">
              <a16:creationId xmlns="" xmlns:a16="http://schemas.microsoft.com/office/drawing/2014/main" id="{00000000-0008-0000-0A00-000033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6" name="Imagen 2">
          <a:extLst>
            <a:ext uri="{FF2B5EF4-FFF2-40B4-BE49-F238E27FC236}">
              <a16:creationId xmlns="" xmlns:a16="http://schemas.microsoft.com/office/drawing/2014/main" id="{00000000-0008-0000-0A00-000034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7" name="Imagen 1">
          <a:extLst>
            <a:ext uri="{FF2B5EF4-FFF2-40B4-BE49-F238E27FC236}">
              <a16:creationId xmlns="" xmlns:a16="http://schemas.microsoft.com/office/drawing/2014/main" id="{00000000-0008-0000-0A00-000035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8" name="Imagen 2">
          <a:extLst>
            <a:ext uri="{FF2B5EF4-FFF2-40B4-BE49-F238E27FC236}">
              <a16:creationId xmlns="" xmlns:a16="http://schemas.microsoft.com/office/drawing/2014/main" id="{00000000-0008-0000-0A00-000036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9" name="Imagen 1">
          <a:extLst>
            <a:ext uri="{FF2B5EF4-FFF2-40B4-BE49-F238E27FC236}">
              <a16:creationId xmlns="" xmlns:a16="http://schemas.microsoft.com/office/drawing/2014/main" id="{00000000-0008-0000-0A00-000037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0" name="Imagen 2">
          <a:extLst>
            <a:ext uri="{FF2B5EF4-FFF2-40B4-BE49-F238E27FC236}">
              <a16:creationId xmlns="" xmlns:a16="http://schemas.microsoft.com/office/drawing/2014/main" id="{00000000-0008-0000-0A00-000038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1" name="Imagen 1">
          <a:extLst>
            <a:ext uri="{FF2B5EF4-FFF2-40B4-BE49-F238E27FC236}">
              <a16:creationId xmlns="" xmlns:a16="http://schemas.microsoft.com/office/drawing/2014/main" id="{00000000-0008-0000-0A00-000039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2" name="Imagen 2">
          <a:extLst>
            <a:ext uri="{FF2B5EF4-FFF2-40B4-BE49-F238E27FC236}">
              <a16:creationId xmlns="" xmlns:a16="http://schemas.microsoft.com/office/drawing/2014/main" id="{00000000-0008-0000-0A00-00003A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3" name="Imagen 1">
          <a:extLst>
            <a:ext uri="{FF2B5EF4-FFF2-40B4-BE49-F238E27FC236}">
              <a16:creationId xmlns="" xmlns:a16="http://schemas.microsoft.com/office/drawing/2014/main" id="{00000000-0008-0000-0A00-00003B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4" name="Imagen 2">
          <a:extLst>
            <a:ext uri="{FF2B5EF4-FFF2-40B4-BE49-F238E27FC236}">
              <a16:creationId xmlns="" xmlns:a16="http://schemas.microsoft.com/office/drawing/2014/main" id="{00000000-0008-0000-0A00-00003C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5" name="Imagen 1">
          <a:extLst>
            <a:ext uri="{FF2B5EF4-FFF2-40B4-BE49-F238E27FC236}">
              <a16:creationId xmlns="" xmlns:a16="http://schemas.microsoft.com/office/drawing/2014/main" id="{00000000-0008-0000-0A00-00003D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6" name="Imagen 2">
          <a:extLst>
            <a:ext uri="{FF2B5EF4-FFF2-40B4-BE49-F238E27FC236}">
              <a16:creationId xmlns="" xmlns:a16="http://schemas.microsoft.com/office/drawing/2014/main" id="{00000000-0008-0000-0A00-00003E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7" name="Imagen 1">
          <a:extLst>
            <a:ext uri="{FF2B5EF4-FFF2-40B4-BE49-F238E27FC236}">
              <a16:creationId xmlns="" xmlns:a16="http://schemas.microsoft.com/office/drawing/2014/main" id="{00000000-0008-0000-0A00-00003F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142875</xdr:colOff>
      <xdr:row>0</xdr:row>
      <xdr:rowOff>28575</xdr:rowOff>
    </xdr:from>
    <xdr:to>
      <xdr:col>1</xdr:col>
      <xdr:colOff>1143000</xdr:colOff>
      <xdr:row>3</xdr:row>
      <xdr:rowOff>171450</xdr:rowOff>
    </xdr:to>
    <xdr:pic>
      <xdr:nvPicPr>
        <xdr:cNvPr id="35781103" name="Imagen 1">
          <a:extLst>
            <a:ext uri="{FF2B5EF4-FFF2-40B4-BE49-F238E27FC236}">
              <a16:creationId xmlns="" xmlns:a16="http://schemas.microsoft.com/office/drawing/2014/main" id="{00000000-0008-0000-0100-0000EF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4" name="Imagen 1">
          <a:extLst>
            <a:ext uri="{FF2B5EF4-FFF2-40B4-BE49-F238E27FC236}">
              <a16:creationId xmlns="" xmlns:a16="http://schemas.microsoft.com/office/drawing/2014/main" id="{00000000-0008-0000-0100-0000F0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5" name="Imagen 1">
          <a:extLst>
            <a:ext uri="{FF2B5EF4-FFF2-40B4-BE49-F238E27FC236}">
              <a16:creationId xmlns="" xmlns:a16="http://schemas.microsoft.com/office/drawing/2014/main" id="{00000000-0008-0000-0100-0000F1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6" name="Imagen 1">
          <a:extLst>
            <a:ext uri="{FF2B5EF4-FFF2-40B4-BE49-F238E27FC236}">
              <a16:creationId xmlns="" xmlns:a16="http://schemas.microsoft.com/office/drawing/2014/main" id="{00000000-0008-0000-0100-0000F2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7" name="Imagen 1">
          <a:extLst>
            <a:ext uri="{FF2B5EF4-FFF2-40B4-BE49-F238E27FC236}">
              <a16:creationId xmlns="" xmlns:a16="http://schemas.microsoft.com/office/drawing/2014/main" id="{00000000-0008-0000-0100-0000F3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8" name="Imagen 1">
          <a:extLst>
            <a:ext uri="{FF2B5EF4-FFF2-40B4-BE49-F238E27FC236}">
              <a16:creationId xmlns="" xmlns:a16="http://schemas.microsoft.com/office/drawing/2014/main" id="{00000000-0008-0000-0100-0000F4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342900</xdr:colOff>
      <xdr:row>1</xdr:row>
      <xdr:rowOff>47625</xdr:rowOff>
    </xdr:from>
    <xdr:to>
      <xdr:col>1</xdr:col>
      <xdr:colOff>1333500</xdr:colOff>
      <xdr:row>4</xdr:row>
      <xdr:rowOff>247650</xdr:rowOff>
    </xdr:to>
    <xdr:pic>
      <xdr:nvPicPr>
        <xdr:cNvPr id="35781109" name="Imagen 1">
          <a:extLst>
            <a:ext uri="{FF2B5EF4-FFF2-40B4-BE49-F238E27FC236}">
              <a16:creationId xmlns="" xmlns:a16="http://schemas.microsoft.com/office/drawing/2014/main" id="{00000000-0008-0000-0100-0000F5F92102}"/>
            </a:ext>
          </a:extLst>
        </xdr:cNvPr>
        <xdr:cNvPicPr>
          <a:picLocks noChangeAspect="1" noChangeArrowheads="1"/>
        </xdr:cNvPicPr>
      </xdr:nvPicPr>
      <xdr:blipFill>
        <a:blip xmlns:r="http://schemas.openxmlformats.org/officeDocument/2006/relationships" r:embed="rId1"/>
        <a:srcRect l="20409" t="8356" r="19293" b="10925"/>
        <a:stretch>
          <a:fillRect/>
        </a:stretch>
      </xdr:blipFill>
      <xdr:spPr bwMode="auto">
        <a:xfrm>
          <a:off x="409575" y="123825"/>
          <a:ext cx="990600" cy="1171575"/>
        </a:xfrm>
        <a:prstGeom prst="rect">
          <a:avLst/>
        </a:prstGeom>
        <a:noFill/>
        <a:ln w="9525">
          <a:noFill/>
          <a:miter lim="800000"/>
          <a:headEnd/>
          <a:tailEnd/>
        </a:ln>
      </xdr:spPr>
    </xdr:pic>
    <xdr:clientData/>
  </xdr:twoCellAnchor>
  <xdr:twoCellAnchor>
    <xdr:from>
      <xdr:col>8</xdr:col>
      <xdr:colOff>152400</xdr:colOff>
      <xdr:row>1</xdr:row>
      <xdr:rowOff>28575</xdr:rowOff>
    </xdr:from>
    <xdr:to>
      <xdr:col>8</xdr:col>
      <xdr:colOff>1228725</xdr:colOff>
      <xdr:row>4</xdr:row>
      <xdr:rowOff>238125</xdr:rowOff>
    </xdr:to>
    <xdr:pic>
      <xdr:nvPicPr>
        <xdr:cNvPr id="35781110" name="Imagen 2">
          <a:extLst>
            <a:ext uri="{FF2B5EF4-FFF2-40B4-BE49-F238E27FC236}">
              <a16:creationId xmlns="" xmlns:a16="http://schemas.microsoft.com/office/drawing/2014/main" id="{00000000-0008-0000-0100-0000F6F92102}"/>
            </a:ext>
          </a:extLst>
        </xdr:cNvPr>
        <xdr:cNvPicPr>
          <a:picLocks noChangeAspect="1" noChangeArrowheads="1"/>
        </xdr:cNvPicPr>
      </xdr:nvPicPr>
      <xdr:blipFill>
        <a:blip xmlns:r="http://schemas.openxmlformats.org/officeDocument/2006/relationships" r:embed="rId2"/>
        <a:srcRect l="16048" t="5251" r="18559" b="2000"/>
        <a:stretch>
          <a:fillRect/>
        </a:stretch>
      </xdr:blipFill>
      <xdr:spPr bwMode="auto">
        <a:xfrm>
          <a:off x="9829800" y="104775"/>
          <a:ext cx="1076325" cy="1181100"/>
        </a:xfrm>
        <a:prstGeom prst="rect">
          <a:avLst/>
        </a:prstGeom>
        <a:noFill/>
        <a:ln w="9525">
          <a:noFill/>
          <a:miter lim="800000"/>
          <a:headEnd/>
          <a:tailEnd/>
        </a:ln>
      </xdr:spPr>
    </xdr:pic>
    <xdr:clientData/>
  </xdr:twoCellAnchor>
  <xdr:twoCellAnchor>
    <xdr:from>
      <xdr:col>3</xdr:col>
      <xdr:colOff>361950</xdr:colOff>
      <xdr:row>43</xdr:row>
      <xdr:rowOff>95250</xdr:rowOff>
    </xdr:from>
    <xdr:to>
      <xdr:col>6</xdr:col>
      <xdr:colOff>1019175</xdr:colOff>
      <xdr:row>47</xdr:row>
      <xdr:rowOff>333375</xdr:rowOff>
    </xdr:to>
    <xdr:graphicFrame macro="">
      <xdr:nvGraphicFramePr>
        <xdr:cNvPr id="35781111" name="3 Gráfico">
          <a:extLst>
            <a:ext uri="{FF2B5EF4-FFF2-40B4-BE49-F238E27FC236}">
              <a16:creationId xmlns="" xmlns:a16="http://schemas.microsoft.com/office/drawing/2014/main" id="{00000000-0008-0000-0100-0000F7F921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8</xdr:col>
      <xdr:colOff>428625</xdr:colOff>
      <xdr:row>0</xdr:row>
      <xdr:rowOff>19050</xdr:rowOff>
    </xdr:from>
    <xdr:to>
      <xdr:col>9</xdr:col>
      <xdr:colOff>581025</xdr:colOff>
      <xdr:row>3</xdr:row>
      <xdr:rowOff>152400</xdr:rowOff>
    </xdr:to>
    <xdr:pic>
      <xdr:nvPicPr>
        <xdr:cNvPr id="35956896" name="Imagen 2">
          <a:extLst>
            <a:ext uri="{FF2B5EF4-FFF2-40B4-BE49-F238E27FC236}">
              <a16:creationId xmlns="" xmlns:a16="http://schemas.microsoft.com/office/drawing/2014/main" id="{00000000-0008-0000-0200-0000A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897" name="Imagen 1">
          <a:extLst>
            <a:ext uri="{FF2B5EF4-FFF2-40B4-BE49-F238E27FC236}">
              <a16:creationId xmlns="" xmlns:a16="http://schemas.microsoft.com/office/drawing/2014/main" id="{00000000-0008-0000-0200-0000A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898" name="Imagen 2">
          <a:extLst>
            <a:ext uri="{FF2B5EF4-FFF2-40B4-BE49-F238E27FC236}">
              <a16:creationId xmlns="" xmlns:a16="http://schemas.microsoft.com/office/drawing/2014/main" id="{00000000-0008-0000-0200-0000A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899" name="Imagen 1">
          <a:extLst>
            <a:ext uri="{FF2B5EF4-FFF2-40B4-BE49-F238E27FC236}">
              <a16:creationId xmlns="" xmlns:a16="http://schemas.microsoft.com/office/drawing/2014/main" id="{00000000-0008-0000-0200-0000A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0" name="Imagen 2">
          <a:extLst>
            <a:ext uri="{FF2B5EF4-FFF2-40B4-BE49-F238E27FC236}">
              <a16:creationId xmlns="" xmlns:a16="http://schemas.microsoft.com/office/drawing/2014/main" id="{00000000-0008-0000-0200-0000A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1" name="Imagen 1">
          <a:extLst>
            <a:ext uri="{FF2B5EF4-FFF2-40B4-BE49-F238E27FC236}">
              <a16:creationId xmlns="" xmlns:a16="http://schemas.microsoft.com/office/drawing/2014/main" id="{00000000-0008-0000-0200-0000A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2" name="Imagen 2">
          <a:extLst>
            <a:ext uri="{FF2B5EF4-FFF2-40B4-BE49-F238E27FC236}">
              <a16:creationId xmlns="" xmlns:a16="http://schemas.microsoft.com/office/drawing/2014/main" id="{00000000-0008-0000-0200-0000A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3" name="Imagen 1">
          <a:extLst>
            <a:ext uri="{FF2B5EF4-FFF2-40B4-BE49-F238E27FC236}">
              <a16:creationId xmlns="" xmlns:a16="http://schemas.microsoft.com/office/drawing/2014/main" id="{00000000-0008-0000-0200-0000A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4" name="Imagen 2">
          <a:extLst>
            <a:ext uri="{FF2B5EF4-FFF2-40B4-BE49-F238E27FC236}">
              <a16:creationId xmlns="" xmlns:a16="http://schemas.microsoft.com/office/drawing/2014/main" id="{00000000-0008-0000-0200-0000A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5" name="Imagen 1">
          <a:extLst>
            <a:ext uri="{FF2B5EF4-FFF2-40B4-BE49-F238E27FC236}">
              <a16:creationId xmlns="" xmlns:a16="http://schemas.microsoft.com/office/drawing/2014/main" id="{00000000-0008-0000-0200-0000A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6" name="Imagen 2">
          <a:extLst>
            <a:ext uri="{FF2B5EF4-FFF2-40B4-BE49-F238E27FC236}">
              <a16:creationId xmlns="" xmlns:a16="http://schemas.microsoft.com/office/drawing/2014/main" id="{00000000-0008-0000-0200-0000A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7" name="Imagen 1">
          <a:extLst>
            <a:ext uri="{FF2B5EF4-FFF2-40B4-BE49-F238E27FC236}">
              <a16:creationId xmlns="" xmlns:a16="http://schemas.microsoft.com/office/drawing/2014/main" id="{00000000-0008-0000-0200-0000A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8" name="Imagen 2">
          <a:extLst>
            <a:ext uri="{FF2B5EF4-FFF2-40B4-BE49-F238E27FC236}">
              <a16:creationId xmlns="" xmlns:a16="http://schemas.microsoft.com/office/drawing/2014/main" id="{00000000-0008-0000-0200-0000A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9" name="Imagen 1">
          <a:extLst>
            <a:ext uri="{FF2B5EF4-FFF2-40B4-BE49-F238E27FC236}">
              <a16:creationId xmlns="" xmlns:a16="http://schemas.microsoft.com/office/drawing/2014/main" id="{00000000-0008-0000-0200-0000A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0" name="Imagen 2">
          <a:extLst>
            <a:ext uri="{FF2B5EF4-FFF2-40B4-BE49-F238E27FC236}">
              <a16:creationId xmlns="" xmlns:a16="http://schemas.microsoft.com/office/drawing/2014/main" id="{00000000-0008-0000-0200-0000A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1" name="Imagen 1">
          <a:extLst>
            <a:ext uri="{FF2B5EF4-FFF2-40B4-BE49-F238E27FC236}">
              <a16:creationId xmlns="" xmlns:a16="http://schemas.microsoft.com/office/drawing/2014/main" id="{00000000-0008-0000-0200-0000A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2" name="Imagen 2">
          <a:extLst>
            <a:ext uri="{FF2B5EF4-FFF2-40B4-BE49-F238E27FC236}">
              <a16:creationId xmlns="" xmlns:a16="http://schemas.microsoft.com/office/drawing/2014/main" id="{00000000-0008-0000-0200-0000B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3" name="Imagen 1">
          <a:extLst>
            <a:ext uri="{FF2B5EF4-FFF2-40B4-BE49-F238E27FC236}">
              <a16:creationId xmlns="" xmlns:a16="http://schemas.microsoft.com/office/drawing/2014/main" id="{00000000-0008-0000-0200-0000B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4" name="Imagen 2">
          <a:extLst>
            <a:ext uri="{FF2B5EF4-FFF2-40B4-BE49-F238E27FC236}">
              <a16:creationId xmlns="" xmlns:a16="http://schemas.microsoft.com/office/drawing/2014/main" id="{00000000-0008-0000-0200-0000B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5" name="Imagen 1">
          <a:extLst>
            <a:ext uri="{FF2B5EF4-FFF2-40B4-BE49-F238E27FC236}">
              <a16:creationId xmlns="" xmlns:a16="http://schemas.microsoft.com/office/drawing/2014/main" id="{00000000-0008-0000-0200-0000B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6" name="Imagen 2">
          <a:extLst>
            <a:ext uri="{FF2B5EF4-FFF2-40B4-BE49-F238E27FC236}">
              <a16:creationId xmlns="" xmlns:a16="http://schemas.microsoft.com/office/drawing/2014/main" id="{00000000-0008-0000-0200-0000B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7" name="Imagen 1">
          <a:extLst>
            <a:ext uri="{FF2B5EF4-FFF2-40B4-BE49-F238E27FC236}">
              <a16:creationId xmlns="" xmlns:a16="http://schemas.microsoft.com/office/drawing/2014/main" id="{00000000-0008-0000-0200-0000B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8" name="Imagen 2">
          <a:extLst>
            <a:ext uri="{FF2B5EF4-FFF2-40B4-BE49-F238E27FC236}">
              <a16:creationId xmlns="" xmlns:a16="http://schemas.microsoft.com/office/drawing/2014/main" id="{00000000-0008-0000-0200-0000B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9" name="Imagen 1">
          <a:extLst>
            <a:ext uri="{FF2B5EF4-FFF2-40B4-BE49-F238E27FC236}">
              <a16:creationId xmlns="" xmlns:a16="http://schemas.microsoft.com/office/drawing/2014/main" id="{00000000-0008-0000-0200-0000B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0" name="Imagen 2">
          <a:extLst>
            <a:ext uri="{FF2B5EF4-FFF2-40B4-BE49-F238E27FC236}">
              <a16:creationId xmlns="" xmlns:a16="http://schemas.microsoft.com/office/drawing/2014/main" id="{00000000-0008-0000-0200-0000B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1" name="Imagen 1">
          <a:extLst>
            <a:ext uri="{FF2B5EF4-FFF2-40B4-BE49-F238E27FC236}">
              <a16:creationId xmlns="" xmlns:a16="http://schemas.microsoft.com/office/drawing/2014/main" id="{00000000-0008-0000-0200-0000B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2" name="Imagen 2">
          <a:extLst>
            <a:ext uri="{FF2B5EF4-FFF2-40B4-BE49-F238E27FC236}">
              <a16:creationId xmlns="" xmlns:a16="http://schemas.microsoft.com/office/drawing/2014/main" id="{00000000-0008-0000-0200-0000B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3" name="Imagen 1">
          <a:extLst>
            <a:ext uri="{FF2B5EF4-FFF2-40B4-BE49-F238E27FC236}">
              <a16:creationId xmlns="" xmlns:a16="http://schemas.microsoft.com/office/drawing/2014/main" id="{00000000-0008-0000-0200-0000B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4" name="Imagen 2">
          <a:extLst>
            <a:ext uri="{FF2B5EF4-FFF2-40B4-BE49-F238E27FC236}">
              <a16:creationId xmlns="" xmlns:a16="http://schemas.microsoft.com/office/drawing/2014/main" id="{00000000-0008-0000-0200-0000B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5" name="Imagen 1">
          <a:extLst>
            <a:ext uri="{FF2B5EF4-FFF2-40B4-BE49-F238E27FC236}">
              <a16:creationId xmlns="" xmlns:a16="http://schemas.microsoft.com/office/drawing/2014/main" id="{00000000-0008-0000-0200-0000B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6" name="Imagen 2">
          <a:extLst>
            <a:ext uri="{FF2B5EF4-FFF2-40B4-BE49-F238E27FC236}">
              <a16:creationId xmlns="" xmlns:a16="http://schemas.microsoft.com/office/drawing/2014/main" id="{00000000-0008-0000-0200-0000B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7" name="Imagen 1">
          <a:extLst>
            <a:ext uri="{FF2B5EF4-FFF2-40B4-BE49-F238E27FC236}">
              <a16:creationId xmlns="" xmlns:a16="http://schemas.microsoft.com/office/drawing/2014/main" id="{00000000-0008-0000-0200-0000B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8" name="Imagen 2">
          <a:extLst>
            <a:ext uri="{FF2B5EF4-FFF2-40B4-BE49-F238E27FC236}">
              <a16:creationId xmlns="" xmlns:a16="http://schemas.microsoft.com/office/drawing/2014/main" id="{00000000-0008-0000-0200-0000C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9" name="Imagen 1">
          <a:extLst>
            <a:ext uri="{FF2B5EF4-FFF2-40B4-BE49-F238E27FC236}">
              <a16:creationId xmlns="" xmlns:a16="http://schemas.microsoft.com/office/drawing/2014/main" id="{00000000-0008-0000-0200-0000C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0" name="Imagen 2">
          <a:extLst>
            <a:ext uri="{FF2B5EF4-FFF2-40B4-BE49-F238E27FC236}">
              <a16:creationId xmlns="" xmlns:a16="http://schemas.microsoft.com/office/drawing/2014/main" id="{00000000-0008-0000-0200-0000C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1" name="Imagen 1">
          <a:extLst>
            <a:ext uri="{FF2B5EF4-FFF2-40B4-BE49-F238E27FC236}">
              <a16:creationId xmlns="" xmlns:a16="http://schemas.microsoft.com/office/drawing/2014/main" id="{00000000-0008-0000-0200-0000C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2" name="Imagen 2">
          <a:extLst>
            <a:ext uri="{FF2B5EF4-FFF2-40B4-BE49-F238E27FC236}">
              <a16:creationId xmlns="" xmlns:a16="http://schemas.microsoft.com/office/drawing/2014/main" id="{00000000-0008-0000-0200-0000C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3" name="Imagen 1">
          <a:extLst>
            <a:ext uri="{FF2B5EF4-FFF2-40B4-BE49-F238E27FC236}">
              <a16:creationId xmlns="" xmlns:a16="http://schemas.microsoft.com/office/drawing/2014/main" id="{00000000-0008-0000-0200-0000C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4" name="Imagen 2">
          <a:extLst>
            <a:ext uri="{FF2B5EF4-FFF2-40B4-BE49-F238E27FC236}">
              <a16:creationId xmlns="" xmlns:a16="http://schemas.microsoft.com/office/drawing/2014/main" id="{00000000-0008-0000-0200-0000C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5" name="Imagen 1">
          <a:extLst>
            <a:ext uri="{FF2B5EF4-FFF2-40B4-BE49-F238E27FC236}">
              <a16:creationId xmlns="" xmlns:a16="http://schemas.microsoft.com/office/drawing/2014/main" id="{00000000-0008-0000-0200-0000C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6" name="Imagen 2">
          <a:extLst>
            <a:ext uri="{FF2B5EF4-FFF2-40B4-BE49-F238E27FC236}">
              <a16:creationId xmlns="" xmlns:a16="http://schemas.microsoft.com/office/drawing/2014/main" id="{00000000-0008-0000-0200-0000C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7" name="Imagen 1">
          <a:extLst>
            <a:ext uri="{FF2B5EF4-FFF2-40B4-BE49-F238E27FC236}">
              <a16:creationId xmlns="" xmlns:a16="http://schemas.microsoft.com/office/drawing/2014/main" id="{00000000-0008-0000-0200-0000C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8" name="Imagen 2">
          <a:extLst>
            <a:ext uri="{FF2B5EF4-FFF2-40B4-BE49-F238E27FC236}">
              <a16:creationId xmlns="" xmlns:a16="http://schemas.microsoft.com/office/drawing/2014/main" id="{00000000-0008-0000-0200-0000C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9" name="Imagen 1">
          <a:extLst>
            <a:ext uri="{FF2B5EF4-FFF2-40B4-BE49-F238E27FC236}">
              <a16:creationId xmlns="" xmlns:a16="http://schemas.microsoft.com/office/drawing/2014/main" id="{00000000-0008-0000-0200-0000C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0" name="Imagen 2">
          <a:extLst>
            <a:ext uri="{FF2B5EF4-FFF2-40B4-BE49-F238E27FC236}">
              <a16:creationId xmlns="" xmlns:a16="http://schemas.microsoft.com/office/drawing/2014/main" id="{00000000-0008-0000-0200-0000C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1" name="Imagen 1">
          <a:extLst>
            <a:ext uri="{FF2B5EF4-FFF2-40B4-BE49-F238E27FC236}">
              <a16:creationId xmlns="" xmlns:a16="http://schemas.microsoft.com/office/drawing/2014/main" id="{00000000-0008-0000-0200-0000C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2" name="Imagen 2">
          <a:extLst>
            <a:ext uri="{FF2B5EF4-FFF2-40B4-BE49-F238E27FC236}">
              <a16:creationId xmlns="" xmlns:a16="http://schemas.microsoft.com/office/drawing/2014/main" id="{00000000-0008-0000-0200-0000C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3" name="Imagen 1">
          <a:extLst>
            <a:ext uri="{FF2B5EF4-FFF2-40B4-BE49-F238E27FC236}">
              <a16:creationId xmlns="" xmlns:a16="http://schemas.microsoft.com/office/drawing/2014/main" id="{00000000-0008-0000-0200-0000C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4" name="Imagen 2">
          <a:extLst>
            <a:ext uri="{FF2B5EF4-FFF2-40B4-BE49-F238E27FC236}">
              <a16:creationId xmlns="" xmlns:a16="http://schemas.microsoft.com/office/drawing/2014/main" id="{00000000-0008-0000-0200-0000D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5" name="Imagen 1">
          <a:extLst>
            <a:ext uri="{FF2B5EF4-FFF2-40B4-BE49-F238E27FC236}">
              <a16:creationId xmlns="" xmlns:a16="http://schemas.microsoft.com/office/drawing/2014/main" id="{00000000-0008-0000-0200-0000D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6" name="Imagen 2">
          <a:extLst>
            <a:ext uri="{FF2B5EF4-FFF2-40B4-BE49-F238E27FC236}">
              <a16:creationId xmlns="" xmlns:a16="http://schemas.microsoft.com/office/drawing/2014/main" id="{00000000-0008-0000-0200-0000D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7" name="Imagen 1">
          <a:extLst>
            <a:ext uri="{FF2B5EF4-FFF2-40B4-BE49-F238E27FC236}">
              <a16:creationId xmlns="" xmlns:a16="http://schemas.microsoft.com/office/drawing/2014/main" id="{00000000-0008-0000-0200-0000D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8" name="Imagen 2">
          <a:extLst>
            <a:ext uri="{FF2B5EF4-FFF2-40B4-BE49-F238E27FC236}">
              <a16:creationId xmlns="" xmlns:a16="http://schemas.microsoft.com/office/drawing/2014/main" id="{00000000-0008-0000-0200-0000D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9" name="Imagen 1">
          <a:extLst>
            <a:ext uri="{FF2B5EF4-FFF2-40B4-BE49-F238E27FC236}">
              <a16:creationId xmlns="" xmlns:a16="http://schemas.microsoft.com/office/drawing/2014/main" id="{00000000-0008-0000-0200-0000D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0" name="Imagen 2">
          <a:extLst>
            <a:ext uri="{FF2B5EF4-FFF2-40B4-BE49-F238E27FC236}">
              <a16:creationId xmlns="" xmlns:a16="http://schemas.microsoft.com/office/drawing/2014/main" id="{00000000-0008-0000-0200-0000D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1" name="Imagen 1">
          <a:extLst>
            <a:ext uri="{FF2B5EF4-FFF2-40B4-BE49-F238E27FC236}">
              <a16:creationId xmlns="" xmlns:a16="http://schemas.microsoft.com/office/drawing/2014/main" id="{00000000-0008-0000-0200-0000D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2" name="Imagen 2">
          <a:extLst>
            <a:ext uri="{FF2B5EF4-FFF2-40B4-BE49-F238E27FC236}">
              <a16:creationId xmlns="" xmlns:a16="http://schemas.microsoft.com/office/drawing/2014/main" id="{00000000-0008-0000-0200-0000D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3" name="Imagen 1">
          <a:extLst>
            <a:ext uri="{FF2B5EF4-FFF2-40B4-BE49-F238E27FC236}">
              <a16:creationId xmlns="" xmlns:a16="http://schemas.microsoft.com/office/drawing/2014/main" id="{00000000-0008-0000-0200-0000D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4" name="Imagen 2">
          <a:extLst>
            <a:ext uri="{FF2B5EF4-FFF2-40B4-BE49-F238E27FC236}">
              <a16:creationId xmlns="" xmlns:a16="http://schemas.microsoft.com/office/drawing/2014/main" id="{00000000-0008-0000-0200-0000D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5" name="Imagen 1">
          <a:extLst>
            <a:ext uri="{FF2B5EF4-FFF2-40B4-BE49-F238E27FC236}">
              <a16:creationId xmlns="" xmlns:a16="http://schemas.microsoft.com/office/drawing/2014/main" id="{00000000-0008-0000-0200-0000D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6" name="Imagen 2">
          <a:extLst>
            <a:ext uri="{FF2B5EF4-FFF2-40B4-BE49-F238E27FC236}">
              <a16:creationId xmlns="" xmlns:a16="http://schemas.microsoft.com/office/drawing/2014/main" id="{00000000-0008-0000-0200-0000D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7" name="Imagen 1">
          <a:extLst>
            <a:ext uri="{FF2B5EF4-FFF2-40B4-BE49-F238E27FC236}">
              <a16:creationId xmlns="" xmlns:a16="http://schemas.microsoft.com/office/drawing/2014/main" id="{00000000-0008-0000-0200-0000D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8" name="Imagen 2">
          <a:extLst>
            <a:ext uri="{FF2B5EF4-FFF2-40B4-BE49-F238E27FC236}">
              <a16:creationId xmlns="" xmlns:a16="http://schemas.microsoft.com/office/drawing/2014/main" id="{00000000-0008-0000-0200-0000D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9" name="Imagen 1">
          <a:extLst>
            <a:ext uri="{FF2B5EF4-FFF2-40B4-BE49-F238E27FC236}">
              <a16:creationId xmlns="" xmlns:a16="http://schemas.microsoft.com/office/drawing/2014/main" id="{00000000-0008-0000-0200-0000D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0" name="Imagen 2">
          <a:extLst>
            <a:ext uri="{FF2B5EF4-FFF2-40B4-BE49-F238E27FC236}">
              <a16:creationId xmlns="" xmlns:a16="http://schemas.microsoft.com/office/drawing/2014/main" id="{00000000-0008-0000-0200-0000E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1" name="Imagen 1">
          <a:extLst>
            <a:ext uri="{FF2B5EF4-FFF2-40B4-BE49-F238E27FC236}">
              <a16:creationId xmlns="" xmlns:a16="http://schemas.microsoft.com/office/drawing/2014/main" id="{00000000-0008-0000-0200-0000E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2" name="Imagen 2">
          <a:extLst>
            <a:ext uri="{FF2B5EF4-FFF2-40B4-BE49-F238E27FC236}">
              <a16:creationId xmlns="" xmlns:a16="http://schemas.microsoft.com/office/drawing/2014/main" id="{00000000-0008-0000-0200-0000E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3" name="Imagen 1">
          <a:extLst>
            <a:ext uri="{FF2B5EF4-FFF2-40B4-BE49-F238E27FC236}">
              <a16:creationId xmlns="" xmlns:a16="http://schemas.microsoft.com/office/drawing/2014/main" id="{00000000-0008-0000-0200-0000E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4" name="Imagen 2">
          <a:extLst>
            <a:ext uri="{FF2B5EF4-FFF2-40B4-BE49-F238E27FC236}">
              <a16:creationId xmlns="" xmlns:a16="http://schemas.microsoft.com/office/drawing/2014/main" id="{00000000-0008-0000-0200-0000E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5" name="Imagen 1">
          <a:extLst>
            <a:ext uri="{FF2B5EF4-FFF2-40B4-BE49-F238E27FC236}">
              <a16:creationId xmlns="" xmlns:a16="http://schemas.microsoft.com/office/drawing/2014/main" id="{00000000-0008-0000-0200-0000E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6" name="Imagen 2">
          <a:extLst>
            <a:ext uri="{FF2B5EF4-FFF2-40B4-BE49-F238E27FC236}">
              <a16:creationId xmlns="" xmlns:a16="http://schemas.microsoft.com/office/drawing/2014/main" id="{00000000-0008-0000-0200-0000E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7" name="Imagen 1">
          <a:extLst>
            <a:ext uri="{FF2B5EF4-FFF2-40B4-BE49-F238E27FC236}">
              <a16:creationId xmlns="" xmlns:a16="http://schemas.microsoft.com/office/drawing/2014/main" id="{00000000-0008-0000-0200-0000E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8" name="Imagen 2">
          <a:extLst>
            <a:ext uri="{FF2B5EF4-FFF2-40B4-BE49-F238E27FC236}">
              <a16:creationId xmlns="" xmlns:a16="http://schemas.microsoft.com/office/drawing/2014/main" id="{00000000-0008-0000-0200-0000E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9" name="Imagen 1">
          <a:extLst>
            <a:ext uri="{FF2B5EF4-FFF2-40B4-BE49-F238E27FC236}">
              <a16:creationId xmlns="" xmlns:a16="http://schemas.microsoft.com/office/drawing/2014/main" id="{00000000-0008-0000-0200-0000E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0" name="Imagen 2">
          <a:extLst>
            <a:ext uri="{FF2B5EF4-FFF2-40B4-BE49-F238E27FC236}">
              <a16:creationId xmlns="" xmlns:a16="http://schemas.microsoft.com/office/drawing/2014/main" id="{00000000-0008-0000-0200-0000E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1" name="Imagen 1">
          <a:extLst>
            <a:ext uri="{FF2B5EF4-FFF2-40B4-BE49-F238E27FC236}">
              <a16:creationId xmlns="" xmlns:a16="http://schemas.microsoft.com/office/drawing/2014/main" id="{00000000-0008-0000-0200-0000E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2" name="Imagen 2">
          <a:extLst>
            <a:ext uri="{FF2B5EF4-FFF2-40B4-BE49-F238E27FC236}">
              <a16:creationId xmlns="" xmlns:a16="http://schemas.microsoft.com/office/drawing/2014/main" id="{00000000-0008-0000-0200-0000E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3" name="Imagen 1">
          <a:extLst>
            <a:ext uri="{FF2B5EF4-FFF2-40B4-BE49-F238E27FC236}">
              <a16:creationId xmlns="" xmlns:a16="http://schemas.microsoft.com/office/drawing/2014/main" id="{00000000-0008-0000-0200-0000E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4" name="Imagen 2">
          <a:extLst>
            <a:ext uri="{FF2B5EF4-FFF2-40B4-BE49-F238E27FC236}">
              <a16:creationId xmlns="" xmlns:a16="http://schemas.microsoft.com/office/drawing/2014/main" id="{00000000-0008-0000-0200-0000E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5" name="Imagen 1">
          <a:extLst>
            <a:ext uri="{FF2B5EF4-FFF2-40B4-BE49-F238E27FC236}">
              <a16:creationId xmlns="" xmlns:a16="http://schemas.microsoft.com/office/drawing/2014/main" id="{00000000-0008-0000-0200-0000E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6" name="Imagen 2">
          <a:extLst>
            <a:ext uri="{FF2B5EF4-FFF2-40B4-BE49-F238E27FC236}">
              <a16:creationId xmlns="" xmlns:a16="http://schemas.microsoft.com/office/drawing/2014/main" id="{00000000-0008-0000-0200-0000F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7" name="Imagen 1">
          <a:extLst>
            <a:ext uri="{FF2B5EF4-FFF2-40B4-BE49-F238E27FC236}">
              <a16:creationId xmlns="" xmlns:a16="http://schemas.microsoft.com/office/drawing/2014/main" id="{00000000-0008-0000-0200-0000F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8" name="Imagen 2">
          <a:extLst>
            <a:ext uri="{FF2B5EF4-FFF2-40B4-BE49-F238E27FC236}">
              <a16:creationId xmlns="" xmlns:a16="http://schemas.microsoft.com/office/drawing/2014/main" id="{00000000-0008-0000-0200-0000F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9" name="Imagen 1">
          <a:extLst>
            <a:ext uri="{FF2B5EF4-FFF2-40B4-BE49-F238E27FC236}">
              <a16:creationId xmlns="" xmlns:a16="http://schemas.microsoft.com/office/drawing/2014/main" id="{00000000-0008-0000-0200-0000F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0" name="Imagen 2">
          <a:extLst>
            <a:ext uri="{FF2B5EF4-FFF2-40B4-BE49-F238E27FC236}">
              <a16:creationId xmlns="" xmlns:a16="http://schemas.microsoft.com/office/drawing/2014/main" id="{00000000-0008-0000-0200-0000F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1" name="Imagen 1">
          <a:extLst>
            <a:ext uri="{FF2B5EF4-FFF2-40B4-BE49-F238E27FC236}">
              <a16:creationId xmlns="" xmlns:a16="http://schemas.microsoft.com/office/drawing/2014/main" id="{00000000-0008-0000-0200-0000F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2" name="Imagen 2">
          <a:extLst>
            <a:ext uri="{FF2B5EF4-FFF2-40B4-BE49-F238E27FC236}">
              <a16:creationId xmlns="" xmlns:a16="http://schemas.microsoft.com/office/drawing/2014/main" id="{00000000-0008-0000-0200-0000F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3" name="Imagen 1">
          <a:extLst>
            <a:ext uri="{FF2B5EF4-FFF2-40B4-BE49-F238E27FC236}">
              <a16:creationId xmlns="" xmlns:a16="http://schemas.microsoft.com/office/drawing/2014/main" id="{00000000-0008-0000-0200-0000F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4" name="Imagen 2">
          <a:extLst>
            <a:ext uri="{FF2B5EF4-FFF2-40B4-BE49-F238E27FC236}">
              <a16:creationId xmlns="" xmlns:a16="http://schemas.microsoft.com/office/drawing/2014/main" id="{00000000-0008-0000-0200-0000F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5" name="Imagen 1">
          <a:extLst>
            <a:ext uri="{FF2B5EF4-FFF2-40B4-BE49-F238E27FC236}">
              <a16:creationId xmlns="" xmlns:a16="http://schemas.microsoft.com/office/drawing/2014/main" id="{00000000-0008-0000-0200-0000F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6" name="Imagen 2">
          <a:extLst>
            <a:ext uri="{FF2B5EF4-FFF2-40B4-BE49-F238E27FC236}">
              <a16:creationId xmlns="" xmlns:a16="http://schemas.microsoft.com/office/drawing/2014/main" id="{00000000-0008-0000-0200-0000F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7" name="Imagen 1">
          <a:extLst>
            <a:ext uri="{FF2B5EF4-FFF2-40B4-BE49-F238E27FC236}">
              <a16:creationId xmlns="" xmlns:a16="http://schemas.microsoft.com/office/drawing/2014/main" id="{00000000-0008-0000-0200-0000F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8" name="Imagen 2">
          <a:extLst>
            <a:ext uri="{FF2B5EF4-FFF2-40B4-BE49-F238E27FC236}">
              <a16:creationId xmlns="" xmlns:a16="http://schemas.microsoft.com/office/drawing/2014/main" id="{00000000-0008-0000-0200-0000F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9" name="Imagen 1">
          <a:extLst>
            <a:ext uri="{FF2B5EF4-FFF2-40B4-BE49-F238E27FC236}">
              <a16:creationId xmlns="" xmlns:a16="http://schemas.microsoft.com/office/drawing/2014/main" id="{00000000-0008-0000-0200-0000F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90" name="Imagen 2">
          <a:extLst>
            <a:ext uri="{FF2B5EF4-FFF2-40B4-BE49-F238E27FC236}">
              <a16:creationId xmlns="" xmlns:a16="http://schemas.microsoft.com/office/drawing/2014/main" id="{00000000-0008-0000-0200-0000F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91" name="Imagen 1">
          <a:extLst>
            <a:ext uri="{FF2B5EF4-FFF2-40B4-BE49-F238E27FC236}">
              <a16:creationId xmlns="" xmlns:a16="http://schemas.microsoft.com/office/drawing/2014/main" id="{00000000-0008-0000-0200-0000F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5784913" name="Imagen 4" descr="escudo_negro">
          <a:extLst>
            <a:ext uri="{FF2B5EF4-FFF2-40B4-BE49-F238E27FC236}">
              <a16:creationId xmlns="" xmlns:a16="http://schemas.microsoft.com/office/drawing/2014/main" id="{00000000-0008-0000-0300-0000D10822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38100</xdr:rowOff>
        </xdr:from>
        <xdr:to>
          <xdr:col>8</xdr:col>
          <xdr:colOff>1447800</xdr:colOff>
          <xdr:row>1</xdr:row>
          <xdr:rowOff>457200</xdr:rowOff>
        </xdr:to>
        <xdr:sp macro="" textlink="">
          <xdr:nvSpPr>
            <xdr:cNvPr id="35784888" name="Object 1208" hidden="1">
              <a:extLst>
                <a:ext uri="{63B3BB69-23CF-44E3-9099-C40C66FF867C}">
                  <a14:compatExt spid="_x0000_s35784888"/>
                </a:ext>
                <a:ext uri="{FF2B5EF4-FFF2-40B4-BE49-F238E27FC236}">
                  <a16:creationId xmlns="" xmlns:a16="http://schemas.microsoft.com/office/drawing/2014/main" id="{00000000-0008-0000-0300-0000B808220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editAs="absolute">
    <xdr:from>
      <xdr:col>1</xdr:col>
      <xdr:colOff>123825</xdr:colOff>
      <xdr:row>39</xdr:row>
      <xdr:rowOff>133350</xdr:rowOff>
    </xdr:from>
    <xdr:to>
      <xdr:col>8</xdr:col>
      <xdr:colOff>1304925</xdr:colOff>
      <xdr:row>43</xdr:row>
      <xdr:rowOff>228600</xdr:rowOff>
    </xdr:to>
    <xdr:graphicFrame macro="">
      <xdr:nvGraphicFramePr>
        <xdr:cNvPr id="6" name="Gráfico 3">
          <a:extLst>
            <a:ext uri="{FF2B5EF4-FFF2-40B4-BE49-F238E27FC236}">
              <a16:creationId xmlns="" xmlns:a16="http://schemas.microsoft.com/office/drawing/2014/main" id="{00000000-0008-0000-0300-000006000000}"/>
            </a:ext>
            <a:ext uri="{147F2762-F138-4A5C-976F-8EAC2B608ADB}">
              <a16:predDERef xmlns="" xmlns:a16="http://schemas.microsoft.com/office/drawing/2014/main" pred="{00000000-0008-0000-0300-0000B80822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 name="Imagen 4" descr="escudo_negro">
          <a:extLst>
            <a:ext uri="{FF2B5EF4-FFF2-40B4-BE49-F238E27FC236}">
              <a16:creationId xmlns=""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38100</xdr:rowOff>
        </xdr:from>
        <xdr:to>
          <xdr:col>8</xdr:col>
          <xdr:colOff>1447800</xdr:colOff>
          <xdr:row>1</xdr:row>
          <xdr:rowOff>457200</xdr:rowOff>
        </xdr:to>
        <xdr:sp macro="" textlink="">
          <xdr:nvSpPr>
            <xdr:cNvPr id="35789825" name="Object 1" hidden="1">
              <a:extLst>
                <a:ext uri="{63B3BB69-23CF-44E3-9099-C40C66FF867C}">
                  <a14:compatExt spid="_x0000_s35789825"/>
                </a:ext>
                <a:ext uri="{FF2B5EF4-FFF2-40B4-BE49-F238E27FC236}">
                  <a16:creationId xmlns="" xmlns:a16="http://schemas.microsoft.com/office/drawing/2014/main" id="{00000000-0008-0000-0400-0000011C220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editAs="absolute">
    <xdr:from>
      <xdr:col>1</xdr:col>
      <xdr:colOff>68843</xdr:colOff>
      <xdr:row>39</xdr:row>
      <xdr:rowOff>158750</xdr:rowOff>
    </xdr:from>
    <xdr:to>
      <xdr:col>8</xdr:col>
      <xdr:colOff>1428750</xdr:colOff>
      <xdr:row>43</xdr:row>
      <xdr:rowOff>32472</xdr:rowOff>
    </xdr:to>
    <xdr:graphicFrame macro="">
      <xdr:nvGraphicFramePr>
        <xdr:cNvPr id="6" name="Gráfico 3">
          <a:extLst>
            <a:ext uri="{FF2B5EF4-FFF2-40B4-BE49-F238E27FC236}">
              <a16:creationId xmlns="" xmlns:a16="http://schemas.microsoft.com/office/drawing/2014/main" id="{00000000-0008-0000-04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 name="Imagen 4" descr="escudo_negro">
          <a:extLst>
            <a:ext uri="{FF2B5EF4-FFF2-40B4-BE49-F238E27FC236}">
              <a16:creationId xmlns="" xmlns:a16="http://schemas.microsoft.com/office/drawing/2014/main" id="{00000000-0008-0000-05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38100</xdr:rowOff>
        </xdr:from>
        <xdr:to>
          <xdr:col>8</xdr:col>
          <xdr:colOff>1447800</xdr:colOff>
          <xdr:row>1</xdr:row>
          <xdr:rowOff>457200</xdr:rowOff>
        </xdr:to>
        <xdr:sp macro="" textlink="">
          <xdr:nvSpPr>
            <xdr:cNvPr id="35790849" name="Object 1" hidden="1">
              <a:extLst>
                <a:ext uri="{63B3BB69-23CF-44E3-9099-C40C66FF867C}">
                  <a14:compatExt spid="_x0000_s35790849"/>
                </a:ext>
                <a:ext uri="{FF2B5EF4-FFF2-40B4-BE49-F238E27FC236}">
                  <a16:creationId xmlns="" xmlns:a16="http://schemas.microsoft.com/office/drawing/2014/main" id="{00000000-0008-0000-0500-00000120220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editAs="absolute">
    <xdr:from>
      <xdr:col>1</xdr:col>
      <xdr:colOff>494740</xdr:colOff>
      <xdr:row>39</xdr:row>
      <xdr:rowOff>199281</xdr:rowOff>
    </xdr:from>
    <xdr:to>
      <xdr:col>8</xdr:col>
      <xdr:colOff>1480104</xdr:colOff>
      <xdr:row>43</xdr:row>
      <xdr:rowOff>10941</xdr:rowOff>
    </xdr:to>
    <xdr:graphicFrame macro="">
      <xdr:nvGraphicFramePr>
        <xdr:cNvPr id="6" name="Gráfico 3">
          <a:extLst>
            <a:ext uri="{FF2B5EF4-FFF2-40B4-BE49-F238E27FC236}">
              <a16:creationId xmlns="" xmlns:a16="http://schemas.microsoft.com/office/drawing/2014/main" id="{00000000-0008-0000-05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 name="Imagen 4" descr="escudo_negro">
          <a:extLst>
            <a:ext uri="{FF2B5EF4-FFF2-40B4-BE49-F238E27FC236}">
              <a16:creationId xmlns="" xmlns:a16="http://schemas.microsoft.com/office/drawing/2014/main" id="{00000000-0008-0000-06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38100</xdr:rowOff>
        </xdr:from>
        <xdr:to>
          <xdr:col>8</xdr:col>
          <xdr:colOff>1447800</xdr:colOff>
          <xdr:row>1</xdr:row>
          <xdr:rowOff>457200</xdr:rowOff>
        </xdr:to>
        <xdr:sp macro="" textlink="">
          <xdr:nvSpPr>
            <xdr:cNvPr id="35791873" name="Object 1" hidden="1">
              <a:extLst>
                <a:ext uri="{63B3BB69-23CF-44E3-9099-C40C66FF867C}">
                  <a14:compatExt spid="_x0000_s35791873"/>
                </a:ext>
                <a:ext uri="{FF2B5EF4-FFF2-40B4-BE49-F238E27FC236}">
                  <a16:creationId xmlns="" xmlns:a16="http://schemas.microsoft.com/office/drawing/2014/main" id="{00000000-0008-0000-0600-00000124220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editAs="absolute">
    <xdr:from>
      <xdr:col>1</xdr:col>
      <xdr:colOff>90915</xdr:colOff>
      <xdr:row>39</xdr:row>
      <xdr:rowOff>171967</xdr:rowOff>
    </xdr:from>
    <xdr:to>
      <xdr:col>8</xdr:col>
      <xdr:colOff>1443113</xdr:colOff>
      <xdr:row>43</xdr:row>
      <xdr:rowOff>569288</xdr:rowOff>
    </xdr:to>
    <xdr:graphicFrame macro="">
      <xdr:nvGraphicFramePr>
        <xdr:cNvPr id="6" name="Gráfico 3">
          <a:extLst>
            <a:ext uri="{FF2B5EF4-FFF2-40B4-BE49-F238E27FC236}">
              <a16:creationId xmlns="" xmlns:a16="http://schemas.microsoft.com/office/drawing/2014/main" id="{00000000-0008-0000-06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2" name="Imagen 4" descr="escudo_negro">
          <a:extLst>
            <a:ext uri="{FF2B5EF4-FFF2-40B4-BE49-F238E27FC236}">
              <a16:creationId xmlns="" xmlns:a16="http://schemas.microsoft.com/office/drawing/2014/main" id="{00000000-0008-0000-07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4175"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38100</xdr:rowOff>
        </xdr:from>
        <xdr:to>
          <xdr:col>8</xdr:col>
          <xdr:colOff>1447800</xdr:colOff>
          <xdr:row>1</xdr:row>
          <xdr:rowOff>457200</xdr:rowOff>
        </xdr:to>
        <xdr:sp macro="" textlink="">
          <xdr:nvSpPr>
            <xdr:cNvPr id="35805185" name="Object 1" hidden="1">
              <a:extLst>
                <a:ext uri="{63B3BB69-23CF-44E3-9099-C40C66FF867C}">
                  <a14:compatExt spid="_x0000_s35805185"/>
                </a:ext>
                <a:ext uri="{FF2B5EF4-FFF2-40B4-BE49-F238E27FC236}">
                  <a16:creationId xmlns="" xmlns:a16="http://schemas.microsoft.com/office/drawing/2014/main" id="{00000000-0008-0000-0700-00000158220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editAs="absolute">
    <xdr:from>
      <xdr:col>1</xdr:col>
      <xdr:colOff>94545</xdr:colOff>
      <xdr:row>39</xdr:row>
      <xdr:rowOff>95250</xdr:rowOff>
    </xdr:from>
    <xdr:to>
      <xdr:col>8</xdr:col>
      <xdr:colOff>1460500</xdr:colOff>
      <xdr:row>43</xdr:row>
      <xdr:rowOff>314531</xdr:rowOff>
    </xdr:to>
    <xdr:graphicFrame macro="">
      <xdr:nvGraphicFramePr>
        <xdr:cNvPr id="3" name="Gráfico 3">
          <a:extLst>
            <a:ext uri="{FF2B5EF4-FFF2-40B4-BE49-F238E27FC236}">
              <a16:creationId xmlns="" xmlns:a16="http://schemas.microsoft.com/office/drawing/2014/main" id="{00000000-0008-0000-07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 name="Imagen 4" descr="escudo_negro">
          <a:extLst>
            <a:ext uri="{FF2B5EF4-FFF2-40B4-BE49-F238E27FC236}">
              <a16:creationId xmlns=""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38100</xdr:rowOff>
        </xdr:from>
        <xdr:to>
          <xdr:col>8</xdr:col>
          <xdr:colOff>1447800</xdr:colOff>
          <xdr:row>1</xdr:row>
          <xdr:rowOff>457200</xdr:rowOff>
        </xdr:to>
        <xdr:sp macro="" textlink="">
          <xdr:nvSpPr>
            <xdr:cNvPr id="35793921" name="Object 1" hidden="1">
              <a:extLst>
                <a:ext uri="{63B3BB69-23CF-44E3-9099-C40C66FF867C}">
                  <a14:compatExt spid="_x0000_s35793921"/>
                </a:ext>
                <a:ext uri="{FF2B5EF4-FFF2-40B4-BE49-F238E27FC236}">
                  <a16:creationId xmlns="" xmlns:a16="http://schemas.microsoft.com/office/drawing/2014/main" id="{00000000-0008-0000-0800-0000012C220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editAs="absolute">
    <xdr:from>
      <xdr:col>1</xdr:col>
      <xdr:colOff>146951</xdr:colOff>
      <xdr:row>39</xdr:row>
      <xdr:rowOff>204547</xdr:rowOff>
    </xdr:from>
    <xdr:to>
      <xdr:col>8</xdr:col>
      <xdr:colOff>1416846</xdr:colOff>
      <xdr:row>42</xdr:row>
      <xdr:rowOff>119062</xdr:rowOff>
    </xdr:to>
    <xdr:graphicFrame macro="">
      <xdr:nvGraphicFramePr>
        <xdr:cNvPr id="6" name="Gráfico 3">
          <a:extLst>
            <a:ext uri="{FF2B5EF4-FFF2-40B4-BE49-F238E27FC236}">
              <a16:creationId xmlns="" xmlns:a16="http://schemas.microsoft.com/office/drawing/2014/main" id="{00000000-0008-0000-08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2" Type="http://schemas.microsoft.com/office/2019/04/relationships/externalLinkLongPath" Target="https://gobiernobogota-my.sharepoint.com/Perfil%20ldguerrero/Documents/1.%20DOC%20DARY%202016/1.%20UNIDAD%20EJECUTORA%2002%202016/2.%20POAS%20BOGOTA%20MEJOR%20PARA%20TODOS%202016-2020/4%20POAS%20OCTUBRE%202016%20BMPT/POA%20PROYECTO%201044%20OCTUBRE%20CORREGIDO%20(1%20dic).xlsx?CDE3D5A6" TargetMode="External"/><Relationship Id="rId1" Type="http://schemas.openxmlformats.org/officeDocument/2006/relationships/externalLinkPath" Target="file:///\\CDE3D5A6\POA%20PROYECTO%201044%20OCTUBRE%20CORREGIDO%20(1%20dic).xlsx" TargetMode="External"/></Relationships>
</file>

<file path=xl/externalLinks/_rels/externalLink2.xml.rels><?xml version="1.0" encoding="UTF-8" standalone="yes"?>
<Relationships xmlns="http://schemas.openxmlformats.org/package/2006/relationships"><Relationship Id="rId2" Type="http://schemas.microsoft.com/office/2019/04/relationships/externalLinkLongPath" Target="https://gobiernobogota-my.sharepoint.com/Perfil%20ldguerrero/Documents/1.%20DOC%20DARY%202016/1.%20UNIDAD%20EJECUTORA%2002%202016/2.%20POAS%20BOGOTA%20MEJOR%20PARA%20TODOS%202016-2020/3.%20POAS%20SEPTIEMBRE%202016%20BMPT%20PUBLICAR/POA%20_PYTO_1032%20TRIMESTRE%20III%202016_BMPT.xls?45D985A9" TargetMode="External"/><Relationship Id="rId1" Type="http://schemas.openxmlformats.org/officeDocument/2006/relationships/externalLinkPath" Target="file:///\\45D985A9\POA%20_PYTO_1032%20TRIMESTRE%20III%202016_BMPT.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gobiernobogota-my.sharepoint.com/mduran/Desktop/POA%201032%20JUNIO%20-apico.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gobiernobogota-my.sharepoint.com/Users/concepcion.ruiz/Downloads/POA%20PYTO%201032%20SEPTIEMBRE.%20SIT%200510201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gobiernobogota-my.sharepoint.com/Users/amsanchez/Downloads/POA%201032%20I%20Trimestre%202017-PICO%207%20ABRIL%20(1).xls" TargetMode="External"/></Relationships>
</file>

<file path=xl/externalLinks/_rels/externalLink6.xml.rels><?xml version="1.0" encoding="UTF-8" standalone="yes"?>
<Relationships xmlns="http://schemas.openxmlformats.org/package/2006/relationships"><Relationship Id="rId2" Type="http://schemas.microsoft.com/office/2019/04/relationships/externalLinkLongPath" Target="https://gobiernobogota-my.sharepoint.com/Users/ANDRES/OneDrive%20-%20INSTITUTO%20DE%20PROTECCION%20ANIMAL%20899999061052/ARCHIVOS_ANDRES/IDPYBA2022/1ENERO/Obligacion9/Reportediciembre/Ficha_T&#233;cnica_Indicadores_de_Gesti&#243;n_Diciembre_2021.xlsx?4F40153B" TargetMode="External"/><Relationship Id="rId1" Type="http://schemas.openxmlformats.org/officeDocument/2006/relationships/externalLinkPath" Target="file:///\\4F40153B\Ficha_T&#233;cnica_Indicadores_de_Gesti&#243;n_Diciembre_2021.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intranetmovilidad.movilidadbogota.gov.co/POAS/POA%20%201032%20DICIEMBRE%20%20ANGELICA%20PIC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1"/>
      <sheetName val="Act. 1"/>
      <sheetName val="2"/>
      <sheetName val="Act. 2"/>
      <sheetName val="3"/>
      <sheetName val="Act. 3"/>
      <sheetName val="4"/>
      <sheetName val="Act. 4"/>
      <sheetName val="5"/>
      <sheetName val="Act. 5"/>
      <sheetName val="6"/>
      <sheetName val="Act.6"/>
      <sheetName val="7"/>
      <sheetName val="Act. 7"/>
      <sheetName val="Variables"/>
    </sheetNames>
    <sheetDataSet>
      <sheetData sheetId="0" refreshError="1">
        <row r="13">
          <cell r="B13" t="str">
            <v>PLAN DE DESARROLLO - BOGOTÁ MEJOR PARA TODOS 2016-2020</v>
          </cell>
        </row>
      </sheetData>
      <sheetData sheetId="1" refreshError="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 sheetId="17"/>
      <sheetData sheetId="1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1"/>
      <sheetName val="Act. 1"/>
      <sheetName val="2"/>
      <sheetName val="Act. 2"/>
      <sheetName val="3"/>
      <sheetName val="Act. 3"/>
      <sheetName val="4"/>
      <sheetName val="Act. 4"/>
      <sheetName val="5"/>
      <sheetName val="Act. 5"/>
      <sheetName val="6"/>
      <sheetName val="Act. 6"/>
      <sheetName val="18"/>
      <sheetName val="Act. 18"/>
      <sheetName val="8"/>
      <sheetName val="Act. 8"/>
      <sheetName val="9"/>
      <sheetName val="Act. 9"/>
      <sheetName val="10"/>
      <sheetName val="Act. 10"/>
      <sheetName val="11"/>
      <sheetName val="Act. 11"/>
      <sheetName val="12"/>
      <sheetName val="Act. 12"/>
      <sheetName val="13"/>
      <sheetName val="Act.  13"/>
      <sheetName val="14"/>
      <sheetName val="Act. 14"/>
      <sheetName val="15"/>
      <sheetName val="Act. 15"/>
      <sheetName val="16"/>
      <sheetName val="ACt. 16"/>
      <sheetName val="17"/>
      <sheetName val="Act. 17"/>
      <sheetName val="7"/>
      <sheetName val="Act. 7"/>
      <sheetName val="Variables"/>
    </sheetNames>
    <sheetDataSet>
      <sheetData sheetId="0" refreshError="1">
        <row r="15">
          <cell r="I15" t="str">
            <v>Demarcar 2.600 kilómetro carril de vías</v>
          </cell>
        </row>
        <row r="18">
          <cell r="I18" t="str">
            <v>Instalar 35.000 señales verticales de pedestal</v>
          </cell>
        </row>
        <row r="45">
          <cell r="I45" t="str">
            <v>Realizar el 100% de las actividades para la segunda fase del Sistema Inteligente de Tranporte - SIT</v>
          </cell>
        </row>
        <row r="48">
          <cell r="I48" t="str">
            <v>Realizar el 100% de las actividades para la segunda fase de Semáforos Inteligentes.</v>
          </cell>
        </row>
        <row r="51">
          <cell r="I51" t="str">
            <v>Realizar el 100% de las actividades para la primera fase de Detección Electrónica DEI</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 val="Hoja2"/>
    </sheetNames>
    <sheetDataSet>
      <sheetData sheetId="0" refreshError="1"/>
      <sheetData sheetId="1" refreshError="1"/>
      <sheetData sheetId="2" refreshError="1"/>
      <sheetData sheetId="3" refreshError="1"/>
      <sheetData sheetId="4" refreshError="1">
        <row r="56">
          <cell r="C56" t="str">
            <v>NICOLAS ADOLFO CORREAL HUERTAS</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HV  231"/>
      <sheetName val="Act. 231"/>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2"/>
    </sheetNames>
    <sheetDataSet>
      <sheetData sheetId="0"/>
      <sheetData sheetId="1"/>
      <sheetData sheetId="2"/>
      <sheetData sheetId="3"/>
      <sheetData sheetId="4"/>
      <sheetData sheetId="5"/>
      <sheetData sheetId="6" refreshError="1">
        <row r="56">
          <cell r="G56" t="str">
            <v>DIANA VIDAL</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efreshError="1"/>
      <sheetData sheetId="25"/>
      <sheetData sheetId="26" refreshError="1">
        <row r="29">
          <cell r="D29" t="str">
            <v>Numerador Acumulado (Variable 1)</v>
          </cell>
          <cell r="F29" t="str">
            <v>Denominador Acumulado (Variable 2)</v>
          </cell>
        </row>
      </sheetData>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s>
    <sheetDataSet>
      <sheetData sheetId="0" refreshError="1">
        <row r="7">
          <cell r="C7" t="str">
            <v>1032 - Gestión y control de tránsito y transporte</v>
          </cell>
        </row>
        <row r="8">
          <cell r="C8" t="str">
            <v>Dirección de Control y Vigilancia</v>
          </cell>
        </row>
        <row r="9">
          <cell r="C9" t="str">
            <v>Subsecretaría de Servicios de la Movilidad</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CUMENTO DIAGNOSTICO"/>
      <sheetName val="PRESENTACIÓN DE PROYECTO DE RED"/>
      <sheetName val="REALIZACIÓN DE AJUSTES AL PROYE"/>
      <sheetName val="CAMPAÑAS"/>
      <sheetName val="DISEÑO"/>
      <sheetName val="MEDIOS DE COMUNICACION"/>
      <sheetName val="GESTION DE CANALES PROPIOS"/>
      <sheetName val="REPORTES"/>
      <sheetName val="AJUSTESPDA"/>
      <sheetName val="ANTEPROYECTO"/>
      <sheetName val="POLITICAS"/>
      <sheetName val="INSTRUMENTOSFORMULADOS"/>
      <sheetName val="MIPG-FURAG"/>
      <sheetName val="PAAC"/>
      <sheetName val="RIESGOSDEGESTION"/>
      <sheetName val="GESTIONDOCUMENTOS"/>
      <sheetName val="REPORTESMIPG"/>
      <sheetName val="ASUNTOS JURIDICOS"/>
      <sheetName val="REQUERIMIENTOS"/>
      <sheetName val="DISCIPLINARIOS"/>
      <sheetName val="INFORME DE SATISFACCION"/>
      <sheetName val="SEGUIMIENTO A LOS PQRS"/>
      <sheetName val="CAPACITACIONES sac"/>
      <sheetName val="GUIA DE TRAMITES"/>
      <sheetName val="CARACTERIZACION DE CIUDADANOS"/>
      <sheetName val="POLITICA DE SERVICIO AL CIUDADA"/>
      <sheetName val="REGISTRO DE INGRESOS Y SALI"/>
      <sheetName val="ACTUALIZACION DE INVENTARIO"/>
      <sheetName val="PROVEEDORES"/>
      <sheetName val="SERVICIOS PÚBLICOS"/>
      <sheetName val="MANTENIMIENTO"/>
      <sheetName val="REGISTRO DE BAJAS"/>
      <sheetName val="PIC"/>
      <sheetName val="BIENESTAR"/>
      <sheetName val="SST"/>
      <sheetName val="SITUACIONES ADMINISTRATIVAS"/>
      <sheetName val="REPORTES TH"/>
      <sheetName val="PIGA"/>
      <sheetName val="PACA"/>
      <sheetName val="PIMS "/>
      <sheetName val="PAI"/>
      <sheetName val="INFORMES"/>
      <sheetName val="CAPACITACIONES Y SENSIBILI"/>
      <sheetName val="SEGUIMIENTO A LA EJECUCIÓN"/>
      <sheetName val="SEGUIMIENTO A GIROS"/>
      <sheetName val="COBRO PERSUASIVO Y COACTIVO"/>
      <sheetName val="POLITICA"/>
      <sheetName val="INFORME ESTADOS FINANCIEROS"/>
      <sheetName val="OPERACIONES CONTABLES"/>
      <sheetName val="SEGUIMIENTO A PAC"/>
      <sheetName val="SEGUIMIENTO A PAA"/>
      <sheetName val="CDP Y CRP"/>
      <sheetName val="RESERVAS PRESUPUESTALES"/>
      <sheetName val="PINAR"/>
      <sheetName val="TRANSFERENCIAS DOCU"/>
      <sheetName val="INSTRUMENTOS ARCHIVISTICOS"/>
      <sheetName val="INVENTARIOS DOCUMENTALES"/>
      <sheetName val="PETI"/>
      <sheetName val="SISTEMAS_INFO"/>
      <sheetName val="seguridad"/>
      <sheetName val="CENSOS"/>
      <sheetName val="VISITAS SINANTROPICOS"/>
      <sheetName val="MALTRATO"/>
      <sheetName val="URGENCIAS"/>
      <sheetName val="BRIGADAS"/>
      <sheetName val="ADOPCIÓN"/>
      <sheetName val="CUSTODIA"/>
      <sheetName val="PALOMAS"/>
      <sheetName val="IDENTIFICACIÓN"/>
      <sheetName val="JORNADAS IDENTIFICACIÓN"/>
      <sheetName val="VISITAS MALTRATO"/>
      <sheetName val="ESTERILIZACIÓN"/>
      <sheetName val="JORNADAS DE ESTERILIZACIÓN"/>
      <sheetName val="Reportes Observatorio"/>
      <sheetName val="Diagnostico de Necesidades"/>
      <sheetName val="Bateria de Herramientas"/>
      <sheetName val="Productos de Investigaciones"/>
      <sheetName val="Convenios"/>
      <sheetName val="Semilleros de Investigacion"/>
      <sheetName val="Estrategia Prestadores Servicio"/>
      <sheetName val="Prestadores de Servicios"/>
      <sheetName val="Campañas Pedagogicas"/>
      <sheetName val="Servicio Social Estudiantil"/>
      <sheetName val="Sensibilizaciones"/>
      <sheetName val="Red de Aliados"/>
      <sheetName val="Espacios de Participacion"/>
      <sheetName val="Voluntariado PYBA"/>
      <sheetName val="Concejos e Instancias"/>
      <sheetName val="Copropiedad"/>
      <sheetName val="Pactos"/>
      <sheetName val="Alianzas"/>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21">
          <cell r="C21" t="str">
            <v>Ejecucion</v>
          </cell>
        </row>
        <row r="22">
          <cell r="B22" t="str">
            <v>Enero</v>
          </cell>
        </row>
        <row r="23">
          <cell r="B23" t="str">
            <v>Febrero</v>
          </cell>
        </row>
        <row r="24">
          <cell r="B24" t="str">
            <v>Marzo</v>
          </cell>
        </row>
        <row r="25">
          <cell r="B25" t="str">
            <v>Abril</v>
          </cell>
        </row>
        <row r="26">
          <cell r="B26" t="str">
            <v>Mayo</v>
          </cell>
        </row>
        <row r="27">
          <cell r="B27" t="str">
            <v>Junio</v>
          </cell>
        </row>
        <row r="28">
          <cell r="B28" t="str">
            <v>Julio</v>
          </cell>
        </row>
        <row r="29">
          <cell r="B29" t="str">
            <v>Agosto</v>
          </cell>
        </row>
        <row r="30">
          <cell r="B30" t="str">
            <v>Septiembre</v>
          </cell>
        </row>
        <row r="31">
          <cell r="B31" t="str">
            <v>Octubre</v>
          </cell>
        </row>
        <row r="32">
          <cell r="B32" t="str">
            <v>Noviembre</v>
          </cell>
        </row>
        <row r="33">
          <cell r="B33" t="str">
            <v>Diciembre</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MP - SIT"/>
      <sheetName val="Act.Meta_SIT"/>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 val="Hoja2"/>
    </sheetNames>
    <sheetDataSet>
      <sheetData sheetId="0"/>
      <sheetData sheetId="1"/>
      <sheetData sheetId="2"/>
      <sheetData sheetId="3"/>
      <sheetData sheetId="4"/>
      <sheetData sheetId="5"/>
      <sheetData sheetId="6">
        <row r="59">
          <cell r="G59" t="str">
            <v>DIANA VIDAL</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row r="9">
          <cell r="F9" t="str">
            <v>14. Realizar 241 visitas administrativas y de seguimiento a empresas prestadoras del servicio público de transporte.</v>
          </cell>
        </row>
      </sheetData>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3.bin"/><Relationship Id="rId6" Type="http://schemas.openxmlformats.org/officeDocument/2006/relationships/comments" Target="../comments1.xml"/><Relationship Id="rId5" Type="http://schemas.openxmlformats.org/officeDocument/2006/relationships/image" Target="../media/image3.emf"/><Relationship Id="rId4" Type="http://schemas.openxmlformats.org/officeDocument/2006/relationships/oleObject" Target="../embeddings/oleObject1.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4.bin"/><Relationship Id="rId6" Type="http://schemas.openxmlformats.org/officeDocument/2006/relationships/comments" Target="../comments2.xml"/><Relationship Id="rId5" Type="http://schemas.openxmlformats.org/officeDocument/2006/relationships/image" Target="../media/image3.emf"/><Relationship Id="rId4" Type="http://schemas.openxmlformats.org/officeDocument/2006/relationships/oleObject" Target="../embeddings/oleObject2.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6.xml"/><Relationship Id="rId1" Type="http://schemas.openxmlformats.org/officeDocument/2006/relationships/printerSettings" Target="../printerSettings/printerSettings5.bin"/><Relationship Id="rId6" Type="http://schemas.openxmlformats.org/officeDocument/2006/relationships/comments" Target="../comments3.xml"/><Relationship Id="rId5" Type="http://schemas.openxmlformats.org/officeDocument/2006/relationships/image" Target="../media/image3.emf"/><Relationship Id="rId4" Type="http://schemas.openxmlformats.org/officeDocument/2006/relationships/oleObject" Target="../embeddings/oleObject3.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7.xml"/><Relationship Id="rId1" Type="http://schemas.openxmlformats.org/officeDocument/2006/relationships/printerSettings" Target="../printerSettings/printerSettings6.bin"/><Relationship Id="rId6" Type="http://schemas.openxmlformats.org/officeDocument/2006/relationships/comments" Target="../comments4.xml"/><Relationship Id="rId5" Type="http://schemas.openxmlformats.org/officeDocument/2006/relationships/image" Target="../media/image3.emf"/><Relationship Id="rId4" Type="http://schemas.openxmlformats.org/officeDocument/2006/relationships/oleObject" Target="../embeddings/oleObject4.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8.xml"/><Relationship Id="rId1" Type="http://schemas.openxmlformats.org/officeDocument/2006/relationships/printerSettings" Target="../printerSettings/printerSettings7.bin"/><Relationship Id="rId6" Type="http://schemas.openxmlformats.org/officeDocument/2006/relationships/comments" Target="../comments5.xml"/><Relationship Id="rId5" Type="http://schemas.openxmlformats.org/officeDocument/2006/relationships/image" Target="../media/image3.emf"/><Relationship Id="rId4" Type="http://schemas.openxmlformats.org/officeDocument/2006/relationships/oleObject" Target="../embeddings/oleObject5.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9.xml"/><Relationship Id="rId1" Type="http://schemas.openxmlformats.org/officeDocument/2006/relationships/printerSettings" Target="../printerSettings/printerSettings8.bin"/><Relationship Id="rId6" Type="http://schemas.openxmlformats.org/officeDocument/2006/relationships/comments" Target="../comments6.xml"/><Relationship Id="rId5" Type="http://schemas.openxmlformats.org/officeDocument/2006/relationships/image" Target="../media/image3.emf"/><Relationship Id="rId4" Type="http://schemas.openxmlformats.org/officeDocument/2006/relationships/oleObject" Target="../embeddings/oleObject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O22"/>
  <sheetViews>
    <sheetView showGridLines="0" topLeftCell="A11" zoomScale="70" zoomScaleNormal="70" zoomScaleSheetLayoutView="80" workbookViewId="0">
      <selection activeCell="AE13" sqref="AE13:AE14"/>
    </sheetView>
  </sheetViews>
  <sheetFormatPr baseColWidth="10" defaultColWidth="11.42578125" defaultRowHeight="15" x14ac:dyDescent="0.25"/>
  <cols>
    <col min="1" max="1" width="15.85546875" style="74" customWidth="1"/>
    <col min="2" max="2" width="23.140625" style="74" customWidth="1"/>
    <col min="3" max="3" width="16.140625" style="74" customWidth="1"/>
    <col min="4" max="4" width="16.28515625" style="82" customWidth="1"/>
    <col min="5" max="5" width="17.42578125" style="74" customWidth="1"/>
    <col min="6" max="6" width="23.28515625" style="74" customWidth="1"/>
    <col min="7" max="7" width="17.140625" style="74" customWidth="1"/>
    <col min="8" max="8" width="16.28515625" style="74" customWidth="1"/>
    <col min="9" max="9" width="18.140625" style="74" customWidth="1"/>
    <col min="10" max="10" width="13.85546875" style="74" customWidth="1"/>
    <col min="11" max="11" width="13.85546875" style="94" customWidth="1"/>
    <col min="12" max="14" width="13.85546875" style="74" customWidth="1"/>
    <col min="15" max="17" width="13.42578125" style="74" customWidth="1"/>
    <col min="18" max="18" width="11.42578125" style="74" customWidth="1"/>
    <col min="19" max="19" width="9.85546875" style="74" customWidth="1"/>
    <col min="20" max="20" width="10.28515625" style="74" customWidth="1"/>
    <col min="21" max="21" width="14.140625" style="74" customWidth="1"/>
    <col min="22" max="22" width="11.42578125" style="74" customWidth="1"/>
    <col min="23" max="23" width="12.28515625" style="74" customWidth="1"/>
    <col min="24" max="26" width="14.28515625" style="74" customWidth="1"/>
    <col min="27" max="27" width="16.28515625" style="114" customWidth="1"/>
    <col min="28" max="28" width="14.85546875" style="74" customWidth="1"/>
    <col min="29" max="29" width="14.28515625" style="74" customWidth="1"/>
    <col min="30" max="30" width="89.85546875" style="74" customWidth="1"/>
    <col min="31" max="31" width="79.28515625" style="74" customWidth="1"/>
    <col min="32" max="32" width="87.42578125" style="74" customWidth="1"/>
    <col min="33" max="16384" width="11.42578125" style="74"/>
  </cols>
  <sheetData>
    <row r="2" spans="1:67" s="116" customFormat="1" ht="45.75" customHeight="1" x14ac:dyDescent="0.25">
      <c r="A2" s="280"/>
      <c r="B2" s="280"/>
      <c r="C2" s="265" t="s">
        <v>0</v>
      </c>
      <c r="D2" s="265"/>
      <c r="E2" s="265"/>
      <c r="F2" s="265"/>
      <c r="G2" s="265"/>
      <c r="H2" s="265"/>
      <c r="I2" s="265"/>
      <c r="J2" s="265"/>
      <c r="K2" s="265"/>
      <c r="L2" s="265"/>
      <c r="M2" s="265"/>
      <c r="N2" s="265"/>
      <c r="O2" s="265"/>
      <c r="P2" s="265"/>
      <c r="Q2" s="265"/>
      <c r="R2" s="265"/>
      <c r="S2" s="265"/>
      <c r="T2" s="265"/>
      <c r="U2" s="265"/>
      <c r="V2" s="265"/>
      <c r="W2" s="265"/>
      <c r="X2" s="265"/>
      <c r="Y2" s="265"/>
      <c r="Z2" s="265"/>
      <c r="AA2" s="265"/>
      <c r="AB2" s="265"/>
      <c r="AC2" s="265"/>
      <c r="AD2" s="265"/>
      <c r="AE2" s="265"/>
      <c r="AF2" s="272"/>
    </row>
    <row r="3" spans="1:67" s="116" customFormat="1" ht="45.75" customHeight="1" x14ac:dyDescent="0.25">
      <c r="A3" s="280"/>
      <c r="B3" s="280"/>
      <c r="C3" s="265" t="s">
        <v>1</v>
      </c>
      <c r="D3" s="265"/>
      <c r="E3" s="265"/>
      <c r="F3" s="265"/>
      <c r="G3" s="265"/>
      <c r="H3" s="265"/>
      <c r="I3" s="265"/>
      <c r="J3" s="265"/>
      <c r="K3" s="265"/>
      <c r="L3" s="265"/>
      <c r="M3" s="265"/>
      <c r="N3" s="265"/>
      <c r="O3" s="265"/>
      <c r="P3" s="265"/>
      <c r="Q3" s="265"/>
      <c r="R3" s="265"/>
      <c r="S3" s="265"/>
      <c r="T3" s="265"/>
      <c r="U3" s="265"/>
      <c r="V3" s="265"/>
      <c r="W3" s="265"/>
      <c r="X3" s="265"/>
      <c r="Y3" s="265"/>
      <c r="Z3" s="265"/>
      <c r="AA3" s="265"/>
      <c r="AB3" s="265"/>
      <c r="AC3" s="265"/>
      <c r="AD3" s="265"/>
      <c r="AE3" s="265"/>
      <c r="AF3" s="273"/>
    </row>
    <row r="4" spans="1:67" s="116" customFormat="1" ht="45.75" customHeight="1" x14ac:dyDescent="0.25">
      <c r="A4" s="280"/>
      <c r="B4" s="280"/>
      <c r="C4" s="265" t="s">
        <v>2</v>
      </c>
      <c r="D4" s="265"/>
      <c r="E4" s="265"/>
      <c r="F4" s="265"/>
      <c r="G4" s="265"/>
      <c r="H4" s="265"/>
      <c r="I4" s="265"/>
      <c r="J4" s="265"/>
      <c r="K4" s="265"/>
      <c r="L4" s="265"/>
      <c r="M4" s="265"/>
      <c r="N4" s="265"/>
      <c r="O4" s="265"/>
      <c r="P4" s="265"/>
      <c r="Q4" s="265"/>
      <c r="R4" s="265"/>
      <c r="S4" s="265"/>
      <c r="T4" s="265"/>
      <c r="U4" s="265"/>
      <c r="V4" s="265"/>
      <c r="W4" s="265"/>
      <c r="X4" s="265"/>
      <c r="Y4" s="265"/>
      <c r="Z4" s="265"/>
      <c r="AA4" s="265"/>
      <c r="AB4" s="265"/>
      <c r="AC4" s="265"/>
      <c r="AD4" s="265"/>
      <c r="AE4" s="265"/>
      <c r="AF4" s="273"/>
    </row>
    <row r="5" spans="1:67" s="116" customFormat="1" ht="45.75" customHeight="1" x14ac:dyDescent="0.25">
      <c r="A5" s="280"/>
      <c r="B5" s="280"/>
      <c r="C5" s="283" t="s">
        <v>3</v>
      </c>
      <c r="D5" s="283"/>
      <c r="E5" s="283"/>
      <c r="F5" s="283"/>
      <c r="G5" s="283"/>
      <c r="H5" s="283"/>
      <c r="I5" s="283"/>
      <c r="J5" s="283"/>
      <c r="K5" s="283"/>
      <c r="L5" s="283"/>
      <c r="M5" s="283"/>
      <c r="N5" s="283"/>
      <c r="O5" s="283"/>
      <c r="P5" s="283"/>
      <c r="Q5" s="283"/>
      <c r="R5" s="270" t="s">
        <v>4</v>
      </c>
      <c r="S5" s="270"/>
      <c r="T5" s="270"/>
      <c r="U5" s="270"/>
      <c r="V5" s="270"/>
      <c r="W5" s="270"/>
      <c r="X5" s="270"/>
      <c r="Y5" s="270"/>
      <c r="Z5" s="270"/>
      <c r="AA5" s="270"/>
      <c r="AB5" s="270"/>
      <c r="AC5" s="270"/>
      <c r="AD5" s="270"/>
      <c r="AE5" s="270"/>
      <c r="AF5" s="274"/>
    </row>
    <row r="6" spans="1:67" s="117" customFormat="1" ht="30.75" customHeight="1" x14ac:dyDescent="0.25">
      <c r="D6" s="118"/>
      <c r="K6" s="116"/>
      <c r="AA6" s="119"/>
    </row>
    <row r="7" spans="1:67" s="117" customFormat="1" ht="42" customHeight="1" x14ac:dyDescent="0.25">
      <c r="B7" s="120" t="s">
        <v>5</v>
      </c>
      <c r="C7" s="279" t="e">
        <f>+#REF!</f>
        <v>#REF!</v>
      </c>
      <c r="D7" s="279"/>
      <c r="E7" s="279"/>
      <c r="F7" s="279"/>
      <c r="G7" s="279"/>
      <c r="K7" s="116"/>
      <c r="AA7" s="119"/>
    </row>
    <row r="8" spans="1:67" s="117" customFormat="1" ht="42" customHeight="1" x14ac:dyDescent="0.25">
      <c r="B8" s="120" t="s">
        <v>6</v>
      </c>
      <c r="C8" s="279" t="e">
        <f>+#REF!</f>
        <v>#REF!</v>
      </c>
      <c r="D8" s="279"/>
      <c r="E8" s="279"/>
      <c r="F8" s="279"/>
      <c r="G8" s="279"/>
      <c r="K8" s="116"/>
      <c r="AA8" s="119"/>
    </row>
    <row r="9" spans="1:67" s="117" customFormat="1" ht="42" customHeight="1" x14ac:dyDescent="0.25">
      <c r="B9" s="121" t="s">
        <v>7</v>
      </c>
      <c r="C9" s="279" t="e">
        <f>+#REF!</f>
        <v>#REF!</v>
      </c>
      <c r="D9" s="279"/>
      <c r="E9" s="279"/>
      <c r="F9" s="279"/>
      <c r="G9" s="279"/>
      <c r="K9" s="116"/>
      <c r="Q9" s="122"/>
      <c r="R9" s="123"/>
      <c r="AA9" s="119"/>
    </row>
    <row r="10" spans="1:67" s="85" customFormat="1" ht="24.75" customHeight="1" x14ac:dyDescent="0.2">
      <c r="A10" s="83"/>
      <c r="B10" s="83"/>
      <c r="C10" s="83"/>
      <c r="D10" s="83"/>
      <c r="E10" s="84"/>
      <c r="F10" s="84"/>
      <c r="G10" s="84"/>
      <c r="H10" s="84"/>
      <c r="I10" s="84"/>
      <c r="J10" s="84"/>
      <c r="K10" s="99"/>
      <c r="L10" s="84"/>
      <c r="M10" s="84"/>
      <c r="N10" s="84"/>
      <c r="O10" s="84"/>
      <c r="P10" s="84"/>
      <c r="Q10" s="84"/>
      <c r="R10" s="84"/>
      <c r="S10" s="84"/>
      <c r="T10" s="84"/>
      <c r="U10" s="84"/>
      <c r="V10" s="84"/>
      <c r="W10" s="84"/>
      <c r="X10" s="84"/>
      <c r="Y10" s="84"/>
      <c r="Z10" s="84"/>
      <c r="AA10" s="115"/>
      <c r="AB10" s="84"/>
      <c r="AC10" s="84"/>
    </row>
    <row r="11" spans="1:67" s="86" customFormat="1" ht="35.25" customHeight="1" x14ac:dyDescent="0.2">
      <c r="A11" s="254" t="str">
        <f>+'[1]Sección 1. Metas - Magnitud'!B13</f>
        <v>PLAN DE DESARROLLO - BOGOTÁ MEJOR PARA TODOS 2016-2020</v>
      </c>
      <c r="B11" s="255"/>
      <c r="C11" s="255"/>
      <c r="D11" s="255"/>
      <c r="E11" s="255"/>
      <c r="F11" s="255"/>
      <c r="G11" s="255"/>
      <c r="H11" s="256"/>
      <c r="I11" s="276" t="s">
        <v>8</v>
      </c>
      <c r="J11" s="277"/>
      <c r="K11" s="277"/>
      <c r="L11" s="277"/>
      <c r="M11" s="277"/>
      <c r="N11" s="278"/>
      <c r="O11" s="271" t="s">
        <v>9</v>
      </c>
      <c r="P11" s="271"/>
      <c r="Q11" s="271"/>
      <c r="R11" s="271"/>
      <c r="S11" s="271"/>
      <c r="T11" s="271"/>
      <c r="U11" s="271"/>
      <c r="V11" s="271"/>
      <c r="W11" s="271"/>
      <c r="X11" s="271"/>
      <c r="Y11" s="271"/>
      <c r="Z11" s="271"/>
      <c r="AA11" s="271"/>
      <c r="AB11" s="271"/>
      <c r="AC11" s="271"/>
      <c r="AD11" s="254" t="s">
        <v>10</v>
      </c>
      <c r="AE11" s="255"/>
      <c r="AF11" s="256"/>
    </row>
    <row r="12" spans="1:67" s="86" customFormat="1" ht="56.25" customHeight="1" x14ac:dyDescent="0.2">
      <c r="A12" s="79" t="s">
        <v>11</v>
      </c>
      <c r="B12" s="79" t="s">
        <v>12</v>
      </c>
      <c r="C12" s="79" t="s">
        <v>13</v>
      </c>
      <c r="D12" s="79" t="s">
        <v>14</v>
      </c>
      <c r="E12" s="79" t="s">
        <v>15</v>
      </c>
      <c r="F12" s="79" t="s">
        <v>16</v>
      </c>
      <c r="G12" s="79" t="s">
        <v>17</v>
      </c>
      <c r="H12" s="79" t="s">
        <v>18</v>
      </c>
      <c r="I12" s="81" t="s">
        <v>19</v>
      </c>
      <c r="J12" s="81">
        <v>2016</v>
      </c>
      <c r="K12" s="81">
        <v>2017</v>
      </c>
      <c r="L12" s="81">
        <v>2018</v>
      </c>
      <c r="M12" s="81">
        <v>2019</v>
      </c>
      <c r="N12" s="81">
        <v>2020</v>
      </c>
      <c r="O12" s="89" t="s">
        <v>20</v>
      </c>
      <c r="P12" s="89" t="s">
        <v>21</v>
      </c>
      <c r="Q12" s="89" t="s">
        <v>22</v>
      </c>
      <c r="R12" s="89" t="s">
        <v>23</v>
      </c>
      <c r="S12" s="89" t="s">
        <v>24</v>
      </c>
      <c r="T12" s="89" t="s">
        <v>25</v>
      </c>
      <c r="U12" s="89" t="s">
        <v>26</v>
      </c>
      <c r="V12" s="89" t="s">
        <v>27</v>
      </c>
      <c r="W12" s="89" t="s">
        <v>28</v>
      </c>
      <c r="X12" s="89" t="s">
        <v>29</v>
      </c>
      <c r="Y12" s="89" t="s">
        <v>30</v>
      </c>
      <c r="Z12" s="89" t="s">
        <v>31</v>
      </c>
      <c r="AA12" s="89" t="s">
        <v>32</v>
      </c>
      <c r="AB12" s="90" t="s">
        <v>33</v>
      </c>
      <c r="AC12" s="89" t="s">
        <v>34</v>
      </c>
      <c r="AD12" s="80" t="s">
        <v>35</v>
      </c>
      <c r="AE12" s="80" t="s">
        <v>36</v>
      </c>
      <c r="AF12" s="80" t="s">
        <v>37</v>
      </c>
    </row>
    <row r="13" spans="1:67" s="88" customFormat="1" ht="84.75" customHeight="1" x14ac:dyDescent="0.25">
      <c r="A13" s="220" t="s">
        <v>38</v>
      </c>
      <c r="B13" s="220" t="str">
        <f>+'[2]Sección 1. Metas - Magnitud'!I15</f>
        <v>Demarcar 2.600 kilómetro carril de vías</v>
      </c>
      <c r="C13" s="220">
        <v>224</v>
      </c>
      <c r="D13" s="220" t="s">
        <v>39</v>
      </c>
      <c r="E13" s="220">
        <v>171</v>
      </c>
      <c r="F13" s="224" t="s">
        <v>40</v>
      </c>
      <c r="G13" s="220" t="s">
        <v>41</v>
      </c>
      <c r="H13" s="220" t="s">
        <v>42</v>
      </c>
      <c r="I13" s="275" t="e">
        <f>SUM(J13:N14)</f>
        <v>#REF!</v>
      </c>
      <c r="J13" s="257" t="e">
        <f>+#REF!</f>
        <v>#REF!</v>
      </c>
      <c r="K13" s="259" t="e">
        <f>+#REF!</f>
        <v>#REF!</v>
      </c>
      <c r="L13" s="281" t="e">
        <f>+#REF!</f>
        <v>#REF!</v>
      </c>
      <c r="M13" s="257" t="e">
        <f>+#REF!</f>
        <v>#REF!</v>
      </c>
      <c r="N13" s="257" t="e">
        <f>+#REF!</f>
        <v>#REF!</v>
      </c>
      <c r="O13" s="252" t="e">
        <f>+#REF!</f>
        <v>#REF!</v>
      </c>
      <c r="P13" s="252">
        <v>6.45</v>
      </c>
      <c r="Q13" s="252">
        <v>31.03</v>
      </c>
      <c r="R13" s="252"/>
      <c r="S13" s="252" t="e">
        <f>+#REF!</f>
        <v>#REF!</v>
      </c>
      <c r="T13" s="252" t="e">
        <f>+#REF!</f>
        <v>#REF!</v>
      </c>
      <c r="U13" s="252" t="e">
        <f>+#REF!</f>
        <v>#REF!</v>
      </c>
      <c r="V13" s="252" t="e">
        <f>+#REF!</f>
        <v>#REF!</v>
      </c>
      <c r="W13" s="252" t="e">
        <f>+#REF!</f>
        <v>#REF!</v>
      </c>
      <c r="X13" s="252" t="e">
        <f>+#REF!</f>
        <v>#REF!</v>
      </c>
      <c r="Y13" s="252" t="e">
        <f>+#REF!</f>
        <v>#REF!</v>
      </c>
      <c r="Z13" s="252" t="e">
        <f>+#REF!</f>
        <v>#REF!</v>
      </c>
      <c r="AA13" s="263" t="e">
        <f>SUM(O13:Z14)</f>
        <v>#REF!</v>
      </c>
      <c r="AB13" s="227" t="e">
        <f>+AA13/K13</f>
        <v>#REF!</v>
      </c>
      <c r="AC13" s="227" t="e">
        <f>+(J13+AA13)/I13</f>
        <v>#REF!</v>
      </c>
      <c r="AD13" s="261" t="s">
        <v>43</v>
      </c>
      <c r="AE13" s="214" t="s">
        <v>44</v>
      </c>
      <c r="AF13" s="261" t="s">
        <v>45</v>
      </c>
      <c r="AG13" s="87"/>
      <c r="AH13" s="87"/>
      <c r="AI13" s="87"/>
      <c r="AJ13" s="87"/>
      <c r="AK13" s="87"/>
      <c r="AL13" s="87"/>
      <c r="AM13" s="87"/>
      <c r="AN13" s="87"/>
      <c r="AO13" s="87"/>
      <c r="AP13" s="87"/>
      <c r="AQ13" s="87"/>
      <c r="AR13" s="87"/>
      <c r="AS13" s="87"/>
      <c r="AT13" s="87"/>
      <c r="AU13" s="87"/>
      <c r="AV13" s="87"/>
      <c r="AW13" s="87"/>
      <c r="AX13" s="87"/>
      <c r="AY13" s="87"/>
      <c r="AZ13" s="87"/>
      <c r="BA13" s="87"/>
      <c r="BB13" s="87"/>
      <c r="BC13" s="87"/>
      <c r="BD13" s="87"/>
      <c r="BE13" s="87"/>
      <c r="BF13" s="87"/>
      <c r="BG13" s="87"/>
      <c r="BH13" s="87"/>
      <c r="BI13" s="87"/>
      <c r="BJ13" s="87"/>
      <c r="BK13" s="87"/>
      <c r="BL13" s="87"/>
      <c r="BM13" s="87"/>
      <c r="BN13" s="87"/>
      <c r="BO13" s="87"/>
    </row>
    <row r="14" spans="1:67" ht="195.75" customHeight="1" x14ac:dyDescent="0.25">
      <c r="A14" s="220"/>
      <c r="B14" s="220"/>
      <c r="C14" s="220"/>
      <c r="D14" s="220"/>
      <c r="E14" s="220"/>
      <c r="F14" s="224"/>
      <c r="G14" s="220"/>
      <c r="H14" s="220"/>
      <c r="I14" s="275"/>
      <c r="J14" s="258"/>
      <c r="K14" s="260"/>
      <c r="L14" s="282"/>
      <c r="M14" s="258"/>
      <c r="N14" s="258"/>
      <c r="O14" s="253"/>
      <c r="P14" s="253"/>
      <c r="Q14" s="253"/>
      <c r="R14" s="253"/>
      <c r="S14" s="253"/>
      <c r="T14" s="253"/>
      <c r="U14" s="253"/>
      <c r="V14" s="253"/>
      <c r="W14" s="253"/>
      <c r="X14" s="253"/>
      <c r="Y14" s="253"/>
      <c r="Z14" s="253"/>
      <c r="AA14" s="264"/>
      <c r="AB14" s="227"/>
      <c r="AC14" s="227"/>
      <c r="AD14" s="262"/>
      <c r="AE14" s="215"/>
      <c r="AF14" s="262"/>
    </row>
    <row r="15" spans="1:67" ht="89.25" customHeight="1" x14ac:dyDescent="0.25">
      <c r="A15" s="220" t="s">
        <v>38</v>
      </c>
      <c r="B15" s="220" t="str">
        <f>+'[2]Sección 1. Metas - Magnitud'!I18</f>
        <v>Instalar 35.000 señales verticales de pedestal</v>
      </c>
      <c r="C15" s="220">
        <v>223</v>
      </c>
      <c r="D15" s="220" t="s">
        <v>46</v>
      </c>
      <c r="E15" s="220">
        <v>170</v>
      </c>
      <c r="F15" s="224" t="s">
        <v>47</v>
      </c>
      <c r="G15" s="220" t="s">
        <v>41</v>
      </c>
      <c r="H15" s="220" t="s">
        <v>42</v>
      </c>
      <c r="I15" s="275" t="e">
        <f>SUM(J15:N16)</f>
        <v>#REF!</v>
      </c>
      <c r="J15" s="250" t="e">
        <f>+#REF!</f>
        <v>#REF!</v>
      </c>
      <c r="K15" s="266" t="e">
        <f>+#REF!</f>
        <v>#REF!</v>
      </c>
      <c r="L15" s="268" t="e">
        <f>+#REF!</f>
        <v>#REF!</v>
      </c>
      <c r="M15" s="250" t="e">
        <f>+#REF!</f>
        <v>#REF!</v>
      </c>
      <c r="N15" s="250" t="e">
        <f>+#REF!</f>
        <v>#REF!</v>
      </c>
      <c r="O15" s="252">
        <v>53</v>
      </c>
      <c r="P15" s="252">
        <v>712</v>
      </c>
      <c r="Q15" s="252">
        <v>881</v>
      </c>
      <c r="R15" s="252"/>
      <c r="S15" s="252" t="e">
        <f>+#REF!</f>
        <v>#REF!</v>
      </c>
      <c r="T15" s="252" t="e">
        <f>+#REF!</f>
        <v>#REF!</v>
      </c>
      <c r="U15" s="252" t="e">
        <f>+#REF!</f>
        <v>#REF!</v>
      </c>
      <c r="V15" s="252" t="e">
        <f>+#REF!</f>
        <v>#REF!</v>
      </c>
      <c r="W15" s="252" t="e">
        <f>+#REF!</f>
        <v>#REF!</v>
      </c>
      <c r="X15" s="252" t="e">
        <f>+#REF!</f>
        <v>#REF!</v>
      </c>
      <c r="Y15" s="252" t="e">
        <f>+#REF!</f>
        <v>#REF!</v>
      </c>
      <c r="Z15" s="252" t="e">
        <f>+#REF!</f>
        <v>#REF!</v>
      </c>
      <c r="AA15" s="263" t="e">
        <f>SUM(O15:Z16)</f>
        <v>#REF!</v>
      </c>
      <c r="AB15" s="227" t="e">
        <f>+AA15/K15</f>
        <v>#REF!</v>
      </c>
      <c r="AC15" s="227" t="e">
        <f>+(J15+AA15)/I15</f>
        <v>#REF!</v>
      </c>
      <c r="AD15" s="261" t="s">
        <v>48</v>
      </c>
      <c r="AE15" s="214" t="s">
        <v>44</v>
      </c>
      <c r="AF15" s="261" t="s">
        <v>49</v>
      </c>
    </row>
    <row r="16" spans="1:67" ht="140.25" customHeight="1" x14ac:dyDescent="0.25">
      <c r="A16" s="220"/>
      <c r="B16" s="220"/>
      <c r="C16" s="220"/>
      <c r="D16" s="220"/>
      <c r="E16" s="220"/>
      <c r="F16" s="224"/>
      <c r="G16" s="220"/>
      <c r="H16" s="220"/>
      <c r="I16" s="275"/>
      <c r="J16" s="251"/>
      <c r="K16" s="267"/>
      <c r="L16" s="269"/>
      <c r="M16" s="251"/>
      <c r="N16" s="251"/>
      <c r="O16" s="253"/>
      <c r="P16" s="253"/>
      <c r="Q16" s="253"/>
      <c r="R16" s="253"/>
      <c r="S16" s="253"/>
      <c r="T16" s="253"/>
      <c r="U16" s="253"/>
      <c r="V16" s="253"/>
      <c r="W16" s="253"/>
      <c r="X16" s="253"/>
      <c r="Y16" s="253"/>
      <c r="Z16" s="253"/>
      <c r="AA16" s="264"/>
      <c r="AB16" s="227"/>
      <c r="AC16" s="227"/>
      <c r="AD16" s="262"/>
      <c r="AE16" s="215"/>
      <c r="AF16" s="262"/>
    </row>
    <row r="17" spans="1:32" ht="62.25" customHeight="1" x14ac:dyDescent="0.25">
      <c r="A17" s="220" t="s">
        <v>38</v>
      </c>
      <c r="B17" s="221" t="str">
        <f>+'[2]Sección 1. Metas - Magnitud'!I45</f>
        <v>Realizar el 100% de las actividades para la segunda fase del Sistema Inteligente de Tranporte - SIT</v>
      </c>
      <c r="C17" s="220">
        <v>231</v>
      </c>
      <c r="D17" s="220" t="s">
        <v>50</v>
      </c>
      <c r="E17" s="220">
        <v>178</v>
      </c>
      <c r="F17" s="224" t="s">
        <v>51</v>
      </c>
      <c r="G17" s="220" t="s">
        <v>52</v>
      </c>
      <c r="H17" s="220" t="s">
        <v>42</v>
      </c>
      <c r="I17" s="228">
        <f>SUM(J17:N18)</f>
        <v>1</v>
      </c>
      <c r="J17" s="225">
        <v>0.05</v>
      </c>
      <c r="K17" s="222">
        <v>0.28999999999999998</v>
      </c>
      <c r="L17" s="238">
        <v>0.25</v>
      </c>
      <c r="M17" s="222">
        <v>0.4</v>
      </c>
      <c r="N17" s="222">
        <v>0.01</v>
      </c>
      <c r="O17" s="230">
        <v>0.19</v>
      </c>
      <c r="P17" s="231"/>
      <c r="Q17" s="231"/>
      <c r="R17" s="234">
        <v>0</v>
      </c>
      <c r="S17" s="235"/>
      <c r="T17" s="235"/>
      <c r="U17" s="244">
        <v>0</v>
      </c>
      <c r="V17" s="245"/>
      <c r="W17" s="245"/>
      <c r="X17" s="244">
        <v>0</v>
      </c>
      <c r="Y17" s="245"/>
      <c r="Z17" s="245"/>
      <c r="AA17" s="248">
        <f>+R17+O17+U17+X17</f>
        <v>0.19</v>
      </c>
      <c r="AB17" s="227">
        <f>+AA17/K17</f>
        <v>0.65517241379310354</v>
      </c>
      <c r="AC17" s="227">
        <f>+(J17+AA17)/I17</f>
        <v>0.24</v>
      </c>
      <c r="AD17" s="240" t="s">
        <v>53</v>
      </c>
      <c r="AE17" s="214" t="s">
        <v>44</v>
      </c>
      <c r="AF17" s="240" t="s">
        <v>54</v>
      </c>
    </row>
    <row r="18" spans="1:32" ht="200.25" customHeight="1" x14ac:dyDescent="0.25">
      <c r="A18" s="220"/>
      <c r="B18" s="221"/>
      <c r="C18" s="220"/>
      <c r="D18" s="220"/>
      <c r="E18" s="220"/>
      <c r="F18" s="224"/>
      <c r="G18" s="220"/>
      <c r="H18" s="220"/>
      <c r="I18" s="229"/>
      <c r="J18" s="226"/>
      <c r="K18" s="223"/>
      <c r="L18" s="239"/>
      <c r="M18" s="223"/>
      <c r="N18" s="223"/>
      <c r="O18" s="232"/>
      <c r="P18" s="233"/>
      <c r="Q18" s="233"/>
      <c r="R18" s="236"/>
      <c r="S18" s="237"/>
      <c r="T18" s="237"/>
      <c r="U18" s="246"/>
      <c r="V18" s="247"/>
      <c r="W18" s="247"/>
      <c r="X18" s="246"/>
      <c r="Y18" s="247"/>
      <c r="Z18" s="247"/>
      <c r="AA18" s="249"/>
      <c r="AB18" s="227"/>
      <c r="AC18" s="227"/>
      <c r="AD18" s="241"/>
      <c r="AE18" s="215"/>
      <c r="AF18" s="241"/>
    </row>
    <row r="19" spans="1:32" ht="62.25" customHeight="1" x14ac:dyDescent="0.25">
      <c r="A19" s="220" t="s">
        <v>38</v>
      </c>
      <c r="B19" s="221" t="str">
        <f>+'[2]Sección 1. Metas - Magnitud'!I48</f>
        <v>Realizar el 100% de las actividades para la segunda fase de Semáforos Inteligentes.</v>
      </c>
      <c r="C19" s="220">
        <v>232</v>
      </c>
      <c r="D19" s="220" t="s">
        <v>55</v>
      </c>
      <c r="E19" s="220">
        <v>179</v>
      </c>
      <c r="F19" s="224" t="s">
        <v>56</v>
      </c>
      <c r="G19" s="220" t="s">
        <v>52</v>
      </c>
      <c r="H19" s="220" t="s">
        <v>42</v>
      </c>
      <c r="I19" s="228">
        <f>SUM(J19:N20)</f>
        <v>1</v>
      </c>
      <c r="J19" s="225">
        <v>0.01</v>
      </c>
      <c r="K19" s="222">
        <v>0.15</v>
      </c>
      <c r="L19" s="238">
        <v>0.42</v>
      </c>
      <c r="M19" s="222">
        <v>0.42</v>
      </c>
      <c r="N19" s="222">
        <v>0</v>
      </c>
      <c r="O19" s="216">
        <v>0.35</v>
      </c>
      <c r="P19" s="217"/>
      <c r="Q19" s="217"/>
      <c r="R19" s="230">
        <v>0</v>
      </c>
      <c r="S19" s="231"/>
      <c r="T19" s="231"/>
      <c r="U19" s="216">
        <v>0</v>
      </c>
      <c r="V19" s="217"/>
      <c r="W19" s="217"/>
      <c r="X19" s="216">
        <v>0</v>
      </c>
      <c r="Y19" s="217"/>
      <c r="Z19" s="217"/>
      <c r="AA19" s="242">
        <f>+R19+O19+U19+X19</f>
        <v>0.35</v>
      </c>
      <c r="AB19" s="227">
        <f>+AA19/K19</f>
        <v>2.3333333333333335</v>
      </c>
      <c r="AC19" s="227">
        <f>+(J19+AA19)/I19</f>
        <v>0.36</v>
      </c>
      <c r="AD19" s="240" t="s">
        <v>57</v>
      </c>
      <c r="AE19" s="214" t="s">
        <v>44</v>
      </c>
      <c r="AF19" s="240" t="s">
        <v>54</v>
      </c>
    </row>
    <row r="20" spans="1:32" ht="298.5" customHeight="1" x14ac:dyDescent="0.25">
      <c r="A20" s="220"/>
      <c r="B20" s="221"/>
      <c r="C20" s="220"/>
      <c r="D20" s="220"/>
      <c r="E20" s="220"/>
      <c r="F20" s="224"/>
      <c r="G20" s="220"/>
      <c r="H20" s="220"/>
      <c r="I20" s="229"/>
      <c r="J20" s="226"/>
      <c r="K20" s="223"/>
      <c r="L20" s="239"/>
      <c r="M20" s="223"/>
      <c r="N20" s="223"/>
      <c r="O20" s="218"/>
      <c r="P20" s="219"/>
      <c r="Q20" s="219"/>
      <c r="R20" s="232"/>
      <c r="S20" s="233"/>
      <c r="T20" s="233"/>
      <c r="U20" s="218"/>
      <c r="V20" s="219"/>
      <c r="W20" s="219"/>
      <c r="X20" s="218"/>
      <c r="Y20" s="219"/>
      <c r="Z20" s="219"/>
      <c r="AA20" s="243"/>
      <c r="AB20" s="227"/>
      <c r="AC20" s="227"/>
      <c r="AD20" s="241"/>
      <c r="AE20" s="215"/>
      <c r="AF20" s="241"/>
    </row>
    <row r="21" spans="1:32" ht="62.25" customHeight="1" x14ac:dyDescent="0.25">
      <c r="A21" s="220" t="s">
        <v>38</v>
      </c>
      <c r="B21" s="221" t="str">
        <f>+'[2]Sección 1. Metas - Magnitud'!I51</f>
        <v>Realizar el 100% de las actividades para la primera fase de Detección Electrónica DEI</v>
      </c>
      <c r="C21" s="220">
        <v>233</v>
      </c>
      <c r="D21" s="220" t="s">
        <v>58</v>
      </c>
      <c r="E21" s="220">
        <v>180</v>
      </c>
      <c r="F21" s="224" t="s">
        <v>59</v>
      </c>
      <c r="G21" s="220" t="s">
        <v>52</v>
      </c>
      <c r="H21" s="220" t="s">
        <v>42</v>
      </c>
      <c r="I21" s="228">
        <f>SUM(J21:N22)</f>
        <v>1</v>
      </c>
      <c r="J21" s="225">
        <v>0.01</v>
      </c>
      <c r="K21" s="222">
        <v>0.1</v>
      </c>
      <c r="L21" s="238">
        <v>0.3</v>
      </c>
      <c r="M21" s="222">
        <v>0.55000000000000004</v>
      </c>
      <c r="N21" s="222">
        <v>0.04</v>
      </c>
      <c r="O21" s="216">
        <v>4.4999999999999998E-2</v>
      </c>
      <c r="P21" s="217"/>
      <c r="Q21" s="217"/>
      <c r="R21" s="216">
        <v>0</v>
      </c>
      <c r="S21" s="217"/>
      <c r="T21" s="217"/>
      <c r="U21" s="216">
        <v>0</v>
      </c>
      <c r="V21" s="217"/>
      <c r="W21" s="217"/>
      <c r="X21" s="216">
        <v>0</v>
      </c>
      <c r="Y21" s="217"/>
      <c r="Z21" s="217"/>
      <c r="AA21" s="242">
        <f>+R21+O21+U21+X21</f>
        <v>4.4999999999999998E-2</v>
      </c>
      <c r="AB21" s="227">
        <f>+AA21/K21</f>
        <v>0.44999999999999996</v>
      </c>
      <c r="AC21" s="227">
        <f>+(J21+AA21)/I21</f>
        <v>5.5E-2</v>
      </c>
      <c r="AD21" s="240" t="s">
        <v>60</v>
      </c>
      <c r="AE21" s="214" t="s">
        <v>44</v>
      </c>
      <c r="AF21" s="240" t="s">
        <v>54</v>
      </c>
    </row>
    <row r="22" spans="1:32" ht="124.5" customHeight="1" x14ac:dyDescent="0.25">
      <c r="A22" s="220"/>
      <c r="B22" s="221"/>
      <c r="C22" s="220"/>
      <c r="D22" s="220"/>
      <c r="E22" s="220"/>
      <c r="F22" s="224"/>
      <c r="G22" s="220"/>
      <c r="H22" s="220"/>
      <c r="I22" s="229"/>
      <c r="J22" s="226"/>
      <c r="K22" s="223"/>
      <c r="L22" s="239"/>
      <c r="M22" s="223"/>
      <c r="N22" s="223"/>
      <c r="O22" s="218"/>
      <c r="P22" s="219"/>
      <c r="Q22" s="219"/>
      <c r="R22" s="218"/>
      <c r="S22" s="219"/>
      <c r="T22" s="219"/>
      <c r="U22" s="218"/>
      <c r="V22" s="219"/>
      <c r="W22" s="219"/>
      <c r="X22" s="218"/>
      <c r="Y22" s="219"/>
      <c r="Z22" s="219"/>
      <c r="AA22" s="243"/>
      <c r="AB22" s="227"/>
      <c r="AC22" s="227"/>
      <c r="AD22" s="241"/>
      <c r="AE22" s="215"/>
      <c r="AF22" s="241"/>
    </row>
  </sheetData>
  <mergeCells count="150">
    <mergeCell ref="C2:AE2"/>
    <mergeCell ref="G13:G14"/>
    <mergeCell ref="C7:G7"/>
    <mergeCell ref="C8:G8"/>
    <mergeCell ref="C9:G9"/>
    <mergeCell ref="A2:B5"/>
    <mergeCell ref="AE13:AE14"/>
    <mergeCell ref="L13:L14"/>
    <mergeCell ref="M13:M14"/>
    <mergeCell ref="N13:N14"/>
    <mergeCell ref="C5:Q5"/>
    <mergeCell ref="C4:AE4"/>
    <mergeCell ref="I13:I14"/>
    <mergeCell ref="X13:X14"/>
    <mergeCell ref="AB13:AB14"/>
    <mergeCell ref="O13:O14"/>
    <mergeCell ref="AC13:AC14"/>
    <mergeCell ref="AD13:AD14"/>
    <mergeCell ref="W13:W14"/>
    <mergeCell ref="Z13:Z14"/>
    <mergeCell ref="Y13:Y14"/>
    <mergeCell ref="AA13:AA14"/>
    <mergeCell ref="P13:P14"/>
    <mergeCell ref="Q13:Q14"/>
    <mergeCell ref="AD11:AF11"/>
    <mergeCell ref="C3:AE3"/>
    <mergeCell ref="K15:K16"/>
    <mergeCell ref="L15:L16"/>
    <mergeCell ref="M15:M16"/>
    <mergeCell ref="AF13:AF14"/>
    <mergeCell ref="R5:AE5"/>
    <mergeCell ref="C13:C14"/>
    <mergeCell ref="V13:V14"/>
    <mergeCell ref="O11:AC11"/>
    <mergeCell ref="D15:D16"/>
    <mergeCell ref="AF2:AF5"/>
    <mergeCell ref="R13:R14"/>
    <mergeCell ref="S13:S14"/>
    <mergeCell ref="T13:T14"/>
    <mergeCell ref="U13:U14"/>
    <mergeCell ref="F15:F16"/>
    <mergeCell ref="G15:G16"/>
    <mergeCell ref="H15:H16"/>
    <mergeCell ref="I15:I16"/>
    <mergeCell ref="J15:J16"/>
    <mergeCell ref="F13:F14"/>
    <mergeCell ref="E13:E14"/>
    <mergeCell ref="I11:N11"/>
    <mergeCell ref="A11:H11"/>
    <mergeCell ref="H13:H14"/>
    <mergeCell ref="B13:B14"/>
    <mergeCell ref="J13:J14"/>
    <mergeCell ref="K13:K14"/>
    <mergeCell ref="A13:A14"/>
    <mergeCell ref="D13:D14"/>
    <mergeCell ref="AF15:AF16"/>
    <mergeCell ref="E17:E18"/>
    <mergeCell ref="F17:F18"/>
    <mergeCell ref="G17:G18"/>
    <mergeCell ref="H17:H18"/>
    <mergeCell ref="I17:I18"/>
    <mergeCell ref="Z15:Z16"/>
    <mergeCell ref="AA15:AA16"/>
    <mergeCell ref="AB15:AB16"/>
    <mergeCell ref="AC15:AC16"/>
    <mergeCell ref="AD15:AD16"/>
    <mergeCell ref="T15:T16"/>
    <mergeCell ref="U15:U16"/>
    <mergeCell ref="V15:V16"/>
    <mergeCell ref="W15:W16"/>
    <mergeCell ref="X15:X16"/>
    <mergeCell ref="Y15:Y16"/>
    <mergeCell ref="N15:N16"/>
    <mergeCell ref="O15:O16"/>
    <mergeCell ref="P15:P16"/>
    <mergeCell ref="Q15:Q16"/>
    <mergeCell ref="R15:R16"/>
    <mergeCell ref="S15:S16"/>
    <mergeCell ref="E15:E16"/>
    <mergeCell ref="C17:C18"/>
    <mergeCell ref="D17:D18"/>
    <mergeCell ref="AF17:AF18"/>
    <mergeCell ref="AB17:AB18"/>
    <mergeCell ref="AC17:AC18"/>
    <mergeCell ref="AD17:AD18"/>
    <mergeCell ref="X17:Z18"/>
    <mergeCell ref="AA17:AA18"/>
    <mergeCell ref="AE17:AE18"/>
    <mergeCell ref="U17:W18"/>
    <mergeCell ref="AF21:AF22"/>
    <mergeCell ref="A15:A16"/>
    <mergeCell ref="B15:B16"/>
    <mergeCell ref="C15:C16"/>
    <mergeCell ref="AF19:AF20"/>
    <mergeCell ref="AB19:AB20"/>
    <mergeCell ref="AD19:AD20"/>
    <mergeCell ref="AD21:AD22"/>
    <mergeCell ref="G21:G22"/>
    <mergeCell ref="AE21:AE22"/>
    <mergeCell ref="AA21:AA22"/>
    <mergeCell ref="AB21:AB22"/>
    <mergeCell ref="E21:E22"/>
    <mergeCell ref="AE19:AE20"/>
    <mergeCell ref="U19:W20"/>
    <mergeCell ref="X19:Z20"/>
    <mergeCell ref="AA19:AA20"/>
    <mergeCell ref="H19:H20"/>
    <mergeCell ref="AC21:AC22"/>
    <mergeCell ref="M17:M18"/>
    <mergeCell ref="N17:N18"/>
    <mergeCell ref="A17:A18"/>
    <mergeCell ref="B17:B18"/>
    <mergeCell ref="L19:L20"/>
    <mergeCell ref="M19:M20"/>
    <mergeCell ref="M21:M22"/>
    <mergeCell ref="N21:N22"/>
    <mergeCell ref="O17:Q18"/>
    <mergeCell ref="R17:T18"/>
    <mergeCell ref="L21:L22"/>
    <mergeCell ref="I19:I20"/>
    <mergeCell ref="J19:J20"/>
    <mergeCell ref="K19:K20"/>
    <mergeCell ref="R19:T20"/>
    <mergeCell ref="J17:J18"/>
    <mergeCell ref="K17:K18"/>
    <mergeCell ref="L17:L18"/>
    <mergeCell ref="AE15:AE16"/>
    <mergeCell ref="X21:Z22"/>
    <mergeCell ref="A21:A22"/>
    <mergeCell ref="B21:B22"/>
    <mergeCell ref="C21:C22"/>
    <mergeCell ref="D21:D22"/>
    <mergeCell ref="O21:Q22"/>
    <mergeCell ref="R21:T22"/>
    <mergeCell ref="K21:K22"/>
    <mergeCell ref="F21:F22"/>
    <mergeCell ref="A19:A20"/>
    <mergeCell ref="B19:B20"/>
    <mergeCell ref="C19:C20"/>
    <mergeCell ref="D19:D20"/>
    <mergeCell ref="O19:Q20"/>
    <mergeCell ref="J21:J22"/>
    <mergeCell ref="N19:N20"/>
    <mergeCell ref="E19:E20"/>
    <mergeCell ref="F19:F20"/>
    <mergeCell ref="G19:G20"/>
    <mergeCell ref="AC19:AC20"/>
    <mergeCell ref="U21:W22"/>
    <mergeCell ref="H21:H22"/>
    <mergeCell ref="I21:I22"/>
  </mergeCells>
  <phoneticPr fontId="6" type="noConversion"/>
  <printOptions horizontalCentered="1"/>
  <pageMargins left="0.23622047244094491" right="0.23622047244094491" top="0.74803149606299213" bottom="0.74803149606299213" header="0.31496062992125984" footer="0.31496062992125984"/>
  <pageSetup scale="30" fitToWidth="0" orientation="landscape" r:id="rId1"/>
  <headerFooter>
    <oddFooter>&amp;L&amp;"Arial,Normal"&amp;7PE01-PR01-F01&amp;C&amp;"Arial,Normal"&amp;7Versión Impresa no controlada, verificar su vigencia en el listado Maestro de Documentos&amp;R&amp;"Arial,Normal"Pag &amp;P de  &amp;N</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B1:X68"/>
  <sheetViews>
    <sheetView topLeftCell="B22" zoomScale="90" zoomScaleNormal="90" workbookViewId="0">
      <selection activeCell="C30" sqref="C30:I41"/>
    </sheetView>
  </sheetViews>
  <sheetFormatPr baseColWidth="10" defaultColWidth="11.42578125" defaultRowHeight="12.75" x14ac:dyDescent="0.2"/>
  <cols>
    <col min="1" max="1" width="0.85546875" style="7" customWidth="1"/>
    <col min="2" max="2" width="25.42578125" style="8" customWidth="1"/>
    <col min="3" max="3" width="14.28515625" style="7" customWidth="1"/>
    <col min="4" max="4" width="20.140625" style="7" customWidth="1"/>
    <col min="5" max="5" width="16.28515625" style="7" customWidth="1"/>
    <col min="6" max="6" width="25" style="7" customWidth="1"/>
    <col min="7" max="7" width="22.140625" style="9" customWidth="1"/>
    <col min="8" max="8" width="20.42578125" style="7" customWidth="1"/>
    <col min="9" max="11" width="22.42578125" style="7" customWidth="1"/>
    <col min="12" max="24" width="11.42578125" style="3"/>
    <col min="25" max="16384" width="11.42578125" style="7"/>
  </cols>
  <sheetData>
    <row r="1" spans="2:14" ht="6" customHeight="1" thickBot="1" x14ac:dyDescent="0.25"/>
    <row r="2" spans="2:14" ht="25.5" customHeight="1" x14ac:dyDescent="0.2">
      <c r="B2" s="380"/>
      <c r="C2" s="378" t="s">
        <v>0</v>
      </c>
      <c r="D2" s="378"/>
      <c r="E2" s="378"/>
      <c r="F2" s="378"/>
      <c r="G2" s="378"/>
      <c r="H2" s="378"/>
      <c r="I2" s="382"/>
      <c r="J2" s="10"/>
      <c r="K2" s="10"/>
      <c r="M2" s="11" t="s">
        <v>61</v>
      </c>
    </row>
    <row r="3" spans="2:14" ht="25.5" customHeight="1" x14ac:dyDescent="0.2">
      <c r="B3" s="381"/>
      <c r="C3" s="379" t="s">
        <v>1</v>
      </c>
      <c r="D3" s="379"/>
      <c r="E3" s="379"/>
      <c r="F3" s="379"/>
      <c r="G3" s="379"/>
      <c r="H3" s="379"/>
      <c r="I3" s="383"/>
      <c r="J3" s="10"/>
      <c r="K3" s="10"/>
      <c r="M3" s="11" t="s">
        <v>62</v>
      </c>
    </row>
    <row r="4" spans="2:14" ht="25.5" customHeight="1" x14ac:dyDescent="0.2">
      <c r="B4" s="381"/>
      <c r="C4" s="379" t="s">
        <v>63</v>
      </c>
      <c r="D4" s="379"/>
      <c r="E4" s="379"/>
      <c r="F4" s="379"/>
      <c r="G4" s="379"/>
      <c r="H4" s="379"/>
      <c r="I4" s="383"/>
      <c r="J4" s="10"/>
      <c r="K4" s="10"/>
      <c r="M4" s="11" t="s">
        <v>64</v>
      </c>
    </row>
    <row r="5" spans="2:14" ht="25.5" customHeight="1" x14ac:dyDescent="0.2">
      <c r="B5" s="381"/>
      <c r="C5" s="379" t="s">
        <v>65</v>
      </c>
      <c r="D5" s="379"/>
      <c r="E5" s="379"/>
      <c r="F5" s="379"/>
      <c r="G5" s="384" t="s">
        <v>66</v>
      </c>
      <c r="H5" s="384"/>
      <c r="I5" s="383"/>
      <c r="J5" s="10"/>
      <c r="K5" s="10"/>
      <c r="M5" s="11" t="s">
        <v>67</v>
      </c>
    </row>
    <row r="6" spans="2:14" ht="23.25" customHeight="1" x14ac:dyDescent="0.2">
      <c r="B6" s="363" t="s">
        <v>68</v>
      </c>
      <c r="C6" s="364"/>
      <c r="D6" s="364"/>
      <c r="E6" s="364"/>
      <c r="F6" s="364"/>
      <c r="G6" s="364"/>
      <c r="H6" s="364"/>
      <c r="I6" s="365"/>
      <c r="J6" s="12"/>
      <c r="K6" s="12"/>
    </row>
    <row r="7" spans="2:14" ht="24" customHeight="1" x14ac:dyDescent="0.2">
      <c r="B7" s="366" t="s">
        <v>69</v>
      </c>
      <c r="C7" s="367"/>
      <c r="D7" s="367"/>
      <c r="E7" s="367"/>
      <c r="F7" s="367"/>
      <c r="G7" s="367"/>
      <c r="H7" s="367"/>
      <c r="I7" s="368"/>
      <c r="J7" s="13"/>
      <c r="K7" s="13"/>
    </row>
    <row r="8" spans="2:14" ht="24" customHeight="1" x14ac:dyDescent="0.2">
      <c r="B8" s="369" t="s">
        <v>70</v>
      </c>
      <c r="C8" s="370"/>
      <c r="D8" s="370"/>
      <c r="E8" s="370"/>
      <c r="F8" s="370"/>
      <c r="G8" s="370"/>
      <c r="H8" s="370"/>
      <c r="I8" s="371"/>
      <c r="J8" s="14"/>
      <c r="K8" s="14"/>
      <c r="N8" s="6" t="s">
        <v>71</v>
      </c>
    </row>
    <row r="9" spans="2:14" ht="30.75" customHeight="1" x14ac:dyDescent="0.2">
      <c r="B9" s="98" t="s">
        <v>72</v>
      </c>
      <c r="C9" s="59">
        <v>14</v>
      </c>
      <c r="D9" s="375" t="s">
        <v>73</v>
      </c>
      <c r="E9" s="375"/>
      <c r="F9" s="326" t="s">
        <v>360</v>
      </c>
      <c r="G9" s="327"/>
      <c r="H9" s="327"/>
      <c r="I9" s="328"/>
      <c r="J9" s="15"/>
      <c r="K9" s="15"/>
      <c r="M9" s="11" t="s">
        <v>75</v>
      </c>
      <c r="N9" s="6" t="s">
        <v>76</v>
      </c>
    </row>
    <row r="10" spans="2:14" ht="30.75" customHeight="1" x14ac:dyDescent="0.2">
      <c r="B10" s="18" t="s">
        <v>77</v>
      </c>
      <c r="C10" s="60" t="s">
        <v>78</v>
      </c>
      <c r="D10" s="376" t="s">
        <v>79</v>
      </c>
      <c r="E10" s="377"/>
      <c r="F10" s="360" t="s">
        <v>80</v>
      </c>
      <c r="G10" s="361"/>
      <c r="H10" s="16" t="s">
        <v>81</v>
      </c>
      <c r="I10" s="76" t="s">
        <v>78</v>
      </c>
      <c r="J10" s="17"/>
      <c r="K10" s="17"/>
      <c r="M10" s="11" t="s">
        <v>82</v>
      </c>
      <c r="N10" s="6" t="s">
        <v>83</v>
      </c>
    </row>
    <row r="11" spans="2:14" ht="30.75" customHeight="1" x14ac:dyDescent="0.2">
      <c r="B11" s="18" t="s">
        <v>84</v>
      </c>
      <c r="C11" s="372" t="s">
        <v>85</v>
      </c>
      <c r="D11" s="372"/>
      <c r="E11" s="372"/>
      <c r="F11" s="372"/>
      <c r="G11" s="16" t="s">
        <v>86</v>
      </c>
      <c r="H11" s="373">
        <v>1032</v>
      </c>
      <c r="I11" s="374"/>
      <c r="J11" s="19"/>
      <c r="K11" s="19"/>
      <c r="M11" s="11" t="s">
        <v>87</v>
      </c>
      <c r="N11" s="6" t="s">
        <v>42</v>
      </c>
    </row>
    <row r="12" spans="2:14" ht="30.75" customHeight="1" x14ac:dyDescent="0.2">
      <c r="B12" s="18" t="s">
        <v>88</v>
      </c>
      <c r="C12" s="357" t="s">
        <v>82</v>
      </c>
      <c r="D12" s="357"/>
      <c r="E12" s="357"/>
      <c r="F12" s="357"/>
      <c r="G12" s="16" t="s">
        <v>89</v>
      </c>
      <c r="H12" s="504" t="s">
        <v>225</v>
      </c>
      <c r="I12" s="505"/>
      <c r="J12" s="20"/>
      <c r="K12" s="20"/>
      <c r="M12" s="21" t="s">
        <v>91</v>
      </c>
    </row>
    <row r="13" spans="2:14" ht="30.75" customHeight="1" x14ac:dyDescent="0.2">
      <c r="B13" s="18" t="s">
        <v>92</v>
      </c>
      <c r="C13" s="353" t="s">
        <v>93</v>
      </c>
      <c r="D13" s="353"/>
      <c r="E13" s="353"/>
      <c r="F13" s="353"/>
      <c r="G13" s="353"/>
      <c r="H13" s="353"/>
      <c r="I13" s="354"/>
      <c r="J13" s="22"/>
      <c r="K13" s="22"/>
      <c r="M13" s="21"/>
    </row>
    <row r="14" spans="2:14" ht="30.75" customHeight="1" x14ac:dyDescent="0.2">
      <c r="B14" s="18" t="s">
        <v>94</v>
      </c>
      <c r="C14" s="360" t="s">
        <v>361</v>
      </c>
      <c r="D14" s="361"/>
      <c r="E14" s="361"/>
      <c r="F14" s="361"/>
      <c r="G14" s="361"/>
      <c r="H14" s="361"/>
      <c r="I14" s="362"/>
      <c r="J14" s="17"/>
      <c r="K14" s="17"/>
      <c r="M14" s="21"/>
      <c r="N14" s="6" t="s">
        <v>96</v>
      </c>
    </row>
    <row r="15" spans="2:14" ht="30.75" customHeight="1" x14ac:dyDescent="0.2">
      <c r="B15" s="18" t="s">
        <v>97</v>
      </c>
      <c r="C15" s="326" t="s">
        <v>362</v>
      </c>
      <c r="D15" s="327"/>
      <c r="E15" s="327"/>
      <c r="F15" s="450"/>
      <c r="G15" s="16" t="s">
        <v>99</v>
      </c>
      <c r="H15" s="349" t="s">
        <v>100</v>
      </c>
      <c r="I15" s="350"/>
      <c r="J15" s="17"/>
      <c r="K15" s="17"/>
      <c r="M15" s="21" t="s">
        <v>101</v>
      </c>
      <c r="N15" s="6" t="s">
        <v>78</v>
      </c>
    </row>
    <row r="16" spans="2:14" ht="30.75" customHeight="1" x14ac:dyDescent="0.2">
      <c r="B16" s="18" t="s">
        <v>102</v>
      </c>
      <c r="C16" s="351" t="s">
        <v>103</v>
      </c>
      <c r="D16" s="352"/>
      <c r="E16" s="352"/>
      <c r="F16" s="352"/>
      <c r="G16" s="16" t="s">
        <v>104</v>
      </c>
      <c r="H16" s="349" t="s">
        <v>42</v>
      </c>
      <c r="I16" s="350"/>
      <c r="J16" s="17"/>
      <c r="K16" s="17"/>
      <c r="M16" s="21" t="s">
        <v>105</v>
      </c>
    </row>
    <row r="17" spans="2:14" ht="36" customHeight="1" x14ac:dyDescent="0.2">
      <c r="B17" s="18" t="s">
        <v>106</v>
      </c>
      <c r="C17" s="506" t="s">
        <v>363</v>
      </c>
      <c r="D17" s="507"/>
      <c r="E17" s="507"/>
      <c r="F17" s="507"/>
      <c r="G17" s="507"/>
      <c r="H17" s="507"/>
      <c r="I17" s="508"/>
      <c r="J17" s="22"/>
      <c r="K17" s="22"/>
      <c r="M17" s="21" t="s">
        <v>108</v>
      </c>
      <c r="N17" s="6" t="s">
        <v>109</v>
      </c>
    </row>
    <row r="18" spans="2:14" ht="30.75" customHeight="1" x14ac:dyDescent="0.2">
      <c r="B18" s="18" t="s">
        <v>110</v>
      </c>
      <c r="C18" s="326" t="s">
        <v>364</v>
      </c>
      <c r="D18" s="327"/>
      <c r="E18" s="327"/>
      <c r="F18" s="327"/>
      <c r="G18" s="327"/>
      <c r="H18" s="327"/>
      <c r="I18" s="328"/>
      <c r="J18" s="23"/>
      <c r="K18" s="23"/>
      <c r="M18" s="21" t="s">
        <v>112</v>
      </c>
      <c r="N18" s="6" t="s">
        <v>113</v>
      </c>
    </row>
    <row r="19" spans="2:14" ht="30.75" customHeight="1" x14ac:dyDescent="0.2">
      <c r="B19" s="18" t="s">
        <v>114</v>
      </c>
      <c r="C19" s="444" t="s">
        <v>365</v>
      </c>
      <c r="D19" s="445"/>
      <c r="E19" s="445"/>
      <c r="F19" s="445"/>
      <c r="G19" s="445"/>
      <c r="H19" s="445"/>
      <c r="I19" s="446"/>
      <c r="J19" s="24"/>
      <c r="K19" s="24"/>
      <c r="M19" s="21"/>
      <c r="N19" s="6" t="s">
        <v>116</v>
      </c>
    </row>
    <row r="20" spans="2:14" ht="30.75" customHeight="1" x14ac:dyDescent="0.2">
      <c r="B20" s="18" t="s">
        <v>117</v>
      </c>
      <c r="C20" s="509" t="s">
        <v>41</v>
      </c>
      <c r="D20" s="510"/>
      <c r="E20" s="510"/>
      <c r="F20" s="510"/>
      <c r="G20" s="510"/>
      <c r="H20" s="510"/>
      <c r="I20" s="511"/>
      <c r="J20" s="25"/>
      <c r="K20" s="25"/>
      <c r="M20" s="21" t="s">
        <v>100</v>
      </c>
      <c r="N20" s="6" t="s">
        <v>118</v>
      </c>
    </row>
    <row r="21" spans="2:14" ht="27.75" customHeight="1" x14ac:dyDescent="0.2">
      <c r="B21" s="342" t="s">
        <v>119</v>
      </c>
      <c r="C21" s="344" t="s">
        <v>120</v>
      </c>
      <c r="D21" s="344"/>
      <c r="E21" s="344"/>
      <c r="F21" s="345" t="s">
        <v>121</v>
      </c>
      <c r="G21" s="345"/>
      <c r="H21" s="345"/>
      <c r="I21" s="346"/>
      <c r="J21" s="26"/>
      <c r="K21" s="26"/>
      <c r="M21" s="21" t="s">
        <v>122</v>
      </c>
      <c r="N21" s="6" t="s">
        <v>123</v>
      </c>
    </row>
    <row r="22" spans="2:14" ht="27" customHeight="1" x14ac:dyDescent="0.2">
      <c r="B22" s="343"/>
      <c r="C22" s="444" t="s">
        <v>366</v>
      </c>
      <c r="D22" s="445"/>
      <c r="E22" s="454"/>
      <c r="F22" s="444" t="s">
        <v>367</v>
      </c>
      <c r="G22" s="445"/>
      <c r="H22" s="445"/>
      <c r="I22" s="446"/>
      <c r="J22" s="24"/>
      <c r="K22" s="24"/>
      <c r="M22" s="21" t="s">
        <v>126</v>
      </c>
      <c r="N22" s="6" t="s">
        <v>127</v>
      </c>
    </row>
    <row r="23" spans="2:14" ht="39.75" customHeight="1" x14ac:dyDescent="0.2">
      <c r="B23" s="18" t="s">
        <v>128</v>
      </c>
      <c r="C23" s="360" t="s">
        <v>41</v>
      </c>
      <c r="D23" s="361"/>
      <c r="E23" s="512"/>
      <c r="F23" s="360" t="s">
        <v>41</v>
      </c>
      <c r="G23" s="361"/>
      <c r="H23" s="361"/>
      <c r="I23" s="362"/>
      <c r="J23" s="17"/>
      <c r="K23" s="17"/>
      <c r="M23" s="21"/>
      <c r="N23" s="6" t="s">
        <v>93</v>
      </c>
    </row>
    <row r="24" spans="2:14" ht="44.25" customHeight="1" x14ac:dyDescent="0.2">
      <c r="B24" s="18" t="s">
        <v>129</v>
      </c>
      <c r="C24" s="441" t="s">
        <v>368</v>
      </c>
      <c r="D24" s="442"/>
      <c r="E24" s="443"/>
      <c r="F24" s="444" t="s">
        <v>369</v>
      </c>
      <c r="G24" s="445"/>
      <c r="H24" s="445"/>
      <c r="I24" s="446"/>
      <c r="J24" s="23"/>
      <c r="K24" s="23"/>
      <c r="M24" s="27"/>
      <c r="N24" s="6" t="s">
        <v>132</v>
      </c>
    </row>
    <row r="25" spans="2:14" ht="29.25" customHeight="1" x14ac:dyDescent="0.2">
      <c r="B25" s="18" t="s">
        <v>133</v>
      </c>
      <c r="C25" s="329" t="s">
        <v>103</v>
      </c>
      <c r="D25" s="330"/>
      <c r="E25" s="331"/>
      <c r="F25" s="16" t="s">
        <v>134</v>
      </c>
      <c r="G25" s="513">
        <v>74</v>
      </c>
      <c r="H25" s="514"/>
      <c r="I25" s="515"/>
      <c r="J25" s="28"/>
      <c r="K25" s="28"/>
      <c r="M25" s="27"/>
    </row>
    <row r="26" spans="2:14" ht="27" customHeight="1" x14ac:dyDescent="0.2">
      <c r="B26" s="18" t="s">
        <v>135</v>
      </c>
      <c r="C26" s="326" t="s">
        <v>136</v>
      </c>
      <c r="D26" s="327"/>
      <c r="E26" s="450"/>
      <c r="F26" s="16" t="s">
        <v>137</v>
      </c>
      <c r="G26" s="513">
        <v>0</v>
      </c>
      <c r="H26" s="514"/>
      <c r="I26" s="515"/>
      <c r="J26" s="29"/>
      <c r="K26" s="29"/>
      <c r="M26" s="27"/>
    </row>
    <row r="27" spans="2:14" ht="47.25" customHeight="1" x14ac:dyDescent="0.2">
      <c r="B27" s="97" t="s">
        <v>138</v>
      </c>
      <c r="C27" s="360" t="s">
        <v>108</v>
      </c>
      <c r="D27" s="361"/>
      <c r="E27" s="512"/>
      <c r="F27" s="30" t="s">
        <v>139</v>
      </c>
      <c r="G27" s="336" t="s">
        <v>140</v>
      </c>
      <c r="H27" s="337"/>
      <c r="I27" s="338"/>
      <c r="J27" s="26"/>
      <c r="K27" s="26"/>
      <c r="M27" s="27"/>
    </row>
    <row r="28" spans="2:14" ht="30" customHeight="1" x14ac:dyDescent="0.2">
      <c r="B28" s="306" t="s">
        <v>141</v>
      </c>
      <c r="C28" s="307"/>
      <c r="D28" s="307"/>
      <c r="E28" s="307"/>
      <c r="F28" s="307"/>
      <c r="G28" s="307"/>
      <c r="H28" s="307"/>
      <c r="I28" s="308"/>
      <c r="J28" s="14"/>
      <c r="K28" s="14"/>
      <c r="M28" s="27"/>
    </row>
    <row r="29" spans="2:14" ht="56.25" customHeight="1" x14ac:dyDescent="0.2">
      <c r="B29" s="31" t="s">
        <v>142</v>
      </c>
      <c r="C29" s="32" t="s">
        <v>143</v>
      </c>
      <c r="D29" s="32" t="s">
        <v>144</v>
      </c>
      <c r="E29" s="32" t="s">
        <v>145</v>
      </c>
      <c r="F29" s="32" t="s">
        <v>146</v>
      </c>
      <c r="G29" s="33" t="s">
        <v>147</v>
      </c>
      <c r="H29" s="33" t="s">
        <v>148</v>
      </c>
      <c r="I29" s="34" t="s">
        <v>149</v>
      </c>
      <c r="J29" s="70" t="s">
        <v>150</v>
      </c>
      <c r="K29" s="24"/>
      <c r="M29" s="27"/>
    </row>
    <row r="30" spans="2:14" ht="19.5" customHeight="1" x14ac:dyDescent="0.2">
      <c r="B30" s="35" t="s">
        <v>151</v>
      </c>
      <c r="C30" s="136">
        <v>0</v>
      </c>
      <c r="D30" s="137">
        <f>+C30</f>
        <v>0</v>
      </c>
      <c r="E30" s="138">
        <v>0</v>
      </c>
      <c r="F30" s="139">
        <f>+E30</f>
        <v>0</v>
      </c>
      <c r="G30" s="140" t="e">
        <f>+C30/E30</f>
        <v>#DIV/0!</v>
      </c>
      <c r="H30" s="141" t="e">
        <f>+D30/F30</f>
        <v>#DIV/0!</v>
      </c>
      <c r="I30" s="142" t="e">
        <f>+D30/$G$26</f>
        <v>#DIV/0!</v>
      </c>
      <c r="J30" s="69">
        <v>0.99</v>
      </c>
      <c r="K30" s="36"/>
      <c r="M30" s="27"/>
    </row>
    <row r="31" spans="2:14" ht="19.5" customHeight="1" x14ac:dyDescent="0.2">
      <c r="B31" s="35" t="s">
        <v>152</v>
      </c>
      <c r="C31" s="136">
        <v>0</v>
      </c>
      <c r="D31" s="137">
        <f>+D30+C31</f>
        <v>0</v>
      </c>
      <c r="E31" s="138">
        <v>0</v>
      </c>
      <c r="F31" s="139">
        <f>+F30+E31</f>
        <v>0</v>
      </c>
      <c r="G31" s="140" t="e">
        <f t="shared" ref="G31:G41" si="0">+C31/E31</f>
        <v>#DIV/0!</v>
      </c>
      <c r="H31" s="141" t="e">
        <f t="shared" ref="H31:H41" si="1">+D31/F31</f>
        <v>#DIV/0!</v>
      </c>
      <c r="I31" s="142" t="e">
        <f t="shared" ref="I31:I40" si="2">+D31/$G$26</f>
        <v>#DIV/0!</v>
      </c>
      <c r="J31" s="69">
        <v>0.99</v>
      </c>
      <c r="K31" s="36"/>
      <c r="M31" s="27"/>
    </row>
    <row r="32" spans="2:14" ht="19.5" customHeight="1" x14ac:dyDescent="0.2">
      <c r="B32" s="35" t="s">
        <v>153</v>
      </c>
      <c r="C32" s="136">
        <v>0</v>
      </c>
      <c r="D32" s="137">
        <f t="shared" ref="D32:D41" si="3">+D31+C32</f>
        <v>0</v>
      </c>
      <c r="E32" s="138">
        <v>0</v>
      </c>
      <c r="F32" s="139">
        <f t="shared" ref="F32:F41" si="4">+F31+E32</f>
        <v>0</v>
      </c>
      <c r="G32" s="140" t="e">
        <f t="shared" si="0"/>
        <v>#DIV/0!</v>
      </c>
      <c r="H32" s="141" t="e">
        <f t="shared" si="1"/>
        <v>#DIV/0!</v>
      </c>
      <c r="I32" s="142" t="e">
        <f t="shared" si="2"/>
        <v>#DIV/0!</v>
      </c>
      <c r="J32" s="69">
        <v>0.99</v>
      </c>
      <c r="K32" s="36"/>
      <c r="M32" s="27"/>
    </row>
    <row r="33" spans="2:11" ht="19.5" customHeight="1" x14ac:dyDescent="0.2">
      <c r="B33" s="35" t="s">
        <v>154</v>
      </c>
      <c r="C33" s="136">
        <v>0</v>
      </c>
      <c r="D33" s="137">
        <f t="shared" si="3"/>
        <v>0</v>
      </c>
      <c r="E33" s="138">
        <v>0</v>
      </c>
      <c r="F33" s="139">
        <f t="shared" si="4"/>
        <v>0</v>
      </c>
      <c r="G33" s="140" t="e">
        <f t="shared" si="0"/>
        <v>#DIV/0!</v>
      </c>
      <c r="H33" s="141" t="e">
        <f t="shared" si="1"/>
        <v>#DIV/0!</v>
      </c>
      <c r="I33" s="142" t="e">
        <f t="shared" si="2"/>
        <v>#DIV/0!</v>
      </c>
      <c r="J33" s="69">
        <v>0.99</v>
      </c>
      <c r="K33" s="36"/>
    </row>
    <row r="34" spans="2:11" ht="19.5" customHeight="1" x14ac:dyDescent="0.2">
      <c r="B34" s="35" t="s">
        <v>155</v>
      </c>
      <c r="C34" s="136">
        <v>0</v>
      </c>
      <c r="D34" s="137">
        <f t="shared" si="3"/>
        <v>0</v>
      </c>
      <c r="E34" s="138">
        <v>0</v>
      </c>
      <c r="F34" s="139">
        <f t="shared" si="4"/>
        <v>0</v>
      </c>
      <c r="G34" s="140" t="e">
        <f t="shared" si="0"/>
        <v>#DIV/0!</v>
      </c>
      <c r="H34" s="141" t="e">
        <f t="shared" si="1"/>
        <v>#DIV/0!</v>
      </c>
      <c r="I34" s="142" t="e">
        <f t="shared" si="2"/>
        <v>#DIV/0!</v>
      </c>
      <c r="J34" s="69">
        <v>0.99</v>
      </c>
      <c r="K34" s="36"/>
    </row>
    <row r="35" spans="2:11" ht="19.5" customHeight="1" x14ac:dyDescent="0.2">
      <c r="B35" s="35" t="s">
        <v>156</v>
      </c>
      <c r="C35" s="136">
        <v>0</v>
      </c>
      <c r="D35" s="137">
        <f t="shared" si="3"/>
        <v>0</v>
      </c>
      <c r="E35" s="138">
        <v>0</v>
      </c>
      <c r="F35" s="139">
        <f t="shared" si="4"/>
        <v>0</v>
      </c>
      <c r="G35" s="140" t="e">
        <f t="shared" si="0"/>
        <v>#DIV/0!</v>
      </c>
      <c r="H35" s="141" t="e">
        <f t="shared" si="1"/>
        <v>#DIV/0!</v>
      </c>
      <c r="I35" s="142" t="e">
        <f t="shared" si="2"/>
        <v>#DIV/0!</v>
      </c>
      <c r="J35" s="69">
        <v>0.99</v>
      </c>
      <c r="K35" s="36"/>
    </row>
    <row r="36" spans="2:11" ht="19.5" customHeight="1" x14ac:dyDescent="0.2">
      <c r="B36" s="35" t="s">
        <v>157</v>
      </c>
      <c r="C36" s="136">
        <v>0</v>
      </c>
      <c r="D36" s="137">
        <f t="shared" si="3"/>
        <v>0</v>
      </c>
      <c r="E36" s="138">
        <v>0</v>
      </c>
      <c r="F36" s="139">
        <f t="shared" si="4"/>
        <v>0</v>
      </c>
      <c r="G36" s="140" t="e">
        <f t="shared" si="0"/>
        <v>#DIV/0!</v>
      </c>
      <c r="H36" s="141" t="e">
        <f t="shared" si="1"/>
        <v>#DIV/0!</v>
      </c>
      <c r="I36" s="142" t="e">
        <f t="shared" si="2"/>
        <v>#DIV/0!</v>
      </c>
      <c r="J36" s="69">
        <v>0.99</v>
      </c>
      <c r="K36" s="36"/>
    </row>
    <row r="37" spans="2:11" ht="19.5" customHeight="1" x14ac:dyDescent="0.2">
      <c r="B37" s="35" t="s">
        <v>158</v>
      </c>
      <c r="C37" s="136">
        <v>0</v>
      </c>
      <c r="D37" s="137">
        <f t="shared" si="3"/>
        <v>0</v>
      </c>
      <c r="E37" s="138">
        <v>0</v>
      </c>
      <c r="F37" s="139">
        <f t="shared" si="4"/>
        <v>0</v>
      </c>
      <c r="G37" s="140" t="e">
        <f t="shared" si="0"/>
        <v>#DIV/0!</v>
      </c>
      <c r="H37" s="141" t="e">
        <f t="shared" si="1"/>
        <v>#DIV/0!</v>
      </c>
      <c r="I37" s="142" t="e">
        <f t="shared" si="2"/>
        <v>#DIV/0!</v>
      </c>
      <c r="J37" s="69">
        <v>0.99</v>
      </c>
      <c r="K37" s="36"/>
    </row>
    <row r="38" spans="2:11" ht="19.5" customHeight="1" x14ac:dyDescent="0.2">
      <c r="B38" s="35" t="s">
        <v>159</v>
      </c>
      <c r="C38" s="136">
        <v>0</v>
      </c>
      <c r="D38" s="137">
        <f t="shared" si="3"/>
        <v>0</v>
      </c>
      <c r="E38" s="138">
        <v>0</v>
      </c>
      <c r="F38" s="139">
        <f t="shared" si="4"/>
        <v>0</v>
      </c>
      <c r="G38" s="140" t="e">
        <f t="shared" si="0"/>
        <v>#DIV/0!</v>
      </c>
      <c r="H38" s="141" t="e">
        <f t="shared" si="1"/>
        <v>#DIV/0!</v>
      </c>
      <c r="I38" s="142" t="e">
        <f t="shared" si="2"/>
        <v>#DIV/0!</v>
      </c>
      <c r="J38" s="69">
        <v>0.99</v>
      </c>
      <c r="K38" s="36"/>
    </row>
    <row r="39" spans="2:11" ht="19.5" customHeight="1" x14ac:dyDescent="0.2">
      <c r="B39" s="35" t="s">
        <v>160</v>
      </c>
      <c r="C39" s="136">
        <v>0</v>
      </c>
      <c r="D39" s="137">
        <f t="shared" si="3"/>
        <v>0</v>
      </c>
      <c r="E39" s="138">
        <v>0</v>
      </c>
      <c r="F39" s="139">
        <f t="shared" si="4"/>
        <v>0</v>
      </c>
      <c r="G39" s="140" t="e">
        <f t="shared" si="0"/>
        <v>#DIV/0!</v>
      </c>
      <c r="H39" s="141" t="e">
        <f t="shared" si="1"/>
        <v>#DIV/0!</v>
      </c>
      <c r="I39" s="142" t="e">
        <f t="shared" si="2"/>
        <v>#DIV/0!</v>
      </c>
      <c r="J39" s="69">
        <v>0.99</v>
      </c>
      <c r="K39" s="36"/>
    </row>
    <row r="40" spans="2:11" ht="19.5" customHeight="1" x14ac:dyDescent="0.2">
      <c r="B40" s="35" t="s">
        <v>161</v>
      </c>
      <c r="C40" s="136">
        <v>0</v>
      </c>
      <c r="D40" s="137">
        <f t="shared" si="3"/>
        <v>0</v>
      </c>
      <c r="E40" s="138">
        <v>0</v>
      </c>
      <c r="F40" s="139">
        <f t="shared" si="4"/>
        <v>0</v>
      </c>
      <c r="G40" s="140" t="e">
        <f t="shared" si="0"/>
        <v>#DIV/0!</v>
      </c>
      <c r="H40" s="141" t="e">
        <f t="shared" si="1"/>
        <v>#DIV/0!</v>
      </c>
      <c r="I40" s="142" t="e">
        <f t="shared" si="2"/>
        <v>#DIV/0!</v>
      </c>
      <c r="J40" s="69">
        <v>0.99</v>
      </c>
      <c r="K40" s="36"/>
    </row>
    <row r="41" spans="2:11" ht="19.5" customHeight="1" x14ac:dyDescent="0.2">
      <c r="B41" s="35" t="s">
        <v>162</v>
      </c>
      <c r="C41" s="136">
        <v>0</v>
      </c>
      <c r="D41" s="137">
        <f t="shared" si="3"/>
        <v>0</v>
      </c>
      <c r="E41" s="138">
        <v>0</v>
      </c>
      <c r="F41" s="139">
        <f t="shared" si="4"/>
        <v>0</v>
      </c>
      <c r="G41" s="140" t="e">
        <f t="shared" si="0"/>
        <v>#DIV/0!</v>
      </c>
      <c r="H41" s="141" t="e">
        <f t="shared" si="1"/>
        <v>#DIV/0!</v>
      </c>
      <c r="I41" s="142" t="e">
        <f>+D41/$G$26</f>
        <v>#DIV/0!</v>
      </c>
      <c r="J41" s="69">
        <v>0.99</v>
      </c>
      <c r="K41" s="36"/>
    </row>
    <row r="42" spans="2:11" ht="54.75" customHeight="1" x14ac:dyDescent="0.2">
      <c r="B42" s="77" t="s">
        <v>163</v>
      </c>
      <c r="C42" s="284"/>
      <c r="D42" s="284"/>
      <c r="E42" s="284"/>
      <c r="F42" s="284"/>
      <c r="G42" s="284"/>
      <c r="H42" s="284"/>
      <c r="I42" s="302"/>
      <c r="J42" s="37"/>
      <c r="K42" s="37"/>
    </row>
    <row r="43" spans="2:11" ht="29.25" customHeight="1" x14ac:dyDescent="0.2">
      <c r="B43" s="306" t="s">
        <v>164</v>
      </c>
      <c r="C43" s="307"/>
      <c r="D43" s="307"/>
      <c r="E43" s="307"/>
      <c r="F43" s="307"/>
      <c r="G43" s="307"/>
      <c r="H43" s="307"/>
      <c r="I43" s="308"/>
      <c r="J43" s="14"/>
      <c r="K43" s="14"/>
    </row>
    <row r="44" spans="2:11" ht="32.25" customHeight="1" x14ac:dyDescent="0.2">
      <c r="B44" s="314"/>
      <c r="C44" s="315"/>
      <c r="D44" s="315"/>
      <c r="E44" s="315"/>
      <c r="F44" s="315"/>
      <c r="G44" s="315"/>
      <c r="H44" s="315"/>
      <c r="I44" s="316"/>
      <c r="J44" s="14"/>
      <c r="K44" s="14"/>
    </row>
    <row r="45" spans="2:11" ht="32.25" customHeight="1" x14ac:dyDescent="0.2">
      <c r="B45" s="317"/>
      <c r="C45" s="318"/>
      <c r="D45" s="318"/>
      <c r="E45" s="318"/>
      <c r="F45" s="318"/>
      <c r="G45" s="318"/>
      <c r="H45" s="318"/>
      <c r="I45" s="319"/>
      <c r="J45" s="37"/>
      <c r="K45" s="37"/>
    </row>
    <row r="46" spans="2:11" ht="32.25" customHeight="1" x14ac:dyDescent="0.2">
      <c r="B46" s="317"/>
      <c r="C46" s="318"/>
      <c r="D46" s="318"/>
      <c r="E46" s="318"/>
      <c r="F46" s="318"/>
      <c r="G46" s="318"/>
      <c r="H46" s="318"/>
      <c r="I46" s="319"/>
      <c r="J46" s="37"/>
      <c r="K46" s="37"/>
    </row>
    <row r="47" spans="2:11" ht="32.25" customHeight="1" x14ac:dyDescent="0.2">
      <c r="B47" s="317"/>
      <c r="C47" s="318"/>
      <c r="D47" s="318"/>
      <c r="E47" s="318"/>
      <c r="F47" s="318"/>
      <c r="G47" s="318"/>
      <c r="H47" s="318"/>
      <c r="I47" s="319"/>
      <c r="J47" s="37"/>
      <c r="K47" s="37"/>
    </row>
    <row r="48" spans="2:11" ht="32.25" customHeight="1" x14ac:dyDescent="0.2">
      <c r="B48" s="320"/>
      <c r="C48" s="321"/>
      <c r="D48" s="321"/>
      <c r="E48" s="321"/>
      <c r="F48" s="321"/>
      <c r="G48" s="321"/>
      <c r="H48" s="321"/>
      <c r="I48" s="322"/>
      <c r="J48" s="12"/>
      <c r="K48" s="12"/>
    </row>
    <row r="49" spans="2:11" ht="79.5" customHeight="1" x14ac:dyDescent="0.2">
      <c r="B49" s="18" t="s">
        <v>165</v>
      </c>
      <c r="C49" s="516"/>
      <c r="D49" s="517"/>
      <c r="E49" s="517"/>
      <c r="F49" s="517"/>
      <c r="G49" s="517"/>
      <c r="H49" s="517"/>
      <c r="I49" s="518"/>
      <c r="J49" s="38"/>
      <c r="K49" s="38"/>
    </row>
    <row r="50" spans="2:11" ht="26.25" customHeight="1" x14ac:dyDescent="0.2">
      <c r="B50" s="18" t="s">
        <v>166</v>
      </c>
      <c r="C50" s="519"/>
      <c r="D50" s="520"/>
      <c r="E50" s="520"/>
      <c r="F50" s="520"/>
      <c r="G50" s="520"/>
      <c r="H50" s="520"/>
      <c r="I50" s="521"/>
      <c r="J50" s="38"/>
      <c r="K50" s="38"/>
    </row>
    <row r="51" spans="2:11" ht="64.5" customHeight="1" x14ac:dyDescent="0.2">
      <c r="B51" s="112" t="s">
        <v>167</v>
      </c>
      <c r="C51" s="516"/>
      <c r="D51" s="517"/>
      <c r="E51" s="517"/>
      <c r="F51" s="517"/>
      <c r="G51" s="517"/>
      <c r="H51" s="517"/>
      <c r="I51" s="518"/>
      <c r="J51" s="38"/>
      <c r="K51" s="38"/>
    </row>
    <row r="52" spans="2:11" ht="29.25" customHeight="1" x14ac:dyDescent="0.2">
      <c r="B52" s="306" t="s">
        <v>168</v>
      </c>
      <c r="C52" s="307"/>
      <c r="D52" s="307"/>
      <c r="E52" s="307"/>
      <c r="F52" s="307"/>
      <c r="G52" s="307"/>
      <c r="H52" s="307"/>
      <c r="I52" s="308"/>
      <c r="J52" s="38"/>
      <c r="K52" s="38"/>
    </row>
    <row r="53" spans="2:11" ht="33" customHeight="1" x14ac:dyDescent="0.2">
      <c r="B53" s="309" t="s">
        <v>169</v>
      </c>
      <c r="C53" s="111" t="s">
        <v>170</v>
      </c>
      <c r="D53" s="310" t="s">
        <v>171</v>
      </c>
      <c r="E53" s="310"/>
      <c r="F53" s="310"/>
      <c r="G53" s="310" t="s">
        <v>172</v>
      </c>
      <c r="H53" s="310"/>
      <c r="I53" s="311"/>
      <c r="J53" s="39"/>
      <c r="K53" s="39"/>
    </row>
    <row r="54" spans="2:11" ht="31.5" customHeight="1" x14ac:dyDescent="0.2">
      <c r="B54" s="309"/>
      <c r="C54" s="107"/>
      <c r="D54" s="284"/>
      <c r="E54" s="284"/>
      <c r="F54" s="284"/>
      <c r="G54" s="312"/>
      <c r="H54" s="312"/>
      <c r="I54" s="313"/>
      <c r="J54" s="39"/>
      <c r="K54" s="39"/>
    </row>
    <row r="55" spans="2:11" ht="31.5" customHeight="1" x14ac:dyDescent="0.2">
      <c r="B55" s="112" t="s">
        <v>173</v>
      </c>
      <c r="C55" s="522" t="s">
        <v>370</v>
      </c>
      <c r="D55" s="523"/>
      <c r="E55" s="297" t="s">
        <v>175</v>
      </c>
      <c r="F55" s="297"/>
      <c r="G55" s="296" t="s">
        <v>371</v>
      </c>
      <c r="H55" s="296"/>
      <c r="I55" s="298"/>
      <c r="J55" s="41"/>
      <c r="K55" s="41"/>
    </row>
    <row r="56" spans="2:11" ht="31.5" customHeight="1" x14ac:dyDescent="0.2">
      <c r="B56" s="112" t="s">
        <v>177</v>
      </c>
      <c r="C56" s="284" t="str">
        <f>+'[3]HV 1'!C56:D56</f>
        <v>NICOLAS ADOLFO CORREAL HUERTAS</v>
      </c>
      <c r="D56" s="284"/>
      <c r="E56" s="299" t="s">
        <v>178</v>
      </c>
      <c r="F56" s="299"/>
      <c r="G56" s="296" t="str">
        <f>+'[7]HV 1'!G59:I59</f>
        <v>DIANA VIDAL</v>
      </c>
      <c r="H56" s="296"/>
      <c r="I56" s="298"/>
      <c r="J56" s="41"/>
      <c r="K56" s="41"/>
    </row>
    <row r="57" spans="2:11" ht="31.5" customHeight="1" x14ac:dyDescent="0.2">
      <c r="B57" s="112" t="s">
        <v>179</v>
      </c>
      <c r="C57" s="284"/>
      <c r="D57" s="284"/>
      <c r="E57" s="285" t="s">
        <v>180</v>
      </c>
      <c r="F57" s="286"/>
      <c r="G57" s="289"/>
      <c r="H57" s="290"/>
      <c r="I57" s="291"/>
      <c r="J57" s="42"/>
      <c r="K57" s="42"/>
    </row>
    <row r="58" spans="2:11" ht="31.5" customHeight="1" thickBot="1" x14ac:dyDescent="0.25">
      <c r="B58" s="78" t="s">
        <v>181</v>
      </c>
      <c r="C58" s="295"/>
      <c r="D58" s="295"/>
      <c r="E58" s="287"/>
      <c r="F58" s="288"/>
      <c r="G58" s="292"/>
      <c r="H58" s="293"/>
      <c r="I58" s="294"/>
      <c r="J58" s="42"/>
      <c r="K58" s="42"/>
    </row>
    <row r="59" spans="2:11" hidden="1" x14ac:dyDescent="0.2">
      <c r="B59" s="3"/>
      <c r="C59" s="3"/>
      <c r="D59" s="5"/>
      <c r="E59" s="5"/>
      <c r="F59" s="5"/>
      <c r="G59" s="5"/>
      <c r="H59" s="5"/>
      <c r="I59" s="61"/>
      <c r="J59" s="43"/>
      <c r="K59" s="43"/>
    </row>
    <row r="60" spans="2:11" hidden="1" x14ac:dyDescent="0.2">
      <c r="B60" s="62"/>
      <c r="C60" s="63"/>
      <c r="D60" s="63"/>
      <c r="E60" s="64"/>
      <c r="F60" s="64"/>
      <c r="G60" s="65"/>
      <c r="H60" s="66"/>
      <c r="I60" s="63"/>
      <c r="J60" s="49"/>
      <c r="K60" s="49"/>
    </row>
    <row r="61" spans="2:11" hidden="1" x14ac:dyDescent="0.2">
      <c r="B61" s="62"/>
      <c r="C61" s="63"/>
      <c r="D61" s="63"/>
      <c r="E61" s="64"/>
      <c r="F61" s="64"/>
      <c r="G61" s="65"/>
      <c r="H61" s="66"/>
      <c r="I61" s="63"/>
      <c r="J61" s="49"/>
      <c r="K61" s="49"/>
    </row>
    <row r="62" spans="2:11" hidden="1" x14ac:dyDescent="0.2">
      <c r="B62" s="62"/>
      <c r="C62" s="63"/>
      <c r="D62" s="63"/>
      <c r="E62" s="64"/>
      <c r="F62" s="64"/>
      <c r="G62" s="65"/>
      <c r="H62" s="66"/>
      <c r="I62" s="63"/>
      <c r="J62" s="49"/>
      <c r="K62" s="49"/>
    </row>
    <row r="63" spans="2:11" hidden="1" x14ac:dyDescent="0.2">
      <c r="B63" s="62"/>
      <c r="C63" s="63"/>
      <c r="D63" s="63"/>
      <c r="E63" s="64"/>
      <c r="F63" s="64"/>
      <c r="G63" s="65"/>
      <c r="H63" s="66"/>
      <c r="I63" s="63"/>
      <c r="J63" s="49"/>
      <c r="K63" s="49"/>
    </row>
    <row r="64" spans="2:11" hidden="1" x14ac:dyDescent="0.2">
      <c r="B64" s="62"/>
      <c r="C64" s="63"/>
      <c r="D64" s="63"/>
      <c r="E64" s="64"/>
      <c r="F64" s="64"/>
      <c r="G64" s="65"/>
      <c r="H64" s="66"/>
      <c r="I64" s="63"/>
      <c r="J64" s="49"/>
      <c r="K64" s="49"/>
    </row>
    <row r="65" spans="2:11" hidden="1" x14ac:dyDescent="0.2">
      <c r="B65" s="62"/>
      <c r="C65" s="63"/>
      <c r="D65" s="63"/>
      <c r="E65" s="64"/>
      <c r="F65" s="64"/>
      <c r="G65" s="65"/>
      <c r="H65" s="66"/>
      <c r="I65" s="63"/>
      <c r="J65" s="49"/>
      <c r="K65" s="49"/>
    </row>
    <row r="66" spans="2:11" hidden="1" x14ac:dyDescent="0.2">
      <c r="B66" s="62"/>
      <c r="C66" s="63"/>
      <c r="D66" s="63"/>
      <c r="E66" s="64"/>
      <c r="F66" s="64"/>
      <c r="G66" s="65"/>
      <c r="H66" s="66"/>
      <c r="I66" s="63"/>
      <c r="J66" s="49"/>
      <c r="K66" s="49"/>
    </row>
    <row r="67" spans="2:11" hidden="1" x14ac:dyDescent="0.2">
      <c r="B67" s="62"/>
      <c r="C67" s="63"/>
      <c r="D67" s="63"/>
      <c r="E67" s="64"/>
      <c r="F67" s="64"/>
      <c r="G67" s="65"/>
      <c r="H67" s="66"/>
      <c r="I67" s="63"/>
      <c r="J67" s="49"/>
      <c r="K67" s="49"/>
    </row>
    <row r="68" spans="2:11" x14ac:dyDescent="0.2">
      <c r="B68" s="67"/>
      <c r="C68" s="3"/>
      <c r="D68" s="3"/>
      <c r="E68" s="3"/>
      <c r="F68" s="3"/>
      <c r="G68" s="68"/>
      <c r="H68" s="3"/>
      <c r="I68" s="3"/>
    </row>
  </sheetData>
  <mergeCells count="66">
    <mergeCell ref="C57:D57"/>
    <mergeCell ref="E57:F58"/>
    <mergeCell ref="G57:I58"/>
    <mergeCell ref="C58:D58"/>
    <mergeCell ref="C55:D55"/>
    <mergeCell ref="E55:F55"/>
    <mergeCell ref="G55:I55"/>
    <mergeCell ref="C56:D56"/>
    <mergeCell ref="E56:F56"/>
    <mergeCell ref="G56:I56"/>
    <mergeCell ref="C51:I51"/>
    <mergeCell ref="B52:I52"/>
    <mergeCell ref="B53:B54"/>
    <mergeCell ref="D53:F53"/>
    <mergeCell ref="G53:I53"/>
    <mergeCell ref="D54:F54"/>
    <mergeCell ref="G54:I54"/>
    <mergeCell ref="C42:I42"/>
    <mergeCell ref="B43:I43"/>
    <mergeCell ref="B44:I48"/>
    <mergeCell ref="C49:I49"/>
    <mergeCell ref="C50:I50"/>
    <mergeCell ref="C26:E26"/>
    <mergeCell ref="G26:I26"/>
    <mergeCell ref="C27:E27"/>
    <mergeCell ref="G27:I27"/>
    <mergeCell ref="B28:I28"/>
    <mergeCell ref="C23:E23"/>
    <mergeCell ref="F23:I23"/>
    <mergeCell ref="C24:E24"/>
    <mergeCell ref="F24:I24"/>
    <mergeCell ref="C25:E25"/>
    <mergeCell ref="G25:I25"/>
    <mergeCell ref="C17:I17"/>
    <mergeCell ref="C18:I18"/>
    <mergeCell ref="C19:I19"/>
    <mergeCell ref="C20:I20"/>
    <mergeCell ref="B21:B22"/>
    <mergeCell ref="C21:E21"/>
    <mergeCell ref="F21:I21"/>
    <mergeCell ref="C22:E22"/>
    <mergeCell ref="F22:I22"/>
    <mergeCell ref="C13:I13"/>
    <mergeCell ref="C14:I14"/>
    <mergeCell ref="C15:F15"/>
    <mergeCell ref="H15:I15"/>
    <mergeCell ref="C16:F16"/>
    <mergeCell ref="H16:I16"/>
    <mergeCell ref="D10:E10"/>
    <mergeCell ref="F10:G10"/>
    <mergeCell ref="C11:F11"/>
    <mergeCell ref="H11:I11"/>
    <mergeCell ref="C12:F12"/>
    <mergeCell ref="H12:I12"/>
    <mergeCell ref="B6:I6"/>
    <mergeCell ref="B7:I7"/>
    <mergeCell ref="B8:I8"/>
    <mergeCell ref="D9:E9"/>
    <mergeCell ref="F9:I9"/>
    <mergeCell ref="B2:B5"/>
    <mergeCell ref="C2:H2"/>
    <mergeCell ref="I2:I5"/>
    <mergeCell ref="C3:H3"/>
    <mergeCell ref="C4:H4"/>
    <mergeCell ref="C5:F5"/>
    <mergeCell ref="G5:H5"/>
  </mergeCells>
  <dataValidations count="8">
    <dataValidation type="list" allowBlank="1" showInputMessage="1" showErrorMessage="1" sqref="C27:E27">
      <formula1>$M$15:$M$18</formula1>
    </dataValidation>
    <dataValidation type="list" allowBlank="1" showInputMessage="1" showErrorMessage="1" sqref="C12:F12">
      <formula1>$M$9:$M$12</formula1>
    </dataValidation>
    <dataValidation type="list" allowBlank="1" showInputMessage="1" showErrorMessage="1" sqref="K15">
      <formula1>O20:O22</formula1>
    </dataValidation>
    <dataValidation type="list" allowBlank="1" showInputMessage="1" showErrorMessage="1" sqref="H15:J15">
      <formula1>M20:M22</formula1>
    </dataValidation>
    <dataValidation type="list" allowBlank="1" showInputMessage="1" showErrorMessage="1" sqref="J13:K13">
      <formula1>$M$24:$M$31</formula1>
    </dataValidation>
    <dataValidation type="list" allowBlank="1" showInputMessage="1" showErrorMessage="1" sqref="C13:I13">
      <formula1>$N$17:$N$24</formula1>
    </dataValidation>
    <dataValidation type="list" allowBlank="1" showInputMessage="1" showErrorMessage="1" sqref="H16:I16">
      <formula1>$N$8:$N$11</formula1>
    </dataValidation>
    <dataValidation type="list" allowBlank="1" showInputMessage="1" showErrorMessage="1" sqref="C10 I10">
      <formula1>$N$14:$N$15</formula1>
    </dataValidation>
  </dataValidations>
  <pageMargins left="0.70866141732283472" right="0.70866141732283472" top="0.74803149606299213" bottom="0.74803149606299213" header="0.31496062992125984" footer="0.31496062992125984"/>
  <pageSetup scale="50"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30"/>
  <sheetViews>
    <sheetView topLeftCell="A7" workbookViewId="0">
      <selection activeCell="B14" sqref="B14:K19"/>
    </sheetView>
  </sheetViews>
  <sheetFormatPr baseColWidth="10" defaultColWidth="11.42578125" defaultRowHeight="15" x14ac:dyDescent="0.25"/>
  <cols>
    <col min="1" max="1" width="1.42578125" customWidth="1"/>
    <col min="2" max="2" width="20.140625" style="56" customWidth="1"/>
    <col min="3" max="3" width="34.42578125" customWidth="1"/>
    <col min="4" max="4" width="14.28515625" customWidth="1"/>
    <col min="5" max="5" width="5.85546875" customWidth="1"/>
    <col min="6" max="6" width="46.85546875" customWidth="1"/>
    <col min="7" max="8" width="16.140625" customWidth="1"/>
    <col min="9" max="9" width="16.28515625" customWidth="1"/>
    <col min="10" max="10" width="15.42578125" customWidth="1"/>
    <col min="11" max="11" width="20" customWidth="1"/>
    <col min="13" max="13" width="17.85546875" bestFit="1" customWidth="1"/>
    <col min="108" max="108" width="11.42578125" customWidth="1"/>
    <col min="198" max="198" width="1.42578125" customWidth="1"/>
  </cols>
  <sheetData>
    <row r="1" spans="2:11" ht="18" customHeight="1" thickBot="1" x14ac:dyDescent="0.3">
      <c r="B1" s="401"/>
      <c r="C1" s="404" t="s">
        <v>0</v>
      </c>
      <c r="D1" s="405"/>
      <c r="E1" s="405"/>
      <c r="F1" s="405"/>
      <c r="G1" s="405"/>
      <c r="H1" s="406"/>
      <c r="I1" s="407"/>
      <c r="J1" s="408"/>
    </row>
    <row r="2" spans="2:11" ht="18" customHeight="1" thickBot="1" x14ac:dyDescent="0.3">
      <c r="B2" s="402"/>
      <c r="C2" s="404" t="s">
        <v>1</v>
      </c>
      <c r="D2" s="405"/>
      <c r="E2" s="405"/>
      <c r="F2" s="405"/>
      <c r="G2" s="405"/>
      <c r="H2" s="406"/>
      <c r="I2" s="409"/>
      <c r="J2" s="410"/>
    </row>
    <row r="3" spans="2:11" ht="18" customHeight="1" thickBot="1" x14ac:dyDescent="0.3">
      <c r="B3" s="402"/>
      <c r="C3" s="404" t="s">
        <v>372</v>
      </c>
      <c r="D3" s="405"/>
      <c r="E3" s="405"/>
      <c r="F3" s="405"/>
      <c r="G3" s="405"/>
      <c r="H3" s="406"/>
      <c r="I3" s="409"/>
      <c r="J3" s="410"/>
    </row>
    <row r="4" spans="2:11" ht="18" customHeight="1" thickBot="1" x14ac:dyDescent="0.3">
      <c r="B4" s="403"/>
      <c r="C4" s="404" t="s">
        <v>183</v>
      </c>
      <c r="D4" s="405"/>
      <c r="E4" s="405"/>
      <c r="F4" s="406"/>
      <c r="G4" s="413" t="s">
        <v>184</v>
      </c>
      <c r="H4" s="414"/>
      <c r="I4" s="411"/>
      <c r="J4" s="412"/>
    </row>
    <row r="5" spans="2:11" ht="18" customHeight="1" thickBot="1" x14ac:dyDescent="0.3">
      <c r="B5" s="53"/>
      <c r="C5" s="10"/>
      <c r="D5" s="10"/>
      <c r="E5" s="10"/>
      <c r="F5" s="10"/>
      <c r="G5" s="10"/>
      <c r="H5" s="10"/>
      <c r="I5" s="10"/>
      <c r="J5" s="54"/>
    </row>
    <row r="6" spans="2:11" ht="51.75" customHeight="1" thickBot="1" x14ac:dyDescent="0.3">
      <c r="B6" s="1" t="s">
        <v>373</v>
      </c>
      <c r="C6" s="415" t="str">
        <f>+'[5]Sección 1. Metas - Magnitud'!C7</f>
        <v>1032 - Gestión y control de tránsito y transporte</v>
      </c>
      <c r="D6" s="416"/>
      <c r="E6" s="417"/>
      <c r="F6" s="55"/>
      <c r="G6" s="10"/>
      <c r="H6" s="10"/>
      <c r="I6" s="10"/>
      <c r="J6" s="54"/>
    </row>
    <row r="7" spans="2:11" ht="32.25" customHeight="1" thickBot="1" x14ac:dyDescent="0.3">
      <c r="B7" s="2" t="s">
        <v>186</v>
      </c>
      <c r="C7" s="415" t="str">
        <f>+'[5]Sección 1. Metas - Magnitud'!C8:F8</f>
        <v>Dirección de Control y Vigilancia</v>
      </c>
      <c r="D7" s="416"/>
      <c r="E7" s="417"/>
      <c r="F7" s="55"/>
      <c r="G7" s="10"/>
      <c r="H7" s="10"/>
      <c r="I7" s="10"/>
      <c r="J7" s="54"/>
    </row>
    <row r="8" spans="2:11" ht="32.25" customHeight="1" thickBot="1" x14ac:dyDescent="0.3">
      <c r="B8" s="2" t="s">
        <v>187</v>
      </c>
      <c r="C8" s="415" t="str">
        <f>+'[5]Sección 1. Metas - Magnitud'!C9:F9</f>
        <v>Subsecretaría de Servicios de la Movilidad</v>
      </c>
      <c r="D8" s="416"/>
      <c r="E8" s="417"/>
      <c r="F8" s="4"/>
      <c r="G8" s="10"/>
      <c r="H8" s="10"/>
      <c r="I8" s="10"/>
      <c r="J8" s="54"/>
    </row>
    <row r="9" spans="2:11" ht="33.75" customHeight="1" thickBot="1" x14ac:dyDescent="0.3">
      <c r="B9" s="2" t="s">
        <v>188</v>
      </c>
      <c r="C9" s="415" t="s">
        <v>189</v>
      </c>
      <c r="D9" s="416"/>
      <c r="E9" s="417"/>
      <c r="F9" s="55"/>
      <c r="G9" s="10"/>
      <c r="H9" s="10"/>
      <c r="I9" s="10"/>
      <c r="J9" s="54"/>
    </row>
    <row r="10" spans="2:11" ht="33.75" customHeight="1" thickBot="1" x14ac:dyDescent="0.3">
      <c r="B10" s="100" t="s">
        <v>190</v>
      </c>
      <c r="C10" s="415" t="str">
        <f>+'[7]HV 14'!F9</f>
        <v>14. Realizar 241 visitas administrativas y de seguimiento a empresas prestadoras del servicio público de transporte.</v>
      </c>
      <c r="D10" s="416"/>
      <c r="E10" s="417"/>
      <c r="F10" s="55"/>
      <c r="G10" s="10"/>
      <c r="H10" s="10"/>
      <c r="I10" s="10"/>
      <c r="J10" s="54"/>
    </row>
    <row r="11" spans="2:11" ht="34.5" customHeight="1" x14ac:dyDescent="0.25"/>
    <row r="12" spans="2:11" ht="21.75" customHeight="1" x14ac:dyDescent="0.25">
      <c r="B12" s="394" t="s">
        <v>374</v>
      </c>
      <c r="C12" s="395"/>
      <c r="D12" s="395"/>
      <c r="E12" s="395"/>
      <c r="F12" s="395"/>
      <c r="G12" s="395"/>
      <c r="H12" s="396"/>
      <c r="I12" s="530" t="s">
        <v>192</v>
      </c>
      <c r="J12" s="531"/>
      <c r="K12" s="531"/>
    </row>
    <row r="13" spans="2:11" s="57" customFormat="1" ht="30" customHeight="1" x14ac:dyDescent="0.25">
      <c r="B13" s="125" t="s">
        <v>193</v>
      </c>
      <c r="C13" s="125" t="s">
        <v>194</v>
      </c>
      <c r="D13" s="125" t="s">
        <v>195</v>
      </c>
      <c r="E13" s="125" t="s">
        <v>196</v>
      </c>
      <c r="F13" s="125" t="s">
        <v>197</v>
      </c>
      <c r="G13" s="125" t="s">
        <v>198</v>
      </c>
      <c r="H13" s="125" t="s">
        <v>199</v>
      </c>
      <c r="I13" s="124" t="s">
        <v>200</v>
      </c>
      <c r="J13" s="124" t="s">
        <v>201</v>
      </c>
      <c r="K13" s="124" t="s">
        <v>202</v>
      </c>
    </row>
    <row r="14" spans="2:11" s="57" customFormat="1" x14ac:dyDescent="0.25">
      <c r="B14" s="143"/>
      <c r="C14" s="144"/>
      <c r="D14" s="145"/>
      <c r="E14" s="146"/>
      <c r="F14" s="144"/>
      <c r="G14" s="145"/>
      <c r="H14" s="147"/>
      <c r="I14" s="148"/>
      <c r="J14" s="149"/>
      <c r="K14" s="146"/>
    </row>
    <row r="15" spans="2:11" ht="165" customHeight="1" x14ac:dyDescent="0.25">
      <c r="B15" s="143"/>
      <c r="C15" s="150"/>
      <c r="D15" s="145"/>
      <c r="E15" s="151"/>
      <c r="F15" s="152"/>
      <c r="G15" s="145"/>
      <c r="H15" s="147"/>
      <c r="I15" s="148"/>
      <c r="J15" s="149"/>
      <c r="K15" s="528"/>
    </row>
    <row r="16" spans="2:11" x14ac:dyDescent="0.25">
      <c r="B16" s="143"/>
      <c r="C16" s="144"/>
      <c r="D16" s="145"/>
      <c r="E16" s="146"/>
      <c r="F16" s="144"/>
      <c r="G16" s="145"/>
      <c r="H16" s="147"/>
      <c r="I16" s="148"/>
      <c r="J16" s="149"/>
      <c r="K16" s="529"/>
    </row>
    <row r="17" spans="2:12" x14ac:dyDescent="0.25">
      <c r="B17" s="143"/>
      <c r="C17" s="153"/>
      <c r="D17" s="145"/>
      <c r="E17" s="146"/>
      <c r="F17" s="153"/>
      <c r="G17" s="145"/>
      <c r="H17" s="154"/>
      <c r="I17" s="148"/>
      <c r="J17" s="149"/>
      <c r="K17" s="146"/>
    </row>
    <row r="18" spans="2:12" x14ac:dyDescent="0.25">
      <c r="B18" s="143"/>
      <c r="C18" s="153"/>
      <c r="D18" s="145"/>
      <c r="E18" s="146"/>
      <c r="F18" s="153"/>
      <c r="G18" s="145"/>
      <c r="H18" s="154"/>
      <c r="I18" s="155"/>
      <c r="J18" s="149"/>
      <c r="K18" s="156"/>
    </row>
    <row r="19" spans="2:12" ht="15" customHeight="1" x14ac:dyDescent="0.25">
      <c r="B19" s="524" t="s">
        <v>209</v>
      </c>
      <c r="C19" s="525"/>
      <c r="D19" s="157">
        <f>SUM(D15:D16)</f>
        <v>0</v>
      </c>
      <c r="E19" s="526" t="s">
        <v>209</v>
      </c>
      <c r="F19" s="527"/>
      <c r="G19" s="157">
        <v>1</v>
      </c>
      <c r="H19" s="158"/>
      <c r="I19" s="159">
        <f>SUM(I14:I18)</f>
        <v>0</v>
      </c>
      <c r="J19" s="160"/>
      <c r="K19" s="160"/>
    </row>
    <row r="23" spans="2:12" x14ac:dyDescent="0.25">
      <c r="L23" s="132"/>
    </row>
    <row r="24" spans="2:12" x14ac:dyDescent="0.25">
      <c r="L24" s="132"/>
    </row>
    <row r="25" spans="2:12" x14ac:dyDescent="0.25">
      <c r="L25" s="132"/>
    </row>
    <row r="26" spans="2:12" x14ac:dyDescent="0.25">
      <c r="L26" s="132"/>
    </row>
    <row r="27" spans="2:12" x14ac:dyDescent="0.25">
      <c r="L27" s="132"/>
    </row>
    <row r="28" spans="2:12" x14ac:dyDescent="0.25">
      <c r="L28" s="132"/>
    </row>
    <row r="30" spans="2:12" x14ac:dyDescent="0.25">
      <c r="L30" s="133"/>
    </row>
  </sheetData>
  <mergeCells count="17">
    <mergeCell ref="B19:C19"/>
    <mergeCell ref="E19:F19"/>
    <mergeCell ref="K15:K16"/>
    <mergeCell ref="C10:E10"/>
    <mergeCell ref="I12:K12"/>
    <mergeCell ref="C8:E8"/>
    <mergeCell ref="C9:E9"/>
    <mergeCell ref="B12:H12"/>
    <mergeCell ref="C6:E6"/>
    <mergeCell ref="C7:E7"/>
    <mergeCell ref="B1:B4"/>
    <mergeCell ref="C1:H1"/>
    <mergeCell ref="I1:J4"/>
    <mergeCell ref="C2:H2"/>
    <mergeCell ref="C3:H3"/>
    <mergeCell ref="C4:F4"/>
    <mergeCell ref="G4:H4"/>
  </mergeCells>
  <pageMargins left="0.7" right="0.7" top="0.75" bottom="0.75" header="0.3" footer="0.3"/>
  <pageSetup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J9:N27"/>
  <sheetViews>
    <sheetView workbookViewId="0">
      <selection activeCell="G36" sqref="G36"/>
    </sheetView>
  </sheetViews>
  <sheetFormatPr baseColWidth="10" defaultColWidth="11.42578125" defaultRowHeight="15" x14ac:dyDescent="0.25"/>
  <sheetData>
    <row r="9" spans="10:12" x14ac:dyDescent="0.25">
      <c r="K9" s="131" t="s">
        <v>375</v>
      </c>
      <c r="L9" s="131" t="s">
        <v>376</v>
      </c>
    </row>
    <row r="10" spans="10:12" x14ac:dyDescent="0.25">
      <c r="J10" s="128" t="s">
        <v>377</v>
      </c>
      <c r="K10" s="128">
        <v>77</v>
      </c>
      <c r="L10" s="128">
        <v>2</v>
      </c>
    </row>
    <row r="11" spans="10:12" x14ac:dyDescent="0.25">
      <c r="J11" s="102"/>
      <c r="K11" s="102"/>
      <c r="L11" s="102">
        <v>37</v>
      </c>
    </row>
    <row r="12" spans="10:12" x14ac:dyDescent="0.25">
      <c r="J12" s="102"/>
      <c r="K12" s="102"/>
      <c r="L12" s="102">
        <v>43</v>
      </c>
    </row>
    <row r="13" spans="10:12" x14ac:dyDescent="0.25">
      <c r="K13" s="102" t="s">
        <v>378</v>
      </c>
      <c r="L13" s="126">
        <f>SUM(L10:L12)</f>
        <v>82</v>
      </c>
    </row>
    <row r="14" spans="10:12" x14ac:dyDescent="0.25">
      <c r="J14" s="128" t="s">
        <v>379</v>
      </c>
      <c r="K14" s="128">
        <v>115</v>
      </c>
      <c r="L14" s="128">
        <v>16</v>
      </c>
    </row>
    <row r="15" spans="10:12" x14ac:dyDescent="0.25">
      <c r="J15" s="102"/>
      <c r="K15" s="102"/>
      <c r="L15" s="102">
        <v>27</v>
      </c>
    </row>
    <row r="16" spans="10:12" x14ac:dyDescent="0.25">
      <c r="J16" s="102"/>
      <c r="K16" s="102"/>
      <c r="L16" s="102">
        <v>10</v>
      </c>
    </row>
    <row r="17" spans="10:14" x14ac:dyDescent="0.25">
      <c r="J17" s="102"/>
      <c r="K17" s="102" t="s">
        <v>378</v>
      </c>
      <c r="L17" s="126">
        <f>SUM(L14:L16)</f>
        <v>53</v>
      </c>
    </row>
    <row r="18" spans="10:14" x14ac:dyDescent="0.25">
      <c r="J18" s="128" t="s">
        <v>380</v>
      </c>
      <c r="K18" s="128">
        <v>7</v>
      </c>
      <c r="L18" s="128">
        <v>13</v>
      </c>
    </row>
    <row r="19" spans="10:14" x14ac:dyDescent="0.25">
      <c r="J19" s="102"/>
      <c r="K19" s="102"/>
      <c r="L19" s="102">
        <v>14</v>
      </c>
    </row>
    <row r="20" spans="10:14" x14ac:dyDescent="0.25">
      <c r="J20" s="102"/>
      <c r="K20" s="102"/>
      <c r="L20" s="102">
        <v>10</v>
      </c>
    </row>
    <row r="21" spans="10:14" x14ac:dyDescent="0.25">
      <c r="J21" s="102"/>
      <c r="K21" s="102" t="s">
        <v>378</v>
      </c>
      <c r="L21" s="126">
        <f>SUM(L18:L20)</f>
        <v>37</v>
      </c>
    </row>
    <row r="22" spans="10:14" x14ac:dyDescent="0.25">
      <c r="J22" s="128" t="s">
        <v>381</v>
      </c>
      <c r="K22" s="128">
        <v>52</v>
      </c>
      <c r="L22" s="128">
        <v>10</v>
      </c>
    </row>
    <row r="23" spans="10:14" x14ac:dyDescent="0.25">
      <c r="J23" s="102"/>
      <c r="K23" s="102"/>
      <c r="L23" s="102">
        <v>0</v>
      </c>
    </row>
    <row r="24" spans="10:14" x14ac:dyDescent="0.25">
      <c r="J24" s="102"/>
      <c r="K24" s="102"/>
      <c r="L24" s="102">
        <v>59</v>
      </c>
    </row>
    <row r="25" spans="10:14" x14ac:dyDescent="0.25">
      <c r="J25" s="102"/>
      <c r="K25" s="102" t="s">
        <v>378</v>
      </c>
      <c r="L25" s="126">
        <f>SUM(L22:L24)</f>
        <v>69</v>
      </c>
    </row>
    <row r="27" spans="10:14" x14ac:dyDescent="0.25">
      <c r="J27" s="129" t="s">
        <v>382</v>
      </c>
      <c r="K27" s="129">
        <f>SUM(K10:K22)</f>
        <v>251</v>
      </c>
      <c r="L27" s="129">
        <f>+L13+L17+L21+L25</f>
        <v>241</v>
      </c>
      <c r="M27" s="130">
        <f>+L27/K27</f>
        <v>0.96015936254980083</v>
      </c>
      <c r="N27" s="127"/>
    </row>
  </sheetData>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D15" sqref="D15:D35"/>
    </sheetView>
  </sheetViews>
  <sheetFormatPr baseColWidth="10" defaultColWidth="11.42578125"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B1:X68"/>
  <sheetViews>
    <sheetView topLeftCell="A37" zoomScale="90" zoomScaleNormal="90" workbookViewId="0">
      <selection activeCell="C51" sqref="C51:I51"/>
    </sheetView>
  </sheetViews>
  <sheetFormatPr baseColWidth="10" defaultColWidth="11.42578125" defaultRowHeight="12.75" x14ac:dyDescent="0.2"/>
  <cols>
    <col min="1" max="1" width="0.85546875" style="7" customWidth="1"/>
    <col min="2" max="2" width="25.42578125" style="8" customWidth="1"/>
    <col min="3" max="3" width="14.28515625" style="7" customWidth="1"/>
    <col min="4" max="4" width="20.140625" style="7" customWidth="1"/>
    <col min="5" max="5" width="16.28515625" style="7" customWidth="1"/>
    <col min="6" max="6" width="25" style="7" customWidth="1"/>
    <col min="7" max="7" width="22.140625" style="9" customWidth="1"/>
    <col min="8" max="8" width="20.42578125" style="7" customWidth="1"/>
    <col min="9" max="11" width="22.42578125" style="7" customWidth="1"/>
    <col min="12" max="24" width="11.42578125" style="3"/>
    <col min="25" max="16384" width="11.42578125" style="7"/>
  </cols>
  <sheetData>
    <row r="1" spans="2:14" ht="6" customHeight="1" thickBot="1" x14ac:dyDescent="0.25"/>
    <row r="2" spans="2:14" ht="25.5" customHeight="1" x14ac:dyDescent="0.2">
      <c r="B2" s="380"/>
      <c r="C2" s="378" t="s">
        <v>0</v>
      </c>
      <c r="D2" s="378"/>
      <c r="E2" s="378"/>
      <c r="F2" s="378"/>
      <c r="G2" s="378"/>
      <c r="H2" s="378"/>
      <c r="I2" s="382"/>
      <c r="J2" s="10"/>
      <c r="K2" s="10"/>
      <c r="M2" s="11" t="s">
        <v>61</v>
      </c>
    </row>
    <row r="3" spans="2:14" ht="25.5" customHeight="1" x14ac:dyDescent="0.2">
      <c r="B3" s="381"/>
      <c r="C3" s="379" t="s">
        <v>1</v>
      </c>
      <c r="D3" s="379"/>
      <c r="E3" s="379"/>
      <c r="F3" s="379"/>
      <c r="G3" s="379"/>
      <c r="H3" s="379"/>
      <c r="I3" s="383"/>
      <c r="J3" s="10"/>
      <c r="K3" s="10"/>
      <c r="M3" s="11" t="s">
        <v>62</v>
      </c>
    </row>
    <row r="4" spans="2:14" ht="25.5" customHeight="1" x14ac:dyDescent="0.2">
      <c r="B4" s="381"/>
      <c r="C4" s="379" t="s">
        <v>63</v>
      </c>
      <c r="D4" s="379"/>
      <c r="E4" s="379"/>
      <c r="F4" s="379"/>
      <c r="G4" s="379"/>
      <c r="H4" s="379"/>
      <c r="I4" s="383"/>
      <c r="J4" s="10"/>
      <c r="K4" s="10"/>
      <c r="M4" s="11" t="s">
        <v>64</v>
      </c>
    </row>
    <row r="5" spans="2:14" ht="25.5" customHeight="1" x14ac:dyDescent="0.2">
      <c r="B5" s="381"/>
      <c r="C5" s="379" t="s">
        <v>65</v>
      </c>
      <c r="D5" s="379"/>
      <c r="E5" s="379"/>
      <c r="F5" s="379"/>
      <c r="G5" s="384" t="s">
        <v>66</v>
      </c>
      <c r="H5" s="384"/>
      <c r="I5" s="383"/>
      <c r="J5" s="10"/>
      <c r="K5" s="10"/>
      <c r="M5" s="11" t="s">
        <v>67</v>
      </c>
    </row>
    <row r="6" spans="2:14" ht="23.25" customHeight="1" x14ac:dyDescent="0.2">
      <c r="B6" s="363" t="s">
        <v>68</v>
      </c>
      <c r="C6" s="364"/>
      <c r="D6" s="364"/>
      <c r="E6" s="364"/>
      <c r="F6" s="364"/>
      <c r="G6" s="364"/>
      <c r="H6" s="364"/>
      <c r="I6" s="365"/>
      <c r="J6" s="12"/>
      <c r="K6" s="12"/>
    </row>
    <row r="7" spans="2:14" ht="24" customHeight="1" x14ac:dyDescent="0.2">
      <c r="B7" s="366" t="s">
        <v>69</v>
      </c>
      <c r="C7" s="367"/>
      <c r="D7" s="367"/>
      <c r="E7" s="367"/>
      <c r="F7" s="367"/>
      <c r="G7" s="367"/>
      <c r="H7" s="367"/>
      <c r="I7" s="368"/>
      <c r="J7" s="13"/>
      <c r="K7" s="13"/>
    </row>
    <row r="8" spans="2:14" ht="24" customHeight="1" x14ac:dyDescent="0.2">
      <c r="B8" s="369" t="s">
        <v>70</v>
      </c>
      <c r="C8" s="370"/>
      <c r="D8" s="370"/>
      <c r="E8" s="370"/>
      <c r="F8" s="370"/>
      <c r="G8" s="370"/>
      <c r="H8" s="370"/>
      <c r="I8" s="371"/>
      <c r="J8" s="14"/>
      <c r="K8" s="14"/>
      <c r="N8" s="6" t="s">
        <v>71</v>
      </c>
    </row>
    <row r="9" spans="2:14" ht="30.75" customHeight="1" x14ac:dyDescent="0.2">
      <c r="B9" s="98" t="s">
        <v>72</v>
      </c>
      <c r="C9" s="59">
        <v>231</v>
      </c>
      <c r="D9" s="375" t="s">
        <v>73</v>
      </c>
      <c r="E9" s="375"/>
      <c r="F9" s="326" t="s">
        <v>74</v>
      </c>
      <c r="G9" s="327"/>
      <c r="H9" s="327"/>
      <c r="I9" s="328"/>
      <c r="J9" s="15"/>
      <c r="K9" s="15"/>
      <c r="M9" s="11" t="s">
        <v>75</v>
      </c>
      <c r="N9" s="6" t="s">
        <v>76</v>
      </c>
    </row>
    <row r="10" spans="2:14" ht="30.75" customHeight="1" x14ac:dyDescent="0.2">
      <c r="B10" s="18" t="s">
        <v>77</v>
      </c>
      <c r="C10" s="60" t="s">
        <v>78</v>
      </c>
      <c r="D10" s="376" t="s">
        <v>79</v>
      </c>
      <c r="E10" s="377"/>
      <c r="F10" s="360" t="s">
        <v>80</v>
      </c>
      <c r="G10" s="361"/>
      <c r="H10" s="16" t="s">
        <v>81</v>
      </c>
      <c r="I10" s="113" t="s">
        <v>78</v>
      </c>
      <c r="J10" s="17"/>
      <c r="K10" s="17"/>
      <c r="M10" s="11" t="s">
        <v>82</v>
      </c>
      <c r="N10" s="6" t="s">
        <v>83</v>
      </c>
    </row>
    <row r="11" spans="2:14" ht="30.75" customHeight="1" x14ac:dyDescent="0.2">
      <c r="B11" s="18" t="s">
        <v>84</v>
      </c>
      <c r="C11" s="372" t="s">
        <v>85</v>
      </c>
      <c r="D11" s="372"/>
      <c r="E11" s="372"/>
      <c r="F11" s="372"/>
      <c r="G11" s="16" t="s">
        <v>86</v>
      </c>
      <c r="H11" s="373">
        <v>1032</v>
      </c>
      <c r="I11" s="374"/>
      <c r="J11" s="19"/>
      <c r="K11" s="19"/>
      <c r="M11" s="11" t="s">
        <v>87</v>
      </c>
      <c r="N11" s="6" t="s">
        <v>42</v>
      </c>
    </row>
    <row r="12" spans="2:14" ht="30.75" customHeight="1" x14ac:dyDescent="0.2">
      <c r="B12" s="18" t="s">
        <v>88</v>
      </c>
      <c r="C12" s="357" t="s">
        <v>82</v>
      </c>
      <c r="D12" s="357"/>
      <c r="E12" s="357"/>
      <c r="F12" s="357"/>
      <c r="G12" s="16" t="s">
        <v>89</v>
      </c>
      <c r="H12" s="358" t="s">
        <v>90</v>
      </c>
      <c r="I12" s="359"/>
      <c r="J12" s="20"/>
      <c r="K12" s="20"/>
      <c r="M12" s="21" t="s">
        <v>91</v>
      </c>
    </row>
    <row r="13" spans="2:14" ht="30.75" customHeight="1" x14ac:dyDescent="0.2">
      <c r="B13" s="18" t="s">
        <v>92</v>
      </c>
      <c r="C13" s="353" t="s">
        <v>93</v>
      </c>
      <c r="D13" s="353"/>
      <c r="E13" s="353"/>
      <c r="F13" s="353"/>
      <c r="G13" s="353"/>
      <c r="H13" s="353"/>
      <c r="I13" s="354"/>
      <c r="J13" s="22"/>
      <c r="K13" s="22"/>
      <c r="M13" s="21"/>
    </row>
    <row r="14" spans="2:14" ht="30.75" customHeight="1" x14ac:dyDescent="0.2">
      <c r="B14" s="18" t="s">
        <v>94</v>
      </c>
      <c r="C14" s="360" t="s">
        <v>95</v>
      </c>
      <c r="D14" s="361"/>
      <c r="E14" s="361"/>
      <c r="F14" s="361"/>
      <c r="G14" s="361"/>
      <c r="H14" s="361"/>
      <c r="I14" s="362"/>
      <c r="J14" s="17"/>
      <c r="K14" s="17"/>
      <c r="M14" s="21"/>
      <c r="N14" s="6" t="s">
        <v>96</v>
      </c>
    </row>
    <row r="15" spans="2:14" ht="30.75" customHeight="1" x14ac:dyDescent="0.2">
      <c r="B15" s="18" t="s">
        <v>97</v>
      </c>
      <c r="C15" s="347" t="s">
        <v>98</v>
      </c>
      <c r="D15" s="347"/>
      <c r="E15" s="347"/>
      <c r="F15" s="347"/>
      <c r="G15" s="16" t="s">
        <v>99</v>
      </c>
      <c r="H15" s="349" t="s">
        <v>100</v>
      </c>
      <c r="I15" s="350"/>
      <c r="J15" s="17"/>
      <c r="K15" s="17"/>
      <c r="M15" s="21" t="s">
        <v>101</v>
      </c>
      <c r="N15" s="6" t="s">
        <v>78</v>
      </c>
    </row>
    <row r="16" spans="2:14" ht="30.75" customHeight="1" x14ac:dyDescent="0.2">
      <c r="B16" s="18" t="s">
        <v>102</v>
      </c>
      <c r="C16" s="351" t="s">
        <v>103</v>
      </c>
      <c r="D16" s="352"/>
      <c r="E16" s="352"/>
      <c r="F16" s="352"/>
      <c r="G16" s="16" t="s">
        <v>104</v>
      </c>
      <c r="H16" s="349" t="s">
        <v>42</v>
      </c>
      <c r="I16" s="350"/>
      <c r="J16" s="17"/>
      <c r="K16" s="17"/>
      <c r="M16" s="21" t="s">
        <v>105</v>
      </c>
    </row>
    <row r="17" spans="2:14" ht="36" customHeight="1" x14ac:dyDescent="0.2">
      <c r="B17" s="18" t="s">
        <v>106</v>
      </c>
      <c r="C17" s="353" t="s">
        <v>107</v>
      </c>
      <c r="D17" s="353"/>
      <c r="E17" s="353"/>
      <c r="F17" s="353"/>
      <c r="G17" s="353"/>
      <c r="H17" s="353"/>
      <c r="I17" s="354"/>
      <c r="J17" s="22"/>
      <c r="K17" s="22"/>
      <c r="M17" s="21" t="s">
        <v>108</v>
      </c>
      <c r="N17" s="6" t="s">
        <v>109</v>
      </c>
    </row>
    <row r="18" spans="2:14" ht="30.75" customHeight="1" x14ac:dyDescent="0.2">
      <c r="B18" s="18" t="s">
        <v>110</v>
      </c>
      <c r="C18" s="347" t="s">
        <v>111</v>
      </c>
      <c r="D18" s="347"/>
      <c r="E18" s="347"/>
      <c r="F18" s="347"/>
      <c r="G18" s="347"/>
      <c r="H18" s="347"/>
      <c r="I18" s="348"/>
      <c r="J18" s="23"/>
      <c r="K18" s="23"/>
      <c r="M18" s="21" t="s">
        <v>112</v>
      </c>
      <c r="N18" s="6" t="s">
        <v>113</v>
      </c>
    </row>
    <row r="19" spans="2:14" ht="30.75" customHeight="1" x14ac:dyDescent="0.2">
      <c r="B19" s="18" t="s">
        <v>114</v>
      </c>
      <c r="C19" s="347" t="s">
        <v>115</v>
      </c>
      <c r="D19" s="347"/>
      <c r="E19" s="347"/>
      <c r="F19" s="347"/>
      <c r="G19" s="347"/>
      <c r="H19" s="347"/>
      <c r="I19" s="348"/>
      <c r="J19" s="24"/>
      <c r="K19" s="24"/>
      <c r="M19" s="21"/>
      <c r="N19" s="6" t="s">
        <v>116</v>
      </c>
    </row>
    <row r="20" spans="2:14" ht="30.75" customHeight="1" x14ac:dyDescent="0.2">
      <c r="B20" s="18" t="s">
        <v>117</v>
      </c>
      <c r="C20" s="355" t="s">
        <v>52</v>
      </c>
      <c r="D20" s="355"/>
      <c r="E20" s="355"/>
      <c r="F20" s="355"/>
      <c r="G20" s="355"/>
      <c r="H20" s="355"/>
      <c r="I20" s="356"/>
      <c r="J20" s="25"/>
      <c r="K20" s="25"/>
      <c r="M20" s="21" t="s">
        <v>100</v>
      </c>
      <c r="N20" s="6" t="s">
        <v>118</v>
      </c>
    </row>
    <row r="21" spans="2:14" ht="27.75" customHeight="1" x14ac:dyDescent="0.2">
      <c r="B21" s="342" t="s">
        <v>119</v>
      </c>
      <c r="C21" s="344" t="s">
        <v>120</v>
      </c>
      <c r="D21" s="344"/>
      <c r="E21" s="344"/>
      <c r="F21" s="345" t="s">
        <v>121</v>
      </c>
      <c r="G21" s="345"/>
      <c r="H21" s="345"/>
      <c r="I21" s="346"/>
      <c r="J21" s="26"/>
      <c r="K21" s="26"/>
      <c r="M21" s="21" t="s">
        <v>122</v>
      </c>
      <c r="N21" s="6" t="s">
        <v>123</v>
      </c>
    </row>
    <row r="22" spans="2:14" ht="27" customHeight="1" x14ac:dyDescent="0.2">
      <c r="B22" s="343"/>
      <c r="C22" s="347" t="s">
        <v>124</v>
      </c>
      <c r="D22" s="347"/>
      <c r="E22" s="347"/>
      <c r="F22" s="347" t="s">
        <v>125</v>
      </c>
      <c r="G22" s="347"/>
      <c r="H22" s="347"/>
      <c r="I22" s="348"/>
      <c r="J22" s="24"/>
      <c r="K22" s="24"/>
      <c r="M22" s="21" t="s">
        <v>126</v>
      </c>
      <c r="N22" s="6" t="s">
        <v>127</v>
      </c>
    </row>
    <row r="23" spans="2:14" ht="39.75" customHeight="1" x14ac:dyDescent="0.2">
      <c r="B23" s="18" t="s">
        <v>128</v>
      </c>
      <c r="C23" s="349" t="s">
        <v>52</v>
      </c>
      <c r="D23" s="349"/>
      <c r="E23" s="349"/>
      <c r="F23" s="349" t="s">
        <v>52</v>
      </c>
      <c r="G23" s="349"/>
      <c r="H23" s="349"/>
      <c r="I23" s="350"/>
      <c r="J23" s="17"/>
      <c r="K23" s="17"/>
      <c r="M23" s="21"/>
      <c r="N23" s="6" t="s">
        <v>93</v>
      </c>
    </row>
    <row r="24" spans="2:14" ht="44.25" customHeight="1" x14ac:dyDescent="0.2">
      <c r="B24" s="18" t="s">
        <v>129</v>
      </c>
      <c r="C24" s="323" t="s">
        <v>130</v>
      </c>
      <c r="D24" s="324"/>
      <c r="E24" s="325"/>
      <c r="F24" s="326" t="s">
        <v>131</v>
      </c>
      <c r="G24" s="327"/>
      <c r="H24" s="327"/>
      <c r="I24" s="328"/>
      <c r="J24" s="23"/>
      <c r="K24" s="23"/>
      <c r="M24" s="27"/>
      <c r="N24" s="6" t="s">
        <v>132</v>
      </c>
    </row>
    <row r="25" spans="2:14" ht="29.25" customHeight="1" x14ac:dyDescent="0.2">
      <c r="B25" s="18" t="s">
        <v>133</v>
      </c>
      <c r="C25" s="329" t="s">
        <v>103</v>
      </c>
      <c r="D25" s="330"/>
      <c r="E25" s="331"/>
      <c r="F25" s="16" t="s">
        <v>134</v>
      </c>
      <c r="G25" s="332">
        <v>0.3</v>
      </c>
      <c r="H25" s="333"/>
      <c r="I25" s="334"/>
      <c r="J25" s="28"/>
      <c r="K25" s="28"/>
      <c r="M25" s="27"/>
    </row>
    <row r="26" spans="2:14" ht="27" customHeight="1" x14ac:dyDescent="0.2">
      <c r="B26" s="18" t="s">
        <v>135</v>
      </c>
      <c r="C26" s="326" t="s">
        <v>136</v>
      </c>
      <c r="D26" s="327"/>
      <c r="E26" s="335"/>
      <c r="F26" s="16" t="s">
        <v>137</v>
      </c>
      <c r="G26" s="336">
        <v>0.3</v>
      </c>
      <c r="H26" s="337"/>
      <c r="I26" s="338"/>
      <c r="J26" s="29"/>
      <c r="K26" s="29"/>
      <c r="M26" s="27"/>
    </row>
    <row r="27" spans="2:14" ht="47.25" customHeight="1" x14ac:dyDescent="0.2">
      <c r="B27" s="97" t="s">
        <v>138</v>
      </c>
      <c r="C27" s="339" t="s">
        <v>108</v>
      </c>
      <c r="D27" s="340"/>
      <c r="E27" s="341"/>
      <c r="F27" s="30" t="s">
        <v>139</v>
      </c>
      <c r="G27" s="336" t="s">
        <v>140</v>
      </c>
      <c r="H27" s="337"/>
      <c r="I27" s="338"/>
      <c r="J27" s="26"/>
      <c r="K27" s="26"/>
      <c r="M27" s="27"/>
    </row>
    <row r="28" spans="2:14" ht="30" customHeight="1" x14ac:dyDescent="0.2">
      <c r="B28" s="306" t="s">
        <v>141</v>
      </c>
      <c r="C28" s="307"/>
      <c r="D28" s="307"/>
      <c r="E28" s="307"/>
      <c r="F28" s="307"/>
      <c r="G28" s="307"/>
      <c r="H28" s="307"/>
      <c r="I28" s="308"/>
      <c r="J28" s="14"/>
      <c r="K28" s="14"/>
      <c r="M28" s="27"/>
    </row>
    <row r="29" spans="2:14" ht="56.25" customHeight="1" x14ac:dyDescent="0.2">
      <c r="B29" s="31" t="s">
        <v>142</v>
      </c>
      <c r="C29" s="32" t="s">
        <v>143</v>
      </c>
      <c r="D29" s="32" t="s">
        <v>144</v>
      </c>
      <c r="E29" s="32" t="s">
        <v>145</v>
      </c>
      <c r="F29" s="32" t="s">
        <v>146</v>
      </c>
      <c r="G29" s="33" t="s">
        <v>147</v>
      </c>
      <c r="H29" s="33" t="s">
        <v>148</v>
      </c>
      <c r="I29" s="34" t="s">
        <v>149</v>
      </c>
      <c r="J29" s="70" t="s">
        <v>150</v>
      </c>
      <c r="K29" s="24"/>
      <c r="M29" s="27"/>
    </row>
    <row r="30" spans="2:14" ht="19.5" customHeight="1" x14ac:dyDescent="0.2">
      <c r="B30" s="35" t="s">
        <v>151</v>
      </c>
      <c r="C30" s="71">
        <v>0</v>
      </c>
      <c r="D30" s="72">
        <f>+C30</f>
        <v>0</v>
      </c>
      <c r="E30" s="92">
        <v>0</v>
      </c>
      <c r="F30" s="73">
        <f>+E30</f>
        <v>0</v>
      </c>
      <c r="G30" s="50" t="e">
        <f>+C30/E30</f>
        <v>#DIV/0!</v>
      </c>
      <c r="H30" s="51" t="e">
        <f>+D30/F30</f>
        <v>#DIV/0!</v>
      </c>
      <c r="I30" s="52">
        <f>+D30/$G$26</f>
        <v>0</v>
      </c>
      <c r="J30" s="69">
        <v>0.99</v>
      </c>
      <c r="K30" s="36"/>
      <c r="M30" s="27"/>
    </row>
    <row r="31" spans="2:14" ht="19.5" customHeight="1" x14ac:dyDescent="0.2">
      <c r="B31" s="35" t="s">
        <v>152</v>
      </c>
      <c r="C31" s="71">
        <v>0</v>
      </c>
      <c r="D31" s="72">
        <f>+D30+C31</f>
        <v>0</v>
      </c>
      <c r="E31" s="92">
        <v>0</v>
      </c>
      <c r="F31" s="73">
        <f>+F30+E31</f>
        <v>0</v>
      </c>
      <c r="G31" s="50" t="e">
        <f t="shared" ref="G31:H40" si="0">+C31/E31</f>
        <v>#DIV/0!</v>
      </c>
      <c r="H31" s="51" t="e">
        <f t="shared" si="0"/>
        <v>#DIV/0!</v>
      </c>
      <c r="I31" s="52">
        <f t="shared" ref="I31:I41" si="1">+D31/$G$26</f>
        <v>0</v>
      </c>
      <c r="J31" s="69">
        <v>0.99</v>
      </c>
      <c r="K31" s="36"/>
      <c r="M31" s="27"/>
    </row>
    <row r="32" spans="2:14" ht="19.5" customHeight="1" x14ac:dyDescent="0.2">
      <c r="B32" s="35" t="s">
        <v>153</v>
      </c>
      <c r="C32" s="71">
        <v>0</v>
      </c>
      <c r="D32" s="72">
        <f t="shared" ref="D32:D40" si="2">+D31+C32</f>
        <v>0</v>
      </c>
      <c r="E32" s="92">
        <v>0.19</v>
      </c>
      <c r="F32" s="73">
        <f t="shared" ref="F32:F41" si="3">+F31+E32</f>
        <v>0.19</v>
      </c>
      <c r="G32" s="50">
        <f t="shared" si="0"/>
        <v>0</v>
      </c>
      <c r="H32" s="51">
        <f t="shared" si="0"/>
        <v>0</v>
      </c>
      <c r="I32" s="52">
        <f t="shared" si="1"/>
        <v>0</v>
      </c>
      <c r="J32" s="69">
        <v>0.99</v>
      </c>
      <c r="K32" s="36"/>
      <c r="M32" s="27"/>
    </row>
    <row r="33" spans="2:11" ht="19.5" customHeight="1" x14ac:dyDescent="0.2">
      <c r="B33" s="35" t="s">
        <v>154</v>
      </c>
      <c r="C33" s="71">
        <v>0</v>
      </c>
      <c r="D33" s="72">
        <f t="shared" si="2"/>
        <v>0</v>
      </c>
      <c r="E33" s="92">
        <v>0</v>
      </c>
      <c r="F33" s="73">
        <f t="shared" si="3"/>
        <v>0.19</v>
      </c>
      <c r="G33" s="50" t="e">
        <f t="shared" si="0"/>
        <v>#DIV/0!</v>
      </c>
      <c r="H33" s="51">
        <f t="shared" si="0"/>
        <v>0</v>
      </c>
      <c r="I33" s="52">
        <f t="shared" si="1"/>
        <v>0</v>
      </c>
      <c r="J33" s="69">
        <v>0.99</v>
      </c>
      <c r="K33" s="36"/>
    </row>
    <row r="34" spans="2:11" ht="19.5" customHeight="1" x14ac:dyDescent="0.2">
      <c r="B34" s="35" t="s">
        <v>155</v>
      </c>
      <c r="C34" s="71">
        <v>0</v>
      </c>
      <c r="D34" s="72">
        <f t="shared" si="2"/>
        <v>0</v>
      </c>
      <c r="E34" s="92">
        <v>0</v>
      </c>
      <c r="F34" s="73">
        <f t="shared" si="3"/>
        <v>0.19</v>
      </c>
      <c r="G34" s="50" t="e">
        <f t="shared" si="0"/>
        <v>#DIV/0!</v>
      </c>
      <c r="H34" s="51">
        <f t="shared" si="0"/>
        <v>0</v>
      </c>
      <c r="I34" s="52">
        <f t="shared" si="1"/>
        <v>0</v>
      </c>
      <c r="J34" s="69">
        <v>0.99</v>
      </c>
      <c r="K34" s="36"/>
    </row>
    <row r="35" spans="2:11" ht="19.5" customHeight="1" x14ac:dyDescent="0.2">
      <c r="B35" s="35" t="s">
        <v>156</v>
      </c>
      <c r="C35" s="71">
        <v>0</v>
      </c>
      <c r="D35" s="72">
        <f t="shared" si="2"/>
        <v>0</v>
      </c>
      <c r="E35" s="92">
        <v>0</v>
      </c>
      <c r="F35" s="73">
        <f t="shared" si="3"/>
        <v>0.19</v>
      </c>
      <c r="G35" s="50" t="e">
        <f t="shared" si="0"/>
        <v>#DIV/0!</v>
      </c>
      <c r="H35" s="51">
        <f t="shared" si="0"/>
        <v>0</v>
      </c>
      <c r="I35" s="52">
        <f t="shared" si="1"/>
        <v>0</v>
      </c>
      <c r="J35" s="69">
        <v>0.99</v>
      </c>
      <c r="K35" s="36"/>
    </row>
    <row r="36" spans="2:11" ht="19.5" customHeight="1" x14ac:dyDescent="0.2">
      <c r="B36" s="35" t="s">
        <v>157</v>
      </c>
      <c r="C36" s="71">
        <v>0</v>
      </c>
      <c r="D36" s="72">
        <f t="shared" si="2"/>
        <v>0</v>
      </c>
      <c r="E36" s="92">
        <v>0</v>
      </c>
      <c r="F36" s="73">
        <f t="shared" si="3"/>
        <v>0.19</v>
      </c>
      <c r="G36" s="50" t="e">
        <f t="shared" si="0"/>
        <v>#DIV/0!</v>
      </c>
      <c r="H36" s="51">
        <f t="shared" si="0"/>
        <v>0</v>
      </c>
      <c r="I36" s="52">
        <f t="shared" si="1"/>
        <v>0</v>
      </c>
      <c r="J36" s="69">
        <v>0.99</v>
      </c>
      <c r="K36" s="36"/>
    </row>
    <row r="37" spans="2:11" ht="19.5" customHeight="1" x14ac:dyDescent="0.2">
      <c r="B37" s="35" t="s">
        <v>158</v>
      </c>
      <c r="C37" s="71">
        <v>0</v>
      </c>
      <c r="D37" s="72">
        <f t="shared" si="2"/>
        <v>0</v>
      </c>
      <c r="E37" s="92">
        <v>0</v>
      </c>
      <c r="F37" s="73">
        <f t="shared" si="3"/>
        <v>0.19</v>
      </c>
      <c r="G37" s="50" t="e">
        <f t="shared" si="0"/>
        <v>#DIV/0!</v>
      </c>
      <c r="H37" s="51">
        <f t="shared" si="0"/>
        <v>0</v>
      </c>
      <c r="I37" s="52">
        <f t="shared" si="1"/>
        <v>0</v>
      </c>
      <c r="J37" s="69">
        <v>0.99</v>
      </c>
      <c r="K37" s="36"/>
    </row>
    <row r="38" spans="2:11" ht="19.5" customHeight="1" x14ac:dyDescent="0.2">
      <c r="B38" s="35" t="s">
        <v>159</v>
      </c>
      <c r="C38" s="71">
        <v>0</v>
      </c>
      <c r="D38" s="72">
        <f t="shared" si="2"/>
        <v>0</v>
      </c>
      <c r="E38" s="92">
        <v>0.02</v>
      </c>
      <c r="F38" s="73">
        <f t="shared" si="3"/>
        <v>0.21</v>
      </c>
      <c r="G38" s="50">
        <f t="shared" si="0"/>
        <v>0</v>
      </c>
      <c r="H38" s="51">
        <f t="shared" si="0"/>
        <v>0</v>
      </c>
      <c r="I38" s="52">
        <f t="shared" si="1"/>
        <v>0</v>
      </c>
      <c r="J38" s="69">
        <v>0.99</v>
      </c>
      <c r="K38" s="36"/>
    </row>
    <row r="39" spans="2:11" ht="19.5" customHeight="1" x14ac:dyDescent="0.2">
      <c r="B39" s="35" t="s">
        <v>160</v>
      </c>
      <c r="C39" s="71">
        <v>0</v>
      </c>
      <c r="D39" s="72">
        <f t="shared" si="2"/>
        <v>0</v>
      </c>
      <c r="E39" s="92">
        <v>0</v>
      </c>
      <c r="F39" s="73">
        <f t="shared" si="3"/>
        <v>0.21</v>
      </c>
      <c r="G39" s="50" t="e">
        <f t="shared" si="0"/>
        <v>#DIV/0!</v>
      </c>
      <c r="H39" s="51">
        <f t="shared" si="0"/>
        <v>0</v>
      </c>
      <c r="I39" s="52">
        <f t="shared" si="1"/>
        <v>0</v>
      </c>
      <c r="J39" s="69">
        <v>0.99</v>
      </c>
      <c r="K39" s="36"/>
    </row>
    <row r="40" spans="2:11" ht="19.5" customHeight="1" x14ac:dyDescent="0.2">
      <c r="B40" s="35" t="s">
        <v>161</v>
      </c>
      <c r="C40" s="71">
        <v>0</v>
      </c>
      <c r="D40" s="72">
        <f t="shared" si="2"/>
        <v>0</v>
      </c>
      <c r="E40" s="92">
        <v>0</v>
      </c>
      <c r="F40" s="73">
        <f t="shared" si="3"/>
        <v>0.21</v>
      </c>
      <c r="G40" s="50" t="e">
        <f t="shared" si="0"/>
        <v>#DIV/0!</v>
      </c>
      <c r="H40" s="51">
        <f t="shared" si="0"/>
        <v>0</v>
      </c>
      <c r="I40" s="52">
        <f t="shared" si="1"/>
        <v>0</v>
      </c>
      <c r="J40" s="69">
        <v>0.99</v>
      </c>
      <c r="K40" s="36"/>
    </row>
    <row r="41" spans="2:11" ht="19.5" customHeight="1" x14ac:dyDescent="0.2">
      <c r="B41" s="35" t="s">
        <v>162</v>
      </c>
      <c r="C41" s="71">
        <v>0</v>
      </c>
      <c r="D41" s="72">
        <f>+D40+C41</f>
        <v>0</v>
      </c>
      <c r="E41" s="92">
        <v>0.04</v>
      </c>
      <c r="F41" s="73">
        <f t="shared" si="3"/>
        <v>0.25</v>
      </c>
      <c r="G41" s="50">
        <f>+C41/E41</f>
        <v>0</v>
      </c>
      <c r="H41" s="51">
        <f>+D41/F41</f>
        <v>0</v>
      </c>
      <c r="I41" s="52">
        <f t="shared" si="1"/>
        <v>0</v>
      </c>
      <c r="J41" s="69">
        <v>0.99</v>
      </c>
      <c r="K41" s="36"/>
    </row>
    <row r="42" spans="2:11" ht="54.75" customHeight="1" x14ac:dyDescent="0.2">
      <c r="B42" s="77" t="s">
        <v>163</v>
      </c>
      <c r="C42" s="300" t="s">
        <v>53</v>
      </c>
      <c r="D42" s="300"/>
      <c r="E42" s="300"/>
      <c r="F42" s="300"/>
      <c r="G42" s="300"/>
      <c r="H42" s="300"/>
      <c r="I42" s="301"/>
      <c r="J42" s="37"/>
      <c r="K42" s="37"/>
    </row>
    <row r="43" spans="2:11" ht="29.25" customHeight="1" x14ac:dyDescent="0.2">
      <c r="B43" s="306" t="s">
        <v>164</v>
      </c>
      <c r="C43" s="307"/>
      <c r="D43" s="307"/>
      <c r="E43" s="307"/>
      <c r="F43" s="307"/>
      <c r="G43" s="307"/>
      <c r="H43" s="307"/>
      <c r="I43" s="308"/>
      <c r="J43" s="14"/>
      <c r="K43" s="14"/>
    </row>
    <row r="44" spans="2:11" ht="32.25" customHeight="1" x14ac:dyDescent="0.2">
      <c r="B44" s="314"/>
      <c r="C44" s="315"/>
      <c r="D44" s="315"/>
      <c r="E44" s="315"/>
      <c r="F44" s="315"/>
      <c r="G44" s="315"/>
      <c r="H44" s="315"/>
      <c r="I44" s="316"/>
      <c r="J44" s="14"/>
      <c r="K44" s="14"/>
    </row>
    <row r="45" spans="2:11" ht="32.25" customHeight="1" x14ac:dyDescent="0.2">
      <c r="B45" s="317"/>
      <c r="C45" s="318"/>
      <c r="D45" s="318"/>
      <c r="E45" s="318"/>
      <c r="F45" s="318"/>
      <c r="G45" s="318"/>
      <c r="H45" s="318"/>
      <c r="I45" s="319"/>
      <c r="J45" s="37"/>
      <c r="K45" s="37"/>
    </row>
    <row r="46" spans="2:11" ht="32.25" customHeight="1" x14ac:dyDescent="0.2">
      <c r="B46" s="317"/>
      <c r="C46" s="318"/>
      <c r="D46" s="318"/>
      <c r="E46" s="318"/>
      <c r="F46" s="318"/>
      <c r="G46" s="318"/>
      <c r="H46" s="318"/>
      <c r="I46" s="319"/>
      <c r="J46" s="37"/>
      <c r="K46" s="37"/>
    </row>
    <row r="47" spans="2:11" ht="32.25" customHeight="1" x14ac:dyDescent="0.2">
      <c r="B47" s="317"/>
      <c r="C47" s="318"/>
      <c r="D47" s="318"/>
      <c r="E47" s="318"/>
      <c r="F47" s="318"/>
      <c r="G47" s="318"/>
      <c r="H47" s="318"/>
      <c r="I47" s="319"/>
      <c r="J47" s="37"/>
      <c r="K47" s="37"/>
    </row>
    <row r="48" spans="2:11" ht="32.25" customHeight="1" x14ac:dyDescent="0.2">
      <c r="B48" s="320"/>
      <c r="C48" s="321"/>
      <c r="D48" s="321"/>
      <c r="E48" s="321"/>
      <c r="F48" s="321"/>
      <c r="G48" s="321"/>
      <c r="H48" s="321"/>
      <c r="I48" s="322"/>
      <c r="J48" s="12"/>
      <c r="K48" s="12"/>
    </row>
    <row r="49" spans="2:11" ht="83.25" customHeight="1" x14ac:dyDescent="0.2">
      <c r="B49" s="18" t="s">
        <v>165</v>
      </c>
      <c r="C49" s="300" t="s">
        <v>53</v>
      </c>
      <c r="D49" s="300"/>
      <c r="E49" s="300"/>
      <c r="F49" s="300"/>
      <c r="G49" s="300"/>
      <c r="H49" s="300"/>
      <c r="I49" s="301"/>
      <c r="J49" s="38"/>
      <c r="K49" s="38"/>
    </row>
    <row r="50" spans="2:11" ht="34.5" customHeight="1" x14ac:dyDescent="0.2">
      <c r="B50" s="18" t="s">
        <v>166</v>
      </c>
      <c r="C50" s="284" t="s">
        <v>140</v>
      </c>
      <c r="D50" s="284"/>
      <c r="E50" s="284"/>
      <c r="F50" s="284"/>
      <c r="G50" s="284"/>
      <c r="H50" s="284"/>
      <c r="I50" s="302"/>
      <c r="J50" s="38"/>
      <c r="K50" s="38"/>
    </row>
    <row r="51" spans="2:11" ht="34.5" customHeight="1" x14ac:dyDescent="0.2">
      <c r="B51" s="112" t="s">
        <v>167</v>
      </c>
      <c r="C51" s="303" t="s">
        <v>54</v>
      </c>
      <c r="D51" s="304"/>
      <c r="E51" s="304"/>
      <c r="F51" s="304"/>
      <c r="G51" s="304"/>
      <c r="H51" s="304"/>
      <c r="I51" s="305"/>
      <c r="J51" s="38"/>
      <c r="K51" s="38"/>
    </row>
    <row r="52" spans="2:11" ht="29.25" customHeight="1" x14ac:dyDescent="0.2">
      <c r="B52" s="306" t="s">
        <v>168</v>
      </c>
      <c r="C52" s="307"/>
      <c r="D52" s="307"/>
      <c r="E52" s="307"/>
      <c r="F52" s="307"/>
      <c r="G52" s="307"/>
      <c r="H52" s="307"/>
      <c r="I52" s="308"/>
      <c r="J52" s="38"/>
      <c r="K52" s="38"/>
    </row>
    <row r="53" spans="2:11" ht="33" customHeight="1" x14ac:dyDescent="0.2">
      <c r="B53" s="309" t="s">
        <v>169</v>
      </c>
      <c r="C53" s="111" t="s">
        <v>170</v>
      </c>
      <c r="D53" s="310" t="s">
        <v>171</v>
      </c>
      <c r="E53" s="310"/>
      <c r="F53" s="310"/>
      <c r="G53" s="310" t="s">
        <v>172</v>
      </c>
      <c r="H53" s="310"/>
      <c r="I53" s="311"/>
      <c r="J53" s="39"/>
      <c r="K53" s="39"/>
    </row>
    <row r="54" spans="2:11" ht="31.5" customHeight="1" x14ac:dyDescent="0.2">
      <c r="B54" s="309"/>
      <c r="C54" s="40"/>
      <c r="D54" s="284"/>
      <c r="E54" s="284"/>
      <c r="F54" s="284"/>
      <c r="G54" s="312"/>
      <c r="H54" s="312"/>
      <c r="I54" s="313"/>
      <c r="J54" s="39"/>
      <c r="K54" s="39"/>
    </row>
    <row r="55" spans="2:11" ht="31.5" customHeight="1" x14ac:dyDescent="0.2">
      <c r="B55" s="112" t="s">
        <v>173</v>
      </c>
      <c r="C55" s="296" t="s">
        <v>174</v>
      </c>
      <c r="D55" s="296"/>
      <c r="E55" s="297" t="s">
        <v>175</v>
      </c>
      <c r="F55" s="297"/>
      <c r="G55" s="296" t="s">
        <v>176</v>
      </c>
      <c r="H55" s="296"/>
      <c r="I55" s="298"/>
      <c r="J55" s="41"/>
      <c r="K55" s="41"/>
    </row>
    <row r="56" spans="2:11" ht="31.5" customHeight="1" x14ac:dyDescent="0.2">
      <c r="B56" s="112" t="s">
        <v>177</v>
      </c>
      <c r="C56" s="284" t="str">
        <f>+'[3]HV 1'!C56:D56</f>
        <v>NICOLAS ADOLFO CORREAL HUERTAS</v>
      </c>
      <c r="D56" s="284"/>
      <c r="E56" s="299" t="s">
        <v>178</v>
      </c>
      <c r="F56" s="299"/>
      <c r="G56" s="296" t="str">
        <f>+'[4]HV 1'!G56:I56</f>
        <v>DIANA VIDAL</v>
      </c>
      <c r="H56" s="296"/>
      <c r="I56" s="298"/>
      <c r="J56" s="41"/>
      <c r="K56" s="41"/>
    </row>
    <row r="57" spans="2:11" ht="31.5" customHeight="1" x14ac:dyDescent="0.2">
      <c r="B57" s="112" t="s">
        <v>179</v>
      </c>
      <c r="C57" s="284"/>
      <c r="D57" s="284"/>
      <c r="E57" s="285" t="s">
        <v>180</v>
      </c>
      <c r="F57" s="286"/>
      <c r="G57" s="289"/>
      <c r="H57" s="290"/>
      <c r="I57" s="291"/>
      <c r="J57" s="42"/>
      <c r="K57" s="42"/>
    </row>
    <row r="58" spans="2:11" ht="31.5" customHeight="1" thickBot="1" x14ac:dyDescent="0.25">
      <c r="B58" s="78" t="s">
        <v>181</v>
      </c>
      <c r="C58" s="295"/>
      <c r="D58" s="295"/>
      <c r="E58" s="287"/>
      <c r="F58" s="288"/>
      <c r="G58" s="292"/>
      <c r="H58" s="293"/>
      <c r="I58" s="294"/>
      <c r="J58" s="42"/>
      <c r="K58" s="42"/>
    </row>
    <row r="59" spans="2:11" hidden="1" x14ac:dyDescent="0.2">
      <c r="B59" s="3"/>
      <c r="C59" s="3"/>
      <c r="D59" s="5"/>
      <c r="E59" s="5"/>
      <c r="F59" s="5"/>
      <c r="G59" s="5"/>
      <c r="H59" s="5"/>
      <c r="I59" s="61"/>
      <c r="J59" s="43"/>
      <c r="K59" s="43"/>
    </row>
    <row r="60" spans="2:11" hidden="1" x14ac:dyDescent="0.2">
      <c r="B60" s="62"/>
      <c r="C60" s="63"/>
      <c r="D60" s="63"/>
      <c r="E60" s="64"/>
      <c r="F60" s="64"/>
      <c r="G60" s="65"/>
      <c r="H60" s="66"/>
      <c r="I60" s="63"/>
      <c r="J60" s="49"/>
      <c r="K60" s="49"/>
    </row>
    <row r="61" spans="2:11" hidden="1" x14ac:dyDescent="0.2">
      <c r="B61" s="62"/>
      <c r="C61" s="63"/>
      <c r="D61" s="63"/>
      <c r="E61" s="64"/>
      <c r="F61" s="64"/>
      <c r="G61" s="65"/>
      <c r="H61" s="66"/>
      <c r="I61" s="63"/>
      <c r="J61" s="49"/>
      <c r="K61" s="49"/>
    </row>
    <row r="62" spans="2:11" hidden="1" x14ac:dyDescent="0.2">
      <c r="B62" s="62"/>
      <c r="C62" s="63"/>
      <c r="D62" s="63"/>
      <c r="E62" s="64"/>
      <c r="F62" s="64"/>
      <c r="G62" s="65"/>
      <c r="H62" s="66"/>
      <c r="I62" s="63"/>
      <c r="J62" s="49"/>
      <c r="K62" s="49"/>
    </row>
    <row r="63" spans="2:11" hidden="1" x14ac:dyDescent="0.2">
      <c r="B63" s="62"/>
      <c r="C63" s="63"/>
      <c r="D63" s="63"/>
      <c r="E63" s="64"/>
      <c r="F63" s="64"/>
      <c r="G63" s="65"/>
      <c r="H63" s="66"/>
      <c r="I63" s="63"/>
      <c r="J63" s="49"/>
      <c r="K63" s="49"/>
    </row>
    <row r="64" spans="2:11" hidden="1" x14ac:dyDescent="0.2">
      <c r="B64" s="62"/>
      <c r="C64" s="63"/>
      <c r="D64" s="63"/>
      <c r="E64" s="64"/>
      <c r="F64" s="64"/>
      <c r="G64" s="65"/>
      <c r="H64" s="66"/>
      <c r="I64" s="63"/>
      <c r="J64" s="49"/>
      <c r="K64" s="49"/>
    </row>
    <row r="65" spans="2:11" hidden="1" x14ac:dyDescent="0.2">
      <c r="B65" s="62"/>
      <c r="C65" s="63"/>
      <c r="D65" s="63"/>
      <c r="E65" s="64"/>
      <c r="F65" s="64"/>
      <c r="G65" s="65"/>
      <c r="H65" s="66"/>
      <c r="I65" s="63"/>
      <c r="J65" s="49"/>
      <c r="K65" s="49"/>
    </row>
    <row r="66" spans="2:11" hidden="1" x14ac:dyDescent="0.2">
      <c r="B66" s="62"/>
      <c r="C66" s="63"/>
      <c r="D66" s="63"/>
      <c r="E66" s="64"/>
      <c r="F66" s="64"/>
      <c r="G66" s="65"/>
      <c r="H66" s="66"/>
      <c r="I66" s="63"/>
      <c r="J66" s="49"/>
      <c r="K66" s="49"/>
    </row>
    <row r="67" spans="2:11" hidden="1" x14ac:dyDescent="0.2">
      <c r="B67" s="62"/>
      <c r="C67" s="63"/>
      <c r="D67" s="63"/>
      <c r="E67" s="64"/>
      <c r="F67" s="64"/>
      <c r="G67" s="65"/>
      <c r="H67" s="66"/>
      <c r="I67" s="63"/>
      <c r="J67" s="49"/>
      <c r="K67" s="49"/>
    </row>
    <row r="68" spans="2:11" x14ac:dyDescent="0.2">
      <c r="B68" s="67"/>
      <c r="C68" s="3"/>
      <c r="D68" s="3"/>
      <c r="E68" s="3"/>
      <c r="F68" s="3"/>
      <c r="G68" s="68"/>
      <c r="H68" s="3"/>
      <c r="I68" s="3"/>
    </row>
  </sheetData>
  <mergeCells count="66">
    <mergeCell ref="C2:H2"/>
    <mergeCell ref="C3:H3"/>
    <mergeCell ref="B2:B5"/>
    <mergeCell ref="I2:I5"/>
    <mergeCell ref="C4:H4"/>
    <mergeCell ref="C5:F5"/>
    <mergeCell ref="G5:H5"/>
    <mergeCell ref="B6:I6"/>
    <mergeCell ref="B7:I7"/>
    <mergeCell ref="B8:I8"/>
    <mergeCell ref="F10:G10"/>
    <mergeCell ref="C11:F11"/>
    <mergeCell ref="H11:I11"/>
    <mergeCell ref="D9:E9"/>
    <mergeCell ref="F9:I9"/>
    <mergeCell ref="D10:E10"/>
    <mergeCell ref="C12:F12"/>
    <mergeCell ref="H12:I12"/>
    <mergeCell ref="C13:I13"/>
    <mergeCell ref="C14:I14"/>
    <mergeCell ref="C15:F15"/>
    <mergeCell ref="H15:I15"/>
    <mergeCell ref="C23:E23"/>
    <mergeCell ref="F23:I23"/>
    <mergeCell ref="C16:F16"/>
    <mergeCell ref="H16:I16"/>
    <mergeCell ref="C17:I17"/>
    <mergeCell ref="C18:I18"/>
    <mergeCell ref="C19:I19"/>
    <mergeCell ref="C20:I20"/>
    <mergeCell ref="B21:B22"/>
    <mergeCell ref="C21:E21"/>
    <mergeCell ref="F21:I21"/>
    <mergeCell ref="C22:E22"/>
    <mergeCell ref="F22:I22"/>
    <mergeCell ref="B44:I48"/>
    <mergeCell ref="C24:E24"/>
    <mergeCell ref="F24:I24"/>
    <mergeCell ref="C25:E25"/>
    <mergeCell ref="G25:I25"/>
    <mergeCell ref="C26:E26"/>
    <mergeCell ref="G26:I26"/>
    <mergeCell ref="C27:E27"/>
    <mergeCell ref="G27:I27"/>
    <mergeCell ref="B28:I28"/>
    <mergeCell ref="C42:I42"/>
    <mergeCell ref="B43:I43"/>
    <mergeCell ref="C49:I49"/>
    <mergeCell ref="C50:I50"/>
    <mergeCell ref="C51:I51"/>
    <mergeCell ref="B52:I52"/>
    <mergeCell ref="B53:B54"/>
    <mergeCell ref="D53:F53"/>
    <mergeCell ref="G53:I53"/>
    <mergeCell ref="D54:F54"/>
    <mergeCell ref="G54:I54"/>
    <mergeCell ref="C57:D57"/>
    <mergeCell ref="E57:F58"/>
    <mergeCell ref="G57:I58"/>
    <mergeCell ref="C58:D58"/>
    <mergeCell ref="C55:D55"/>
    <mergeCell ref="E55:F55"/>
    <mergeCell ref="G55:I55"/>
    <mergeCell ref="C56:D56"/>
    <mergeCell ref="E56:F56"/>
    <mergeCell ref="G56:I56"/>
  </mergeCells>
  <dataValidations count="8">
    <dataValidation type="list" allowBlank="1" showInputMessage="1" showErrorMessage="1" sqref="C27:E27">
      <formula1>$M$15:$M$18</formula1>
    </dataValidation>
    <dataValidation type="list" allowBlank="1" showInputMessage="1" showErrorMessage="1" sqref="C12:F12">
      <formula1>$M$9:$M$12</formula1>
    </dataValidation>
    <dataValidation type="list" allowBlank="1" showInputMessage="1" showErrorMessage="1" sqref="K15">
      <formula1>O20:O22</formula1>
    </dataValidation>
    <dataValidation type="list" allowBlank="1" showInputMessage="1" showErrorMessage="1" sqref="H15:J15">
      <formula1>M20:M22</formula1>
    </dataValidation>
    <dataValidation type="list" allowBlank="1" showInputMessage="1" showErrorMessage="1" sqref="J13:K13">
      <formula1>$M$24:$M$31</formula1>
    </dataValidation>
    <dataValidation type="list" allowBlank="1" showInputMessage="1" showErrorMessage="1" sqref="C13:I13">
      <formula1>$N$17:$N$24</formula1>
    </dataValidation>
    <dataValidation type="list" allowBlank="1" showInputMessage="1" showErrorMessage="1" sqref="H16:I16">
      <formula1>$N$8:$N$11</formula1>
    </dataValidation>
    <dataValidation type="list" allowBlank="1" showInputMessage="1" showErrorMessage="1" sqref="C10 I10">
      <formula1>$N$14:$N$15</formula1>
    </dataValidation>
  </dataValidation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B1:M18"/>
  <sheetViews>
    <sheetView topLeftCell="A7" zoomScale="90" zoomScaleNormal="90" workbookViewId="0">
      <selection activeCell="A7" sqref="A1:IV65536"/>
    </sheetView>
  </sheetViews>
  <sheetFormatPr baseColWidth="10" defaultColWidth="11.42578125" defaultRowHeight="15" x14ac:dyDescent="0.25"/>
  <cols>
    <col min="1" max="1" width="1.42578125" customWidth="1"/>
    <col min="2" max="2" width="20.140625" style="56" customWidth="1"/>
    <col min="3" max="3" width="34.42578125" customWidth="1"/>
    <col min="4" max="4" width="14.28515625" customWidth="1"/>
    <col min="5" max="5" width="6.42578125" customWidth="1"/>
    <col min="6" max="6" width="30.85546875" customWidth="1"/>
    <col min="7" max="8" width="16.140625" customWidth="1"/>
    <col min="9" max="9" width="16.28515625" customWidth="1"/>
    <col min="10" max="10" width="15.42578125" customWidth="1"/>
    <col min="11" max="11" width="54.42578125" customWidth="1"/>
    <col min="13" max="13" width="17.85546875" bestFit="1" customWidth="1"/>
    <col min="108" max="108" width="11.42578125" customWidth="1"/>
    <col min="198" max="198" width="1.42578125" customWidth="1"/>
  </cols>
  <sheetData>
    <row r="1" spans="2:13" ht="18" customHeight="1" thickBot="1" x14ac:dyDescent="0.3">
      <c r="B1" s="401"/>
      <c r="C1" s="404" t="s">
        <v>0</v>
      </c>
      <c r="D1" s="405"/>
      <c r="E1" s="405"/>
      <c r="F1" s="405"/>
      <c r="G1" s="405"/>
      <c r="H1" s="406"/>
      <c r="I1" s="407"/>
      <c r="J1" s="408"/>
    </row>
    <row r="2" spans="2:13" ht="18" customHeight="1" thickBot="1" x14ac:dyDescent="0.3">
      <c r="B2" s="402"/>
      <c r="C2" s="404" t="s">
        <v>1</v>
      </c>
      <c r="D2" s="405"/>
      <c r="E2" s="405"/>
      <c r="F2" s="405"/>
      <c r="G2" s="405"/>
      <c r="H2" s="406"/>
      <c r="I2" s="409"/>
      <c r="J2" s="410"/>
    </row>
    <row r="3" spans="2:13" ht="18" customHeight="1" thickBot="1" x14ac:dyDescent="0.3">
      <c r="B3" s="402"/>
      <c r="C3" s="404" t="s">
        <v>182</v>
      </c>
      <c r="D3" s="405"/>
      <c r="E3" s="405"/>
      <c r="F3" s="405"/>
      <c r="G3" s="405"/>
      <c r="H3" s="406"/>
      <c r="I3" s="409"/>
      <c r="J3" s="410"/>
    </row>
    <row r="4" spans="2:13" ht="18" customHeight="1" thickBot="1" x14ac:dyDescent="0.3">
      <c r="B4" s="403"/>
      <c r="C4" s="404" t="s">
        <v>183</v>
      </c>
      <c r="D4" s="405"/>
      <c r="E4" s="405"/>
      <c r="F4" s="406"/>
      <c r="G4" s="413" t="s">
        <v>184</v>
      </c>
      <c r="H4" s="414"/>
      <c r="I4" s="411"/>
      <c r="J4" s="412"/>
    </row>
    <row r="5" spans="2:13" ht="18" customHeight="1" thickBot="1" x14ac:dyDescent="0.3">
      <c r="B5" s="53"/>
      <c r="C5" s="10"/>
      <c r="D5" s="10"/>
      <c r="E5" s="10"/>
      <c r="F5" s="10"/>
      <c r="G5" s="10"/>
      <c r="H5" s="10"/>
      <c r="I5" s="10"/>
      <c r="J5" s="54"/>
    </row>
    <row r="6" spans="2:13" ht="51.75" customHeight="1" thickBot="1" x14ac:dyDescent="0.3">
      <c r="B6" s="1" t="s">
        <v>185</v>
      </c>
      <c r="C6" s="415" t="str">
        <f>+'[5]Sección 1. Metas - Magnitud'!C7</f>
        <v>1032 - Gestión y control de tránsito y transporte</v>
      </c>
      <c r="D6" s="416"/>
      <c r="E6" s="417"/>
      <c r="F6" s="55"/>
      <c r="G6" s="10"/>
      <c r="H6" s="10"/>
      <c r="I6" s="10"/>
      <c r="J6" s="54"/>
    </row>
    <row r="7" spans="2:13" ht="32.25" customHeight="1" thickBot="1" x14ac:dyDescent="0.3">
      <c r="B7" s="2" t="s">
        <v>186</v>
      </c>
      <c r="C7" s="415" t="str">
        <f>+'[5]Sección 1. Metas - Magnitud'!C8:F8</f>
        <v>Dirección de Control y Vigilancia</v>
      </c>
      <c r="D7" s="416"/>
      <c r="E7" s="417"/>
      <c r="F7" s="55"/>
      <c r="G7" s="10"/>
      <c r="H7" s="10"/>
      <c r="I7" s="10"/>
      <c r="J7" s="54"/>
    </row>
    <row r="8" spans="2:13" ht="32.25" customHeight="1" thickBot="1" x14ac:dyDescent="0.3">
      <c r="B8" s="2" t="s">
        <v>187</v>
      </c>
      <c r="C8" s="415" t="str">
        <f>+'[5]Sección 1. Metas - Magnitud'!C9:F9</f>
        <v>Subsecretaría de Servicios de la Movilidad</v>
      </c>
      <c r="D8" s="416"/>
      <c r="E8" s="417"/>
      <c r="F8" s="4"/>
      <c r="G8" s="10"/>
      <c r="H8" s="10"/>
      <c r="I8" s="10"/>
      <c r="J8" s="54"/>
    </row>
    <row r="9" spans="2:13" ht="33.75" customHeight="1" thickBot="1" x14ac:dyDescent="0.3">
      <c r="B9" s="2" t="s">
        <v>188</v>
      </c>
      <c r="C9" s="415" t="s">
        <v>189</v>
      </c>
      <c r="D9" s="416"/>
      <c r="E9" s="417"/>
      <c r="F9" s="55"/>
      <c r="G9" s="10"/>
      <c r="H9" s="10"/>
      <c r="I9" s="10"/>
      <c r="J9" s="54"/>
    </row>
    <row r="10" spans="2:13" ht="32.25" customHeight="1" thickBot="1" x14ac:dyDescent="0.3">
      <c r="B10" s="2" t="s">
        <v>190</v>
      </c>
      <c r="C10" s="415" t="s">
        <v>95</v>
      </c>
      <c r="D10" s="416"/>
      <c r="E10" s="417"/>
    </row>
    <row r="12" spans="2:13" x14ac:dyDescent="0.25">
      <c r="B12" s="394" t="s">
        <v>191</v>
      </c>
      <c r="C12" s="395"/>
      <c r="D12" s="395"/>
      <c r="E12" s="395"/>
      <c r="F12" s="395"/>
      <c r="G12" s="395"/>
      <c r="H12" s="396"/>
      <c r="I12" s="386" t="s">
        <v>192</v>
      </c>
      <c r="J12" s="387"/>
      <c r="K12" s="387"/>
    </row>
    <row r="13" spans="2:13" s="57" customFormat="1" ht="30" customHeight="1" x14ac:dyDescent="0.25">
      <c r="B13" s="388" t="s">
        <v>193</v>
      </c>
      <c r="C13" s="388" t="s">
        <v>194</v>
      </c>
      <c r="D13" s="388" t="s">
        <v>195</v>
      </c>
      <c r="E13" s="388" t="s">
        <v>196</v>
      </c>
      <c r="F13" s="388" t="s">
        <v>197</v>
      </c>
      <c r="G13" s="388" t="s">
        <v>198</v>
      </c>
      <c r="H13" s="388" t="s">
        <v>199</v>
      </c>
      <c r="I13" s="390" t="s">
        <v>200</v>
      </c>
      <c r="J13" s="392" t="s">
        <v>201</v>
      </c>
      <c r="K13" s="385" t="s">
        <v>202</v>
      </c>
    </row>
    <row r="14" spans="2:13" s="57" customFormat="1" x14ac:dyDescent="0.25">
      <c r="B14" s="389"/>
      <c r="C14" s="389"/>
      <c r="D14" s="389"/>
      <c r="E14" s="389"/>
      <c r="F14" s="389"/>
      <c r="G14" s="389"/>
      <c r="H14" s="389"/>
      <c r="I14" s="391"/>
      <c r="J14" s="393"/>
      <c r="K14" s="385"/>
    </row>
    <row r="15" spans="2:13" s="57" customFormat="1" ht="105" x14ac:dyDescent="0.25">
      <c r="B15" s="96">
        <v>1</v>
      </c>
      <c r="C15" s="135" t="s">
        <v>203</v>
      </c>
      <c r="D15" s="95">
        <v>0.19</v>
      </c>
      <c r="E15" s="91"/>
      <c r="F15" s="93" t="s">
        <v>204</v>
      </c>
      <c r="G15" s="163">
        <v>0.19</v>
      </c>
      <c r="H15" s="106">
        <v>43160</v>
      </c>
      <c r="I15" s="104">
        <v>0.19</v>
      </c>
      <c r="J15" s="110">
        <v>43132</v>
      </c>
      <c r="K15" s="101"/>
      <c r="M15" s="108"/>
    </row>
    <row r="16" spans="2:13" ht="60" x14ac:dyDescent="0.25">
      <c r="B16" s="134">
        <v>2</v>
      </c>
      <c r="C16" s="102" t="s">
        <v>205</v>
      </c>
      <c r="D16" s="95">
        <v>0.02</v>
      </c>
      <c r="E16" s="91"/>
      <c r="F16" s="93" t="s">
        <v>206</v>
      </c>
      <c r="G16" s="163">
        <v>0.02</v>
      </c>
      <c r="H16" s="106">
        <v>43344</v>
      </c>
      <c r="I16" s="104"/>
      <c r="J16" s="110"/>
      <c r="K16" s="101"/>
      <c r="M16" s="109"/>
    </row>
    <row r="17" spans="2:11" ht="75" x14ac:dyDescent="0.25">
      <c r="B17" s="162">
        <v>3</v>
      </c>
      <c r="C17" s="75" t="s">
        <v>207</v>
      </c>
      <c r="D17" s="95">
        <v>0.04</v>
      </c>
      <c r="E17" s="91"/>
      <c r="F17" s="93" t="s">
        <v>208</v>
      </c>
      <c r="G17" s="163">
        <v>0.04</v>
      </c>
      <c r="H17" s="106">
        <v>43435</v>
      </c>
      <c r="I17" s="104"/>
      <c r="J17" s="110"/>
      <c r="K17" s="101"/>
    </row>
    <row r="18" spans="2:11" x14ac:dyDescent="0.25">
      <c r="B18" s="397" t="s">
        <v>209</v>
      </c>
      <c r="C18" s="398"/>
      <c r="D18" s="58">
        <f>SUM(D15:D17)</f>
        <v>0.25</v>
      </c>
      <c r="E18" s="399" t="s">
        <v>209</v>
      </c>
      <c r="F18" s="400"/>
      <c r="G18" s="58">
        <f>SUM(G15:G17)</f>
        <v>0.25</v>
      </c>
      <c r="H18" s="161"/>
      <c r="I18" s="105">
        <f>SUM(I15:I17)</f>
        <v>0.19</v>
      </c>
      <c r="J18" s="103"/>
      <c r="K18" s="103"/>
    </row>
  </sheetData>
  <mergeCells count="26">
    <mergeCell ref="B18:C18"/>
    <mergeCell ref="E18:F18"/>
    <mergeCell ref="B1:B4"/>
    <mergeCell ref="C1:H1"/>
    <mergeCell ref="I1:J4"/>
    <mergeCell ref="C2:H2"/>
    <mergeCell ref="C3:H3"/>
    <mergeCell ref="C4:F4"/>
    <mergeCell ref="G4:H4"/>
    <mergeCell ref="H13:H14"/>
    <mergeCell ref="C6:E6"/>
    <mergeCell ref="C7:E7"/>
    <mergeCell ref="C8:E8"/>
    <mergeCell ref="C9:E9"/>
    <mergeCell ref="C10:E10"/>
    <mergeCell ref="K13:K14"/>
    <mergeCell ref="I12:K12"/>
    <mergeCell ref="B13:B14"/>
    <mergeCell ref="C13:C14"/>
    <mergeCell ref="D13:D14"/>
    <mergeCell ref="E13:E14"/>
    <mergeCell ref="F13:F14"/>
    <mergeCell ref="G13:G14"/>
    <mergeCell ref="I13:I14"/>
    <mergeCell ref="J13:J14"/>
    <mergeCell ref="B12:H12"/>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B1:T60"/>
  <sheetViews>
    <sheetView topLeftCell="A27" zoomScale="110" zoomScaleNormal="110" workbookViewId="0">
      <selection activeCell="C39" sqref="C39:I39"/>
    </sheetView>
  </sheetViews>
  <sheetFormatPr baseColWidth="10" defaultColWidth="11.42578125" defaultRowHeight="15" x14ac:dyDescent="0.25"/>
  <cols>
    <col min="1" max="1" width="0.85546875" style="7" customWidth="1"/>
    <col min="2" max="2" width="25.42578125" style="8" customWidth="1"/>
    <col min="3" max="3" width="14.28515625" style="7" customWidth="1"/>
    <col min="4" max="4" width="20.140625" style="7" customWidth="1"/>
    <col min="5" max="5" width="16.28515625" style="7" customWidth="1"/>
    <col min="6" max="6" width="25" style="7" customWidth="1"/>
    <col min="7" max="7" width="22.140625" style="9" customWidth="1"/>
    <col min="8" max="8" width="20.42578125" style="7" customWidth="1"/>
    <col min="9" max="9" width="22.42578125" style="7" customWidth="1"/>
    <col min="10" max="20" width="11.42578125" customWidth="1"/>
    <col min="21" max="16384" width="11.42578125" style="7"/>
  </cols>
  <sheetData>
    <row r="1" spans="2:9" ht="37.5" customHeight="1" x14ac:dyDescent="0.25">
      <c r="B1" s="471"/>
      <c r="C1" s="379" t="s">
        <v>1</v>
      </c>
      <c r="D1" s="379"/>
      <c r="E1" s="379"/>
      <c r="F1" s="379"/>
      <c r="G1" s="379"/>
      <c r="H1" s="379"/>
      <c r="I1" s="472"/>
    </row>
    <row r="2" spans="2:9" ht="37.5" customHeight="1" x14ac:dyDescent="0.25">
      <c r="B2" s="471"/>
      <c r="C2" s="379" t="s">
        <v>210</v>
      </c>
      <c r="D2" s="379"/>
      <c r="E2" s="379"/>
      <c r="F2" s="379"/>
      <c r="G2" s="379"/>
      <c r="H2" s="379"/>
      <c r="I2" s="472"/>
    </row>
    <row r="3" spans="2:9" ht="37.5" customHeight="1" x14ac:dyDescent="0.25">
      <c r="B3" s="471"/>
      <c r="C3" s="379" t="s">
        <v>211</v>
      </c>
      <c r="D3" s="379"/>
      <c r="E3" s="379"/>
      <c r="F3" s="379" t="s">
        <v>212</v>
      </c>
      <c r="G3" s="379"/>
      <c r="H3" s="379"/>
      <c r="I3" s="472"/>
    </row>
    <row r="4" spans="2:9" ht="23.25" customHeight="1" x14ac:dyDescent="0.25">
      <c r="B4" s="473"/>
      <c r="C4" s="473"/>
      <c r="D4" s="473"/>
      <c r="E4" s="473"/>
      <c r="F4" s="473"/>
      <c r="G4" s="473"/>
      <c r="H4" s="473"/>
      <c r="I4" s="473"/>
    </row>
    <row r="5" spans="2:9" ht="24" customHeight="1" x14ac:dyDescent="0.25">
      <c r="B5" s="474" t="s">
        <v>213</v>
      </c>
      <c r="C5" s="474"/>
      <c r="D5" s="474"/>
      <c r="E5" s="474"/>
      <c r="F5" s="474"/>
      <c r="G5" s="474"/>
      <c r="H5" s="474"/>
      <c r="I5" s="474"/>
    </row>
    <row r="6" spans="2:9" ht="30.75" customHeight="1" x14ac:dyDescent="0.25">
      <c r="B6" s="164" t="s">
        <v>214</v>
      </c>
      <c r="C6" s="179">
        <v>1</v>
      </c>
      <c r="D6" s="475" t="s">
        <v>215</v>
      </c>
      <c r="E6" s="475"/>
      <c r="F6" s="460" t="s">
        <v>216</v>
      </c>
      <c r="G6" s="460"/>
      <c r="H6" s="460"/>
      <c r="I6" s="460"/>
    </row>
    <row r="7" spans="2:9" ht="30.75" customHeight="1" x14ac:dyDescent="0.25">
      <c r="B7" s="164" t="s">
        <v>217</v>
      </c>
      <c r="C7" s="179" t="s">
        <v>96</v>
      </c>
      <c r="D7" s="475" t="s">
        <v>218</v>
      </c>
      <c r="E7" s="475"/>
      <c r="F7" s="460" t="s">
        <v>219</v>
      </c>
      <c r="G7" s="460"/>
      <c r="H7" s="167" t="s">
        <v>220</v>
      </c>
      <c r="I7" s="179" t="s">
        <v>96</v>
      </c>
    </row>
    <row r="8" spans="2:9" ht="30.75" customHeight="1" x14ac:dyDescent="0.25">
      <c r="B8" s="164" t="s">
        <v>221</v>
      </c>
      <c r="C8" s="460" t="s">
        <v>222</v>
      </c>
      <c r="D8" s="460"/>
      <c r="E8" s="460"/>
      <c r="F8" s="460"/>
      <c r="G8" s="167" t="s">
        <v>223</v>
      </c>
      <c r="H8" s="466">
        <v>7560</v>
      </c>
      <c r="I8" s="466"/>
    </row>
    <row r="9" spans="2:9" ht="30.75" customHeight="1" x14ac:dyDescent="0.25">
      <c r="B9" s="164" t="s">
        <v>62</v>
      </c>
      <c r="C9" s="467" t="s">
        <v>82</v>
      </c>
      <c r="D9" s="467"/>
      <c r="E9" s="467"/>
      <c r="F9" s="467"/>
      <c r="G9" s="167" t="s">
        <v>224</v>
      </c>
      <c r="H9" s="468" t="s">
        <v>225</v>
      </c>
      <c r="I9" s="468"/>
    </row>
    <row r="10" spans="2:9" ht="30.75" customHeight="1" x14ac:dyDescent="0.25">
      <c r="B10" s="164" t="s">
        <v>226</v>
      </c>
      <c r="C10" s="469" t="s">
        <v>227</v>
      </c>
      <c r="D10" s="469"/>
      <c r="E10" s="469"/>
      <c r="F10" s="469"/>
      <c r="G10" s="469"/>
      <c r="H10" s="469"/>
      <c r="I10" s="469"/>
    </row>
    <row r="11" spans="2:9" ht="30.75" customHeight="1" x14ac:dyDescent="0.25">
      <c r="B11" s="164" t="s">
        <v>228</v>
      </c>
      <c r="C11" s="461" t="s">
        <v>229</v>
      </c>
      <c r="D11" s="461"/>
      <c r="E11" s="461"/>
      <c r="F11" s="461"/>
      <c r="G11" s="461"/>
      <c r="H11" s="461"/>
      <c r="I11" s="461"/>
    </row>
    <row r="12" spans="2:9" ht="30.75" customHeight="1" x14ac:dyDescent="0.25">
      <c r="B12" s="164" t="s">
        <v>230</v>
      </c>
      <c r="C12" s="347" t="s">
        <v>231</v>
      </c>
      <c r="D12" s="347"/>
      <c r="E12" s="347"/>
      <c r="F12" s="347"/>
      <c r="G12" s="167" t="s">
        <v>232</v>
      </c>
      <c r="H12" s="349" t="s">
        <v>100</v>
      </c>
      <c r="I12" s="349"/>
    </row>
    <row r="13" spans="2:9" ht="30.75" customHeight="1" x14ac:dyDescent="0.25">
      <c r="B13" s="164" t="s">
        <v>233</v>
      </c>
      <c r="C13" s="470" t="s">
        <v>234</v>
      </c>
      <c r="D13" s="470"/>
      <c r="E13" s="470"/>
      <c r="F13" s="470"/>
      <c r="G13" s="167" t="s">
        <v>235</v>
      </c>
      <c r="H13" s="461" t="s">
        <v>42</v>
      </c>
      <c r="I13" s="461"/>
    </row>
    <row r="14" spans="2:9" ht="64.5" customHeight="1" x14ac:dyDescent="0.25">
      <c r="B14" s="164" t="s">
        <v>236</v>
      </c>
      <c r="C14" s="353" t="s">
        <v>237</v>
      </c>
      <c r="D14" s="353"/>
      <c r="E14" s="353"/>
      <c r="F14" s="353"/>
      <c r="G14" s="353"/>
      <c r="H14" s="353"/>
      <c r="I14" s="353"/>
    </row>
    <row r="15" spans="2:9" ht="30.75" customHeight="1" x14ac:dyDescent="0.25">
      <c r="B15" s="164" t="s">
        <v>238</v>
      </c>
      <c r="C15" s="347" t="s">
        <v>239</v>
      </c>
      <c r="D15" s="347"/>
      <c r="E15" s="347"/>
      <c r="F15" s="347"/>
      <c r="G15" s="347"/>
      <c r="H15" s="347"/>
      <c r="I15" s="347"/>
    </row>
    <row r="16" spans="2:9" ht="20.25" customHeight="1" x14ac:dyDescent="0.25">
      <c r="B16" s="164" t="s">
        <v>240</v>
      </c>
      <c r="C16" s="460" t="s">
        <v>241</v>
      </c>
      <c r="D16" s="460"/>
      <c r="E16" s="460"/>
      <c r="F16" s="460"/>
      <c r="G16" s="460"/>
      <c r="H16" s="460"/>
      <c r="I16" s="460"/>
    </row>
    <row r="17" spans="2:13" ht="30.75" customHeight="1" x14ac:dyDescent="0.25">
      <c r="B17" s="164" t="s">
        <v>242</v>
      </c>
      <c r="C17" s="461" t="s">
        <v>243</v>
      </c>
      <c r="D17" s="462"/>
      <c r="E17" s="462"/>
      <c r="F17" s="462"/>
      <c r="G17" s="462"/>
      <c r="H17" s="462"/>
      <c r="I17" s="462"/>
    </row>
    <row r="18" spans="2:13" ht="18" customHeight="1" x14ac:dyDescent="0.25">
      <c r="B18" s="463" t="s">
        <v>244</v>
      </c>
      <c r="C18" s="464" t="s">
        <v>245</v>
      </c>
      <c r="D18" s="464"/>
      <c r="E18" s="464"/>
      <c r="F18" s="465" t="s">
        <v>246</v>
      </c>
      <c r="G18" s="465"/>
      <c r="H18" s="465"/>
      <c r="I18" s="465"/>
    </row>
    <row r="19" spans="2:13" ht="39.75" customHeight="1" x14ac:dyDescent="0.25">
      <c r="B19" s="463"/>
      <c r="C19" s="460" t="s">
        <v>247</v>
      </c>
      <c r="D19" s="460"/>
      <c r="E19" s="460"/>
      <c r="F19" s="460" t="s">
        <v>248</v>
      </c>
      <c r="G19" s="460"/>
      <c r="H19" s="460"/>
      <c r="I19" s="460"/>
    </row>
    <row r="20" spans="2:13" ht="39.75" customHeight="1" x14ac:dyDescent="0.25">
      <c r="B20" s="165" t="s">
        <v>249</v>
      </c>
      <c r="C20" s="438" t="s">
        <v>250</v>
      </c>
      <c r="D20" s="439"/>
      <c r="E20" s="440"/>
      <c r="F20" s="349" t="s">
        <v>251</v>
      </c>
      <c r="G20" s="349"/>
      <c r="H20" s="349"/>
      <c r="I20" s="350"/>
    </row>
    <row r="21" spans="2:13" ht="42" customHeight="1" x14ac:dyDescent="0.25">
      <c r="B21" s="165" t="s">
        <v>252</v>
      </c>
      <c r="C21" s="441" t="s">
        <v>253</v>
      </c>
      <c r="D21" s="442"/>
      <c r="E21" s="443"/>
      <c r="F21" s="444" t="s">
        <v>254</v>
      </c>
      <c r="G21" s="445"/>
      <c r="H21" s="445"/>
      <c r="I21" s="446"/>
    </row>
    <row r="22" spans="2:13" ht="23.25" customHeight="1" x14ac:dyDescent="0.25">
      <c r="B22" s="165" t="s">
        <v>255</v>
      </c>
      <c r="C22" s="447">
        <v>44927</v>
      </c>
      <c r="D22" s="448"/>
      <c r="E22" s="449"/>
      <c r="F22" s="167" t="s">
        <v>256</v>
      </c>
      <c r="G22" s="193">
        <v>350</v>
      </c>
      <c r="H22" s="167" t="s">
        <v>257</v>
      </c>
      <c r="I22" s="194">
        <f>41+300+350</f>
        <v>691</v>
      </c>
    </row>
    <row r="23" spans="2:13" ht="27" customHeight="1" x14ac:dyDescent="0.25">
      <c r="B23" s="165" t="s">
        <v>258</v>
      </c>
      <c r="C23" s="447">
        <v>45291</v>
      </c>
      <c r="D23" s="327"/>
      <c r="E23" s="450"/>
      <c r="F23" s="167" t="s">
        <v>259</v>
      </c>
      <c r="G23" s="451">
        <f>+F27</f>
        <v>208</v>
      </c>
      <c r="H23" s="452"/>
      <c r="I23" s="453"/>
    </row>
    <row r="24" spans="2:13" ht="45.75" customHeight="1" x14ac:dyDescent="0.25">
      <c r="B24" s="166" t="s">
        <v>260</v>
      </c>
      <c r="C24" s="339" t="s">
        <v>112</v>
      </c>
      <c r="D24" s="340"/>
      <c r="E24" s="341"/>
      <c r="F24" s="181" t="s">
        <v>261</v>
      </c>
      <c r="G24" s="444" t="s">
        <v>262</v>
      </c>
      <c r="H24" s="445"/>
      <c r="I24" s="454"/>
    </row>
    <row r="25" spans="2:13" ht="22.5" customHeight="1" x14ac:dyDescent="0.25">
      <c r="B25" s="455" t="s">
        <v>263</v>
      </c>
      <c r="C25" s="437"/>
      <c r="D25" s="437"/>
      <c r="E25" s="437"/>
      <c r="F25" s="437"/>
      <c r="G25" s="437"/>
      <c r="H25" s="437"/>
      <c r="I25" s="456"/>
    </row>
    <row r="26" spans="2:13" ht="43.5" customHeight="1" x14ac:dyDescent="0.25">
      <c r="B26" s="169" t="s">
        <v>142</v>
      </c>
      <c r="C26" s="170" t="s">
        <v>264</v>
      </c>
      <c r="D26" s="170" t="s">
        <v>265</v>
      </c>
      <c r="E26" s="171" t="s">
        <v>266</v>
      </c>
      <c r="F26" s="170" t="s">
        <v>267</v>
      </c>
      <c r="G26" s="170" t="s">
        <v>268</v>
      </c>
      <c r="H26" s="171" t="s">
        <v>269</v>
      </c>
      <c r="I26" s="172" t="s">
        <v>270</v>
      </c>
    </row>
    <row r="27" spans="2:13" ht="19.5" customHeight="1" x14ac:dyDescent="0.25">
      <c r="B27" s="173" t="s">
        <v>151</v>
      </c>
      <c r="C27" s="195">
        <v>8</v>
      </c>
      <c r="D27" s="195">
        <v>7</v>
      </c>
      <c r="E27" s="191">
        <f>IF(OR(C27=0,C27=""),0,D27/C27)</f>
        <v>0.875</v>
      </c>
      <c r="F27" s="457">
        <f>SUM(C27:C38)</f>
        <v>208</v>
      </c>
      <c r="G27" s="457">
        <f>SUM(D27:D38)</f>
        <v>202</v>
      </c>
      <c r="H27" s="182">
        <f>+(D27*100%)/$G$23</f>
        <v>3.3653846153846152E-2</v>
      </c>
      <c r="I27" s="457">
        <f>G27+I22</f>
        <v>893</v>
      </c>
    </row>
    <row r="28" spans="2:13" ht="19.5" customHeight="1" x14ac:dyDescent="0.25">
      <c r="B28" s="173" t="s">
        <v>152</v>
      </c>
      <c r="C28" s="195">
        <v>10</v>
      </c>
      <c r="D28" s="203">
        <v>29</v>
      </c>
      <c r="E28" s="191">
        <f t="shared" ref="E28:E38" si="0">IF(OR(C28=0,C28=""),0,D28/C28)</f>
        <v>2.9</v>
      </c>
      <c r="F28" s="458"/>
      <c r="G28" s="458"/>
      <c r="H28" s="182">
        <f>+IF(D28="","",((D28*100%)/$G$23)+H27)</f>
        <v>0.17307692307692307</v>
      </c>
      <c r="I28" s="458"/>
    </row>
    <row r="29" spans="2:13" ht="19.5" customHeight="1" x14ac:dyDescent="0.25">
      <c r="B29" s="173" t="s">
        <v>153</v>
      </c>
      <c r="C29" s="195">
        <v>15</v>
      </c>
      <c r="D29" s="203">
        <v>29</v>
      </c>
      <c r="E29" s="191">
        <f t="shared" si="0"/>
        <v>1.9333333333333333</v>
      </c>
      <c r="F29" s="458"/>
      <c r="G29" s="458"/>
      <c r="H29" s="182">
        <f t="shared" ref="H29:H38" si="1">+IF(D29="","",((D29*100%)/$G$23)+H28)</f>
        <v>0.3125</v>
      </c>
      <c r="I29" s="458"/>
    </row>
    <row r="30" spans="2:13" ht="19.5" customHeight="1" x14ac:dyDescent="0.25">
      <c r="B30" s="173" t="s">
        <v>154</v>
      </c>
      <c r="C30" s="195">
        <v>18</v>
      </c>
      <c r="D30" s="203">
        <v>24</v>
      </c>
      <c r="E30" s="191">
        <f t="shared" si="0"/>
        <v>1.3333333333333333</v>
      </c>
      <c r="F30" s="458"/>
      <c r="G30" s="458"/>
      <c r="H30" s="182">
        <f t="shared" si="1"/>
        <v>0.42788461538461542</v>
      </c>
      <c r="I30" s="458"/>
    </row>
    <row r="31" spans="2:13" ht="19.5" customHeight="1" x14ac:dyDescent="0.25">
      <c r="B31" s="173" t="s">
        <v>155</v>
      </c>
      <c r="C31" s="195">
        <v>22</v>
      </c>
      <c r="D31" s="195">
        <v>10</v>
      </c>
      <c r="E31" s="191">
        <f t="shared" si="0"/>
        <v>0.45454545454545453</v>
      </c>
      <c r="F31" s="458"/>
      <c r="G31" s="458"/>
      <c r="H31" s="182">
        <f t="shared" si="1"/>
        <v>0.47596153846153849</v>
      </c>
      <c r="I31" s="458"/>
    </row>
    <row r="32" spans="2:13" ht="19.5" customHeight="1" x14ac:dyDescent="0.25">
      <c r="B32" s="173" t="s">
        <v>156</v>
      </c>
      <c r="C32" s="195">
        <v>32</v>
      </c>
      <c r="D32" s="195">
        <v>12</v>
      </c>
      <c r="E32" s="191">
        <f t="shared" si="0"/>
        <v>0.375</v>
      </c>
      <c r="F32" s="458"/>
      <c r="G32" s="458"/>
      <c r="H32" s="182">
        <f t="shared" si="1"/>
        <v>0.53365384615384615</v>
      </c>
      <c r="I32" s="458"/>
      <c r="M32" s="205"/>
    </row>
    <row r="33" spans="2:20" ht="19.5" customHeight="1" x14ac:dyDescent="0.25">
      <c r="B33" s="173" t="s">
        <v>157</v>
      </c>
      <c r="C33" s="195">
        <v>32</v>
      </c>
      <c r="D33" s="195">
        <v>28</v>
      </c>
      <c r="E33" s="191">
        <f t="shared" si="0"/>
        <v>0.875</v>
      </c>
      <c r="F33" s="458"/>
      <c r="G33" s="458"/>
      <c r="H33" s="182">
        <f t="shared" si="1"/>
        <v>0.66826923076923073</v>
      </c>
      <c r="I33" s="458"/>
    </row>
    <row r="34" spans="2:20" ht="19.5" customHeight="1" x14ac:dyDescent="0.25">
      <c r="B34" s="173" t="s">
        <v>158</v>
      </c>
      <c r="C34" s="195">
        <v>20</v>
      </c>
      <c r="D34" s="195">
        <v>41</v>
      </c>
      <c r="E34" s="191">
        <f t="shared" si="0"/>
        <v>2.0499999999999998</v>
      </c>
      <c r="F34" s="458"/>
      <c r="G34" s="458"/>
      <c r="H34" s="182">
        <f t="shared" si="1"/>
        <v>0.86538461538461531</v>
      </c>
      <c r="I34" s="458"/>
    </row>
    <row r="35" spans="2:20" ht="19.5" customHeight="1" x14ac:dyDescent="0.25">
      <c r="B35" s="173" t="s">
        <v>159</v>
      </c>
      <c r="C35" s="195">
        <v>18</v>
      </c>
      <c r="D35" s="195">
        <v>14</v>
      </c>
      <c r="E35" s="191">
        <f t="shared" si="0"/>
        <v>0.77777777777777779</v>
      </c>
      <c r="F35" s="458"/>
      <c r="G35" s="458"/>
      <c r="H35" s="182">
        <f t="shared" si="1"/>
        <v>0.9326923076923076</v>
      </c>
      <c r="I35" s="458"/>
    </row>
    <row r="36" spans="2:20" ht="19.5" customHeight="1" x14ac:dyDescent="0.25">
      <c r="B36" s="173" t="s">
        <v>160</v>
      </c>
      <c r="C36" s="195">
        <v>15</v>
      </c>
      <c r="D36" s="195">
        <v>8</v>
      </c>
      <c r="E36" s="191">
        <f t="shared" si="0"/>
        <v>0.53333333333333333</v>
      </c>
      <c r="F36" s="458"/>
      <c r="G36" s="458"/>
      <c r="H36" s="182">
        <f t="shared" si="1"/>
        <v>0.97115384615384603</v>
      </c>
      <c r="I36" s="458"/>
    </row>
    <row r="37" spans="2:20" ht="19.5" customHeight="1" x14ac:dyDescent="0.25">
      <c r="B37" s="173" t="s">
        <v>161</v>
      </c>
      <c r="C37" s="195">
        <v>10</v>
      </c>
      <c r="D37" s="195"/>
      <c r="E37" s="191">
        <f t="shared" si="0"/>
        <v>0</v>
      </c>
      <c r="F37" s="458"/>
      <c r="G37" s="458"/>
      <c r="H37" s="182" t="str">
        <f t="shared" si="1"/>
        <v/>
      </c>
      <c r="I37" s="458"/>
    </row>
    <row r="38" spans="2:20" ht="19.5" customHeight="1" x14ac:dyDescent="0.25">
      <c r="B38" s="173" t="s">
        <v>162</v>
      </c>
      <c r="C38" s="195">
        <v>8</v>
      </c>
      <c r="D38" s="195"/>
      <c r="E38" s="191">
        <f t="shared" si="0"/>
        <v>0</v>
      </c>
      <c r="F38" s="459"/>
      <c r="G38" s="459"/>
      <c r="H38" s="182" t="str">
        <f t="shared" si="1"/>
        <v/>
      </c>
      <c r="I38" s="459"/>
    </row>
    <row r="39" spans="2:20" ht="93" customHeight="1" x14ac:dyDescent="0.25">
      <c r="B39" s="174" t="s">
        <v>271</v>
      </c>
      <c r="C39" s="428" t="s">
        <v>272</v>
      </c>
      <c r="D39" s="429"/>
      <c r="E39" s="429"/>
      <c r="F39" s="429"/>
      <c r="G39" s="429"/>
      <c r="H39" s="429"/>
      <c r="I39" s="430"/>
      <c r="N39" s="7"/>
      <c r="O39" s="7"/>
      <c r="P39" s="7"/>
      <c r="Q39" s="7"/>
      <c r="R39" s="7"/>
      <c r="S39" s="7"/>
      <c r="T39" s="7"/>
    </row>
    <row r="40" spans="2:20" ht="34.5" customHeight="1" x14ac:dyDescent="0.25">
      <c r="B40" s="422"/>
      <c r="C40" s="315"/>
      <c r="D40" s="315"/>
      <c r="E40" s="315"/>
      <c r="F40" s="315"/>
      <c r="G40" s="315"/>
      <c r="H40" s="315"/>
      <c r="I40" s="423"/>
    </row>
    <row r="41" spans="2:20" ht="34.5" customHeight="1" x14ac:dyDescent="0.25">
      <c r="B41" s="424"/>
      <c r="C41" s="318"/>
      <c r="D41" s="318"/>
      <c r="E41" s="318"/>
      <c r="F41" s="318"/>
      <c r="G41" s="318"/>
      <c r="H41" s="318"/>
      <c r="I41" s="425"/>
    </row>
    <row r="42" spans="2:20" ht="34.5" customHeight="1" x14ac:dyDescent="0.25">
      <c r="B42" s="424"/>
      <c r="C42" s="318"/>
      <c r="D42" s="318"/>
      <c r="E42" s="318"/>
      <c r="F42" s="318"/>
      <c r="G42" s="318"/>
      <c r="H42" s="318"/>
      <c r="I42" s="425"/>
    </row>
    <row r="43" spans="2:20" ht="34.5" customHeight="1" x14ac:dyDescent="0.25">
      <c r="B43" s="424"/>
      <c r="C43" s="318"/>
      <c r="D43" s="318"/>
      <c r="E43" s="318"/>
      <c r="F43" s="318"/>
      <c r="G43" s="318"/>
      <c r="H43" s="318"/>
      <c r="I43" s="425"/>
    </row>
    <row r="44" spans="2:20" ht="34.5" customHeight="1" x14ac:dyDescent="0.25">
      <c r="B44" s="426"/>
      <c r="C44" s="321"/>
      <c r="D44" s="321"/>
      <c r="E44" s="321"/>
      <c r="F44" s="321"/>
      <c r="G44" s="321"/>
      <c r="H44" s="321"/>
      <c r="I44" s="427"/>
    </row>
    <row r="45" spans="2:20" ht="135" customHeight="1" x14ac:dyDescent="0.25">
      <c r="B45" s="164" t="s">
        <v>273</v>
      </c>
      <c r="C45" s="428" t="s">
        <v>274</v>
      </c>
      <c r="D45" s="429"/>
      <c r="E45" s="429"/>
      <c r="F45" s="429"/>
      <c r="G45" s="429"/>
      <c r="H45" s="429"/>
      <c r="I45" s="430"/>
    </row>
    <row r="46" spans="2:20" ht="54.75" customHeight="1" x14ac:dyDescent="0.25">
      <c r="B46" s="164" t="s">
        <v>275</v>
      </c>
      <c r="C46" s="431" t="s">
        <v>44</v>
      </c>
      <c r="D46" s="432"/>
      <c r="E46" s="432"/>
      <c r="F46" s="432"/>
      <c r="G46" s="432"/>
      <c r="H46" s="432"/>
      <c r="I46" s="433"/>
    </row>
    <row r="47" spans="2:20" ht="54.75" customHeight="1" x14ac:dyDescent="0.25">
      <c r="B47" s="175" t="s">
        <v>276</v>
      </c>
      <c r="C47" s="434" t="s">
        <v>277</v>
      </c>
      <c r="D47" s="435"/>
      <c r="E47" s="435"/>
      <c r="F47" s="435"/>
      <c r="G47" s="435"/>
      <c r="H47" s="435"/>
      <c r="I47" s="436"/>
    </row>
    <row r="48" spans="2:20" ht="22.5" customHeight="1" x14ac:dyDescent="0.25">
      <c r="B48" s="437" t="s">
        <v>278</v>
      </c>
      <c r="C48" s="437"/>
      <c r="D48" s="437"/>
      <c r="E48" s="437"/>
      <c r="F48" s="437"/>
      <c r="G48" s="437"/>
      <c r="H48" s="437"/>
      <c r="I48" s="437"/>
    </row>
    <row r="49" spans="2:9" ht="22.5" customHeight="1" x14ac:dyDescent="0.25">
      <c r="B49" s="418" t="s">
        <v>279</v>
      </c>
      <c r="C49" s="177" t="s">
        <v>280</v>
      </c>
      <c r="D49" s="420" t="s">
        <v>281</v>
      </c>
      <c r="E49" s="420"/>
      <c r="F49" s="420"/>
      <c r="G49" s="420" t="s">
        <v>282</v>
      </c>
      <c r="H49" s="420"/>
      <c r="I49" s="420"/>
    </row>
    <row r="50" spans="2:9" ht="30.75" customHeight="1" x14ac:dyDescent="0.25">
      <c r="B50" s="419"/>
      <c r="C50" s="178"/>
      <c r="D50" s="421"/>
      <c r="E50" s="421"/>
      <c r="F50" s="421"/>
      <c r="G50" s="421"/>
      <c r="H50" s="421"/>
      <c r="I50" s="421"/>
    </row>
    <row r="51" spans="2:9" ht="32.25" customHeight="1" x14ac:dyDescent="0.25">
      <c r="B51" s="176" t="s">
        <v>283</v>
      </c>
      <c r="C51" s="421" t="s">
        <v>284</v>
      </c>
      <c r="D51" s="421"/>
      <c r="E51" s="421"/>
      <c r="F51" s="421"/>
      <c r="G51" s="421"/>
      <c r="H51" s="421"/>
      <c r="I51" s="421"/>
    </row>
    <row r="52" spans="2:9" ht="28.5" customHeight="1" x14ac:dyDescent="0.25">
      <c r="B52" s="167" t="s">
        <v>285</v>
      </c>
      <c r="C52" s="438" t="s">
        <v>286</v>
      </c>
      <c r="D52" s="439"/>
      <c r="E52" s="439"/>
      <c r="F52" s="439"/>
      <c r="G52" s="439"/>
      <c r="H52" s="439"/>
      <c r="I52" s="440"/>
    </row>
    <row r="53" spans="2:9" ht="30" customHeight="1" x14ac:dyDescent="0.25">
      <c r="B53" s="175" t="s">
        <v>287</v>
      </c>
      <c r="C53" s="421" t="s">
        <v>288</v>
      </c>
      <c r="D53" s="421"/>
      <c r="E53" s="421"/>
      <c r="F53" s="421"/>
      <c r="G53" s="421"/>
      <c r="H53" s="421"/>
      <c r="I53" s="421"/>
    </row>
    <row r="54" spans="2:9" ht="31.5" customHeight="1" x14ac:dyDescent="0.25">
      <c r="B54" s="175" t="s">
        <v>289</v>
      </c>
      <c r="C54" s="421"/>
      <c r="D54" s="421"/>
      <c r="E54" s="421"/>
      <c r="F54" s="421"/>
      <c r="G54" s="421"/>
      <c r="H54" s="421"/>
      <c r="I54" s="421"/>
    </row>
    <row r="55" spans="2:9" x14ac:dyDescent="0.25">
      <c r="B55" s="44"/>
      <c r="C55" s="45"/>
      <c r="D55" s="45"/>
      <c r="E55" s="46"/>
      <c r="F55" s="46"/>
      <c r="G55" s="47"/>
      <c r="H55" s="48"/>
      <c r="I55" s="45"/>
    </row>
    <row r="56" spans="2:9" x14ac:dyDescent="0.25">
      <c r="B56" s="44"/>
      <c r="C56" s="45"/>
      <c r="D56" s="45"/>
      <c r="E56" s="46"/>
      <c r="F56" s="46"/>
      <c r="G56" s="47"/>
      <c r="H56" s="48"/>
      <c r="I56" s="45"/>
    </row>
    <row r="57" spans="2:9" x14ac:dyDescent="0.25">
      <c r="B57" s="44"/>
      <c r="C57" s="45"/>
      <c r="D57" s="45"/>
      <c r="E57" s="46"/>
      <c r="F57" s="46"/>
      <c r="G57" s="47"/>
      <c r="H57" s="48"/>
      <c r="I57" s="45"/>
    </row>
    <row r="58" spans="2:9" x14ac:dyDescent="0.25">
      <c r="B58" s="44"/>
      <c r="C58" s="45"/>
      <c r="D58" s="45"/>
      <c r="E58" s="46"/>
      <c r="F58" s="46"/>
      <c r="G58" s="47"/>
      <c r="H58" s="48"/>
      <c r="I58" s="45"/>
    </row>
    <row r="59" spans="2:9" x14ac:dyDescent="0.25">
      <c r="B59" s="44"/>
      <c r="C59" s="45"/>
      <c r="D59" s="45"/>
      <c r="E59" s="46"/>
      <c r="F59" s="46"/>
      <c r="G59" s="47"/>
      <c r="H59" s="48"/>
      <c r="I59" s="45"/>
    </row>
    <row r="60" spans="2:9" ht="25.5" customHeight="1" x14ac:dyDescent="0.25">
      <c r="B60" s="44"/>
      <c r="C60" s="45"/>
      <c r="D60" s="45"/>
      <c r="E60" s="46"/>
      <c r="F60" s="46"/>
      <c r="G60" s="47"/>
      <c r="H60" s="48"/>
      <c r="I60" s="45"/>
    </row>
  </sheetData>
  <mergeCells count="59">
    <mergeCell ref="B1:B3"/>
    <mergeCell ref="I1:I3"/>
    <mergeCell ref="C53:I53"/>
    <mergeCell ref="C54:I54"/>
    <mergeCell ref="C51:I51"/>
    <mergeCell ref="C52:I52"/>
    <mergeCell ref="C1:H1"/>
    <mergeCell ref="C2:H2"/>
    <mergeCell ref="B4:I4"/>
    <mergeCell ref="B5:I5"/>
    <mergeCell ref="D6:E6"/>
    <mergeCell ref="D7:E7"/>
    <mergeCell ref="F7:G7"/>
    <mergeCell ref="F6:I6"/>
    <mergeCell ref="C3:E3"/>
    <mergeCell ref="F3:H3"/>
    <mergeCell ref="C15:I15"/>
    <mergeCell ref="C8:F8"/>
    <mergeCell ref="H8:I8"/>
    <mergeCell ref="C9:F9"/>
    <mergeCell ref="H9:I9"/>
    <mergeCell ref="C10:I10"/>
    <mergeCell ref="C11:I11"/>
    <mergeCell ref="C12:F12"/>
    <mergeCell ref="H12:I12"/>
    <mergeCell ref="C13:F13"/>
    <mergeCell ref="H13:I13"/>
    <mergeCell ref="C14:I14"/>
    <mergeCell ref="C16:I16"/>
    <mergeCell ref="C17:I17"/>
    <mergeCell ref="B18:B19"/>
    <mergeCell ref="C18:E18"/>
    <mergeCell ref="F18:I18"/>
    <mergeCell ref="C19:E19"/>
    <mergeCell ref="F19:I19"/>
    <mergeCell ref="C39:I39"/>
    <mergeCell ref="C20:E20"/>
    <mergeCell ref="F20:I20"/>
    <mergeCell ref="C21:E21"/>
    <mergeCell ref="F21:I21"/>
    <mergeCell ref="C22:E22"/>
    <mergeCell ref="C23:E23"/>
    <mergeCell ref="G23:I23"/>
    <mergeCell ref="C24:E24"/>
    <mergeCell ref="G24:I24"/>
    <mergeCell ref="B25:I25"/>
    <mergeCell ref="F27:F38"/>
    <mergeCell ref="G27:G38"/>
    <mergeCell ref="I27:I38"/>
    <mergeCell ref="B49:B50"/>
    <mergeCell ref="D49:F49"/>
    <mergeCell ref="G49:I49"/>
    <mergeCell ref="D50:F50"/>
    <mergeCell ref="B40:I44"/>
    <mergeCell ref="C45:I45"/>
    <mergeCell ref="C46:I46"/>
    <mergeCell ref="C47:I47"/>
    <mergeCell ref="G50:I50"/>
    <mergeCell ref="B48:I48"/>
  </mergeCells>
  <dataValidations count="1">
    <dataValidation type="list" allowBlank="1" showInputMessage="1" showErrorMessage="1" sqref="C24:E24 C7 I7 H12:I13 C9:F9">
      <formula1>#REF!</formula1>
    </dataValidation>
  </dataValidations>
  <pageMargins left="0.7" right="0.7" top="0.75" bottom="0.75" header="0.3" footer="0.3"/>
  <pageSetup orientation="portrait" r:id="rId1"/>
  <ignoredErrors>
    <ignoredError sqref="I27 H27:H38 F27:G38" unlockedFormula="1"/>
  </ignoredErrors>
  <drawing r:id="rId2"/>
  <legacyDrawing r:id="rId3"/>
  <oleObjects>
    <mc:AlternateContent xmlns:mc="http://schemas.openxmlformats.org/markup-compatibility/2006">
      <mc:Choice Requires="x14">
        <oleObject progId="PBrush" shapeId="35784888" r:id="rId4">
          <objectPr defaultSize="0" autoPict="0" r:id="rId5">
            <anchor moveWithCells="1" sizeWithCells="1">
              <from>
                <xdr:col>8</xdr:col>
                <xdr:colOff>47625</xdr:colOff>
                <xdr:row>1</xdr:row>
                <xdr:rowOff>38100</xdr:rowOff>
              </from>
              <to>
                <xdr:col>8</xdr:col>
                <xdr:colOff>1447800</xdr:colOff>
                <xdr:row>1</xdr:row>
                <xdr:rowOff>457200</xdr:rowOff>
              </to>
            </anchor>
          </objectPr>
        </oleObject>
      </mc:Choice>
      <mc:Fallback>
        <oleObject progId="PBrush" shapeId="35784888" r:id="rId4"/>
      </mc:Fallback>
    </mc:AlternateContent>
  </oleObjec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B1:S60"/>
  <sheetViews>
    <sheetView topLeftCell="B26" zoomScale="90" zoomScaleNormal="90" workbookViewId="0">
      <selection activeCell="F27" sqref="F27:F38"/>
    </sheetView>
  </sheetViews>
  <sheetFormatPr baseColWidth="10" defaultColWidth="11.42578125" defaultRowHeight="12.75" x14ac:dyDescent="0.2"/>
  <cols>
    <col min="1" max="1" width="0.85546875" style="7" customWidth="1"/>
    <col min="2" max="2" width="25.42578125" style="8" customWidth="1"/>
    <col min="3" max="3" width="14.28515625" style="7" customWidth="1"/>
    <col min="4" max="4" width="20.140625" style="7" customWidth="1"/>
    <col min="5" max="5" width="16.28515625" style="7" customWidth="1"/>
    <col min="6" max="6" width="25" style="7" customWidth="1"/>
    <col min="7" max="7" width="22.140625" style="9" customWidth="1"/>
    <col min="8" max="8" width="20.42578125" style="7" customWidth="1"/>
    <col min="9" max="9" width="22.42578125" style="7" customWidth="1"/>
    <col min="10" max="19" width="11.42578125" style="3"/>
    <col min="20" max="16384" width="11.42578125" style="7"/>
  </cols>
  <sheetData>
    <row r="1" spans="2:9" ht="37.5" customHeight="1" x14ac:dyDescent="0.2">
      <c r="B1" s="471"/>
      <c r="C1" s="379" t="s">
        <v>1</v>
      </c>
      <c r="D1" s="379"/>
      <c r="E1" s="379"/>
      <c r="F1" s="379"/>
      <c r="G1" s="379"/>
      <c r="H1" s="379"/>
      <c r="I1" s="472"/>
    </row>
    <row r="2" spans="2:9" ht="37.5" customHeight="1" x14ac:dyDescent="0.2">
      <c r="B2" s="471"/>
      <c r="C2" s="379" t="s">
        <v>210</v>
      </c>
      <c r="D2" s="379"/>
      <c r="E2" s="379"/>
      <c r="F2" s="379"/>
      <c r="G2" s="379"/>
      <c r="H2" s="379"/>
      <c r="I2" s="472"/>
    </row>
    <row r="3" spans="2:9" ht="37.5" customHeight="1" x14ac:dyDescent="0.2">
      <c r="B3" s="471"/>
      <c r="C3" s="379" t="s">
        <v>211</v>
      </c>
      <c r="D3" s="379"/>
      <c r="E3" s="379"/>
      <c r="F3" s="379" t="s">
        <v>212</v>
      </c>
      <c r="G3" s="379"/>
      <c r="H3" s="379"/>
      <c r="I3" s="472"/>
    </row>
    <row r="4" spans="2:9" ht="23.25" customHeight="1" x14ac:dyDescent="0.2">
      <c r="B4" s="473"/>
      <c r="C4" s="473"/>
      <c r="D4" s="473"/>
      <c r="E4" s="473"/>
      <c r="F4" s="473"/>
      <c r="G4" s="473"/>
      <c r="H4" s="473"/>
      <c r="I4" s="473"/>
    </row>
    <row r="5" spans="2:9" ht="24" customHeight="1" x14ac:dyDescent="0.2">
      <c r="B5" s="474" t="s">
        <v>213</v>
      </c>
      <c r="C5" s="474"/>
      <c r="D5" s="474"/>
      <c r="E5" s="474"/>
      <c r="F5" s="474"/>
      <c r="G5" s="474"/>
      <c r="H5" s="474"/>
      <c r="I5" s="474"/>
    </row>
    <row r="6" spans="2:9" ht="30.75" customHeight="1" x14ac:dyDescent="0.2">
      <c r="B6" s="164" t="s">
        <v>214</v>
      </c>
      <c r="C6" s="179">
        <v>2</v>
      </c>
      <c r="D6" s="475" t="s">
        <v>215</v>
      </c>
      <c r="E6" s="475"/>
      <c r="F6" s="460" t="s">
        <v>290</v>
      </c>
      <c r="G6" s="460"/>
      <c r="H6" s="460"/>
      <c r="I6" s="460"/>
    </row>
    <row r="7" spans="2:9" ht="30.75" customHeight="1" x14ac:dyDescent="0.2">
      <c r="B7" s="164" t="s">
        <v>217</v>
      </c>
      <c r="C7" s="179" t="s">
        <v>78</v>
      </c>
      <c r="D7" s="475" t="s">
        <v>218</v>
      </c>
      <c r="E7" s="475"/>
      <c r="F7" s="460" t="s">
        <v>219</v>
      </c>
      <c r="G7" s="460"/>
      <c r="H7" s="167" t="s">
        <v>220</v>
      </c>
      <c r="I7" s="179" t="s">
        <v>78</v>
      </c>
    </row>
    <row r="8" spans="2:9" ht="30.75" customHeight="1" x14ac:dyDescent="0.2">
      <c r="B8" s="164" t="s">
        <v>221</v>
      </c>
      <c r="C8" s="460" t="s">
        <v>222</v>
      </c>
      <c r="D8" s="460"/>
      <c r="E8" s="460"/>
      <c r="F8" s="460"/>
      <c r="G8" s="167" t="s">
        <v>223</v>
      </c>
      <c r="H8" s="466">
        <v>7560</v>
      </c>
      <c r="I8" s="466"/>
    </row>
    <row r="9" spans="2:9" ht="30.75" customHeight="1" x14ac:dyDescent="0.2">
      <c r="B9" s="164" t="s">
        <v>62</v>
      </c>
      <c r="C9" s="467" t="s">
        <v>82</v>
      </c>
      <c r="D9" s="467"/>
      <c r="E9" s="467"/>
      <c r="F9" s="467"/>
      <c r="G9" s="167" t="s">
        <v>224</v>
      </c>
      <c r="H9" s="468" t="s">
        <v>225</v>
      </c>
      <c r="I9" s="468"/>
    </row>
    <row r="10" spans="2:9" ht="30.75" customHeight="1" x14ac:dyDescent="0.2">
      <c r="B10" s="164" t="s">
        <v>226</v>
      </c>
      <c r="C10" s="469" t="s">
        <v>227</v>
      </c>
      <c r="D10" s="469"/>
      <c r="E10" s="469"/>
      <c r="F10" s="469"/>
      <c r="G10" s="469"/>
      <c r="H10" s="469"/>
      <c r="I10" s="469"/>
    </row>
    <row r="11" spans="2:9" ht="30.75" customHeight="1" x14ac:dyDescent="0.2">
      <c r="B11" s="164" t="s">
        <v>228</v>
      </c>
      <c r="C11" s="461" t="s">
        <v>229</v>
      </c>
      <c r="D11" s="461"/>
      <c r="E11" s="461"/>
      <c r="F11" s="461"/>
      <c r="G11" s="461"/>
      <c r="H11" s="461"/>
      <c r="I11" s="461"/>
    </row>
    <row r="12" spans="2:9" ht="30.75" customHeight="1" x14ac:dyDescent="0.2">
      <c r="B12" s="164" t="s">
        <v>230</v>
      </c>
      <c r="C12" s="347" t="s">
        <v>291</v>
      </c>
      <c r="D12" s="347"/>
      <c r="E12" s="347"/>
      <c r="F12" s="347"/>
      <c r="G12" s="167" t="s">
        <v>232</v>
      </c>
      <c r="H12" s="349" t="s">
        <v>100</v>
      </c>
      <c r="I12" s="349"/>
    </row>
    <row r="13" spans="2:9" ht="30.75" customHeight="1" x14ac:dyDescent="0.2">
      <c r="B13" s="164" t="s">
        <v>233</v>
      </c>
      <c r="C13" s="470" t="s">
        <v>234</v>
      </c>
      <c r="D13" s="470"/>
      <c r="E13" s="470"/>
      <c r="F13" s="470"/>
      <c r="G13" s="167" t="s">
        <v>235</v>
      </c>
      <c r="H13" s="461" t="s">
        <v>42</v>
      </c>
      <c r="I13" s="461"/>
    </row>
    <row r="14" spans="2:9" ht="64.5" customHeight="1" x14ac:dyDescent="0.2">
      <c r="B14" s="164" t="s">
        <v>236</v>
      </c>
      <c r="C14" s="372" t="s">
        <v>292</v>
      </c>
      <c r="D14" s="372"/>
      <c r="E14" s="372"/>
      <c r="F14" s="372"/>
      <c r="G14" s="372"/>
      <c r="H14" s="372"/>
      <c r="I14" s="372"/>
    </row>
    <row r="15" spans="2:9" ht="30.75" customHeight="1" x14ac:dyDescent="0.2">
      <c r="B15" s="164" t="s">
        <v>238</v>
      </c>
      <c r="C15" s="347" t="s">
        <v>293</v>
      </c>
      <c r="D15" s="347"/>
      <c r="E15" s="347"/>
      <c r="F15" s="347"/>
      <c r="G15" s="347"/>
      <c r="H15" s="347"/>
      <c r="I15" s="347"/>
    </row>
    <row r="16" spans="2:9" ht="20.25" customHeight="1" x14ac:dyDescent="0.2">
      <c r="B16" s="164" t="s">
        <v>240</v>
      </c>
      <c r="C16" s="460" t="s">
        <v>294</v>
      </c>
      <c r="D16" s="460"/>
      <c r="E16" s="460"/>
      <c r="F16" s="460"/>
      <c r="G16" s="460"/>
      <c r="H16" s="460"/>
      <c r="I16" s="460"/>
    </row>
    <row r="17" spans="2:12" ht="30.75" customHeight="1" x14ac:dyDescent="0.2">
      <c r="B17" s="164" t="s">
        <v>242</v>
      </c>
      <c r="C17" s="461" t="s">
        <v>295</v>
      </c>
      <c r="D17" s="462"/>
      <c r="E17" s="462"/>
      <c r="F17" s="462"/>
      <c r="G17" s="462"/>
      <c r="H17" s="462"/>
      <c r="I17" s="462"/>
    </row>
    <row r="18" spans="2:12" ht="18" customHeight="1" x14ac:dyDescent="0.2">
      <c r="B18" s="463" t="s">
        <v>244</v>
      </c>
      <c r="C18" s="464" t="s">
        <v>245</v>
      </c>
      <c r="D18" s="464"/>
      <c r="E18" s="464"/>
      <c r="F18" s="465" t="s">
        <v>246</v>
      </c>
      <c r="G18" s="465"/>
      <c r="H18" s="465"/>
      <c r="I18" s="465"/>
    </row>
    <row r="19" spans="2:12" ht="39.75" customHeight="1" x14ac:dyDescent="0.2">
      <c r="B19" s="463"/>
      <c r="C19" s="460" t="s">
        <v>296</v>
      </c>
      <c r="D19" s="460"/>
      <c r="E19" s="460"/>
      <c r="F19" s="460" t="s">
        <v>297</v>
      </c>
      <c r="G19" s="460"/>
      <c r="H19" s="460"/>
      <c r="I19" s="460"/>
    </row>
    <row r="20" spans="2:12" ht="39.75" customHeight="1" x14ac:dyDescent="0.2">
      <c r="B20" s="165" t="s">
        <v>249</v>
      </c>
      <c r="C20" s="438" t="s">
        <v>298</v>
      </c>
      <c r="D20" s="439"/>
      <c r="E20" s="440"/>
      <c r="F20" s="349" t="s">
        <v>299</v>
      </c>
      <c r="G20" s="349"/>
      <c r="H20" s="349"/>
      <c r="I20" s="350"/>
    </row>
    <row r="21" spans="2:12" ht="42" customHeight="1" x14ac:dyDescent="0.2">
      <c r="B21" s="165" t="s">
        <v>252</v>
      </c>
      <c r="C21" s="441" t="s">
        <v>300</v>
      </c>
      <c r="D21" s="442"/>
      <c r="E21" s="443"/>
      <c r="F21" s="444" t="s">
        <v>301</v>
      </c>
      <c r="G21" s="445"/>
      <c r="H21" s="445"/>
      <c r="I21" s="446"/>
    </row>
    <row r="22" spans="2:12" ht="23.25" customHeight="1" x14ac:dyDescent="0.2">
      <c r="B22" s="165" t="s">
        <v>255</v>
      </c>
      <c r="C22" s="447">
        <v>44927</v>
      </c>
      <c r="D22" s="448"/>
      <c r="E22" s="449"/>
      <c r="F22" s="167" t="s">
        <v>256</v>
      </c>
      <c r="G22" s="193">
        <v>2</v>
      </c>
      <c r="H22" s="167" t="s">
        <v>257</v>
      </c>
      <c r="I22" s="204">
        <f>3+2</f>
        <v>5</v>
      </c>
    </row>
    <row r="23" spans="2:12" ht="27" customHeight="1" x14ac:dyDescent="0.2">
      <c r="B23" s="165" t="s">
        <v>258</v>
      </c>
      <c r="C23" s="447">
        <v>45291</v>
      </c>
      <c r="D23" s="327"/>
      <c r="E23" s="450"/>
      <c r="F23" s="167" t="s">
        <v>259</v>
      </c>
      <c r="G23" s="451">
        <v>2</v>
      </c>
      <c r="H23" s="452"/>
      <c r="I23" s="453"/>
    </row>
    <row r="24" spans="2:12" ht="30.75" customHeight="1" x14ac:dyDescent="0.2">
      <c r="B24" s="166" t="s">
        <v>260</v>
      </c>
      <c r="C24" s="339" t="s">
        <v>112</v>
      </c>
      <c r="D24" s="340"/>
      <c r="E24" s="341"/>
      <c r="F24" s="168" t="s">
        <v>261</v>
      </c>
      <c r="G24" s="444" t="s">
        <v>262</v>
      </c>
      <c r="H24" s="445"/>
      <c r="I24" s="454"/>
    </row>
    <row r="25" spans="2:12" ht="22.5" customHeight="1" x14ac:dyDescent="0.2">
      <c r="B25" s="455" t="s">
        <v>263</v>
      </c>
      <c r="C25" s="437"/>
      <c r="D25" s="437"/>
      <c r="E25" s="437"/>
      <c r="F25" s="437"/>
      <c r="G25" s="437"/>
      <c r="H25" s="437"/>
      <c r="I25" s="456"/>
    </row>
    <row r="26" spans="2:12" ht="43.5" customHeight="1" x14ac:dyDescent="0.2">
      <c r="B26" s="169" t="s">
        <v>142</v>
      </c>
      <c r="C26" s="170" t="s">
        <v>264</v>
      </c>
      <c r="D26" s="170" t="s">
        <v>265</v>
      </c>
      <c r="E26" s="171" t="s">
        <v>266</v>
      </c>
      <c r="F26" s="170" t="s">
        <v>267</v>
      </c>
      <c r="G26" s="170" t="s">
        <v>268</v>
      </c>
      <c r="H26" s="171" t="s">
        <v>269</v>
      </c>
      <c r="I26" s="172" t="s">
        <v>270</v>
      </c>
    </row>
    <row r="27" spans="2:12" ht="19.5" customHeight="1" x14ac:dyDescent="0.2">
      <c r="B27" s="173" t="s">
        <v>151</v>
      </c>
      <c r="C27" s="196">
        <f>+$G$23*5%</f>
        <v>0.1</v>
      </c>
      <c r="D27" s="196">
        <v>0.1</v>
      </c>
      <c r="E27" s="192">
        <f>IF(OR(C27=0,C27=""),0,D27/C27)</f>
        <v>1</v>
      </c>
      <c r="F27" s="457">
        <f>SUM(C27:C38)</f>
        <v>2</v>
      </c>
      <c r="G27" s="476">
        <f>SUM(D27:D38)</f>
        <v>1.66</v>
      </c>
      <c r="H27" s="182">
        <f>+(D27*100%)/$G$23</f>
        <v>0.05</v>
      </c>
      <c r="I27" s="479">
        <f>G27+I22</f>
        <v>6.66</v>
      </c>
    </row>
    <row r="28" spans="2:12" ht="19.5" customHeight="1" x14ac:dyDescent="0.2">
      <c r="B28" s="173" t="s">
        <v>152</v>
      </c>
      <c r="C28" s="196">
        <f t="shared" ref="C28" si="0">+$G$23*5%</f>
        <v>0.1</v>
      </c>
      <c r="D28" s="202">
        <v>0.1</v>
      </c>
      <c r="E28" s="192">
        <f t="shared" ref="E28:E38" si="1">IF(OR(C28=0,C28=""),0,D28/C28)</f>
        <v>1</v>
      </c>
      <c r="F28" s="458"/>
      <c r="G28" s="477"/>
      <c r="H28" s="182">
        <f>+IF(D28="","",((D28*100%)/$G$23)+H27)</f>
        <v>0.1</v>
      </c>
      <c r="I28" s="480"/>
      <c r="L28" s="3">
        <f>2*10%</f>
        <v>0.2</v>
      </c>
    </row>
    <row r="29" spans="2:12" ht="19.5" customHeight="1" x14ac:dyDescent="0.2">
      <c r="B29" s="173" t="s">
        <v>153</v>
      </c>
      <c r="C29" s="196">
        <f>+$G$23*10%</f>
        <v>0.2</v>
      </c>
      <c r="D29" s="202">
        <v>0.2</v>
      </c>
      <c r="E29" s="192">
        <f t="shared" si="1"/>
        <v>1</v>
      </c>
      <c r="F29" s="458"/>
      <c r="G29" s="477"/>
      <c r="H29" s="182">
        <f t="shared" ref="H29:H38" si="2">+IF(D29="","",((D29*100%)/$G$23)+H28)</f>
        <v>0.2</v>
      </c>
      <c r="I29" s="480"/>
    </row>
    <row r="30" spans="2:12" ht="19.5" customHeight="1" x14ac:dyDescent="0.2">
      <c r="B30" s="173" t="s">
        <v>154</v>
      </c>
      <c r="C30" s="196">
        <f>+$G$23*5%</f>
        <v>0.1</v>
      </c>
      <c r="D30" s="202">
        <v>0.1</v>
      </c>
      <c r="E30" s="192">
        <f t="shared" si="1"/>
        <v>1</v>
      </c>
      <c r="F30" s="458"/>
      <c r="G30" s="477"/>
      <c r="H30" s="182">
        <f t="shared" si="2"/>
        <v>0.25</v>
      </c>
      <c r="I30" s="480"/>
    </row>
    <row r="31" spans="2:12" ht="19.5" customHeight="1" x14ac:dyDescent="0.2">
      <c r="B31" s="173" t="s">
        <v>155</v>
      </c>
      <c r="C31" s="196">
        <f>+$G$23*10%</f>
        <v>0.2</v>
      </c>
      <c r="D31" s="196">
        <v>0.2</v>
      </c>
      <c r="E31" s="192">
        <f t="shared" si="1"/>
        <v>1</v>
      </c>
      <c r="F31" s="458"/>
      <c r="G31" s="477"/>
      <c r="H31" s="182">
        <f t="shared" si="2"/>
        <v>0.35</v>
      </c>
      <c r="I31" s="480"/>
    </row>
    <row r="32" spans="2:12" ht="19.5" customHeight="1" x14ac:dyDescent="0.2">
      <c r="B32" s="173" t="s">
        <v>156</v>
      </c>
      <c r="C32" s="196">
        <f>+$G$23*5%</f>
        <v>0.1</v>
      </c>
      <c r="D32" s="196">
        <v>0.1</v>
      </c>
      <c r="E32" s="192">
        <f t="shared" si="1"/>
        <v>1</v>
      </c>
      <c r="F32" s="458"/>
      <c r="G32" s="477"/>
      <c r="H32" s="182">
        <f t="shared" si="2"/>
        <v>0.39999999999999997</v>
      </c>
      <c r="I32" s="480"/>
    </row>
    <row r="33" spans="2:9" ht="19.5" customHeight="1" x14ac:dyDescent="0.2">
      <c r="B33" s="173" t="s">
        <v>157</v>
      </c>
      <c r="C33" s="202">
        <f>+$G$23*10%</f>
        <v>0.2</v>
      </c>
      <c r="D33" s="196">
        <v>0.2</v>
      </c>
      <c r="E33" s="192">
        <f t="shared" si="1"/>
        <v>1</v>
      </c>
      <c r="F33" s="458"/>
      <c r="G33" s="477"/>
      <c r="H33" s="182">
        <f t="shared" si="2"/>
        <v>0.5</v>
      </c>
      <c r="I33" s="480"/>
    </row>
    <row r="34" spans="2:9" ht="19.5" customHeight="1" x14ac:dyDescent="0.2">
      <c r="B34" s="173" t="s">
        <v>158</v>
      </c>
      <c r="C34" s="196">
        <f>+$G$23*11%</f>
        <v>0.22</v>
      </c>
      <c r="D34" s="196">
        <v>0.22</v>
      </c>
      <c r="E34" s="192">
        <f t="shared" si="1"/>
        <v>1</v>
      </c>
      <c r="F34" s="458"/>
      <c r="G34" s="477"/>
      <c r="H34" s="182">
        <f t="shared" si="2"/>
        <v>0.61</v>
      </c>
      <c r="I34" s="480"/>
    </row>
    <row r="35" spans="2:9" ht="19.5" customHeight="1" x14ac:dyDescent="0.2">
      <c r="B35" s="173" t="s">
        <v>159</v>
      </c>
      <c r="C35" s="196">
        <f>+$G$23*11%</f>
        <v>0.22</v>
      </c>
      <c r="D35" s="196">
        <v>0.22</v>
      </c>
      <c r="E35" s="192">
        <f t="shared" si="1"/>
        <v>1</v>
      </c>
      <c r="F35" s="458"/>
      <c r="G35" s="477"/>
      <c r="H35" s="182">
        <f t="shared" si="2"/>
        <v>0.72</v>
      </c>
      <c r="I35" s="480"/>
    </row>
    <row r="36" spans="2:9" ht="19.5" customHeight="1" x14ac:dyDescent="0.2">
      <c r="B36" s="173" t="s">
        <v>160</v>
      </c>
      <c r="C36" s="196">
        <f>+$G$23*11%</f>
        <v>0.22</v>
      </c>
      <c r="D36" s="196">
        <v>0.22</v>
      </c>
      <c r="E36" s="192">
        <f t="shared" si="1"/>
        <v>1</v>
      </c>
      <c r="F36" s="458"/>
      <c r="G36" s="477"/>
      <c r="H36" s="182">
        <f t="shared" si="2"/>
        <v>0.83</v>
      </c>
      <c r="I36" s="480"/>
    </row>
    <row r="37" spans="2:9" ht="19.5" customHeight="1" x14ac:dyDescent="0.2">
      <c r="B37" s="173" t="s">
        <v>161</v>
      </c>
      <c r="C37" s="196">
        <f>+$G$23*11%</f>
        <v>0.22</v>
      </c>
      <c r="D37" s="196"/>
      <c r="E37" s="192">
        <f t="shared" si="1"/>
        <v>0</v>
      </c>
      <c r="F37" s="458"/>
      <c r="G37" s="477"/>
      <c r="H37" s="182" t="str">
        <f t="shared" si="2"/>
        <v/>
      </c>
      <c r="I37" s="480"/>
    </row>
    <row r="38" spans="2:9" ht="19.5" customHeight="1" x14ac:dyDescent="0.2">
      <c r="B38" s="173" t="s">
        <v>162</v>
      </c>
      <c r="C38" s="196">
        <f>+$G$23*6%</f>
        <v>0.12</v>
      </c>
      <c r="D38" s="196"/>
      <c r="E38" s="192">
        <f t="shared" si="1"/>
        <v>0</v>
      </c>
      <c r="F38" s="459"/>
      <c r="G38" s="478"/>
      <c r="H38" s="182" t="str">
        <f t="shared" si="2"/>
        <v/>
      </c>
      <c r="I38" s="481"/>
    </row>
    <row r="39" spans="2:9" ht="105" customHeight="1" x14ac:dyDescent="0.2">
      <c r="B39" s="174" t="s">
        <v>271</v>
      </c>
      <c r="C39" s="431" t="s">
        <v>385</v>
      </c>
      <c r="D39" s="432"/>
      <c r="E39" s="432"/>
      <c r="F39" s="432"/>
      <c r="G39" s="432"/>
      <c r="H39" s="432"/>
      <c r="I39" s="433"/>
    </row>
    <row r="40" spans="2:9" ht="34.5" customHeight="1" x14ac:dyDescent="0.2">
      <c r="B40" s="422"/>
      <c r="C40" s="315"/>
      <c r="D40" s="315"/>
      <c r="E40" s="315"/>
      <c r="F40" s="315"/>
      <c r="G40" s="315"/>
      <c r="H40" s="315"/>
      <c r="I40" s="423"/>
    </row>
    <row r="41" spans="2:9" ht="34.5" customHeight="1" x14ac:dyDescent="0.2">
      <c r="B41" s="424"/>
      <c r="C41" s="318"/>
      <c r="D41" s="318"/>
      <c r="E41" s="318"/>
      <c r="F41" s="318"/>
      <c r="G41" s="318"/>
      <c r="H41" s="318"/>
      <c r="I41" s="425"/>
    </row>
    <row r="42" spans="2:9" ht="34.5" customHeight="1" x14ac:dyDescent="0.2">
      <c r="B42" s="424"/>
      <c r="C42" s="318"/>
      <c r="D42" s="318"/>
      <c r="E42" s="318"/>
      <c r="F42" s="318"/>
      <c r="G42" s="318"/>
      <c r="H42" s="318"/>
      <c r="I42" s="425"/>
    </row>
    <row r="43" spans="2:9" ht="57" customHeight="1" x14ac:dyDescent="0.2">
      <c r="B43" s="424"/>
      <c r="C43" s="318"/>
      <c r="D43" s="318"/>
      <c r="E43" s="318"/>
      <c r="F43" s="318"/>
      <c r="G43" s="318"/>
      <c r="H43" s="318"/>
      <c r="I43" s="425"/>
    </row>
    <row r="44" spans="2:9" ht="34.5" customHeight="1" x14ac:dyDescent="0.2">
      <c r="B44" s="426"/>
      <c r="C44" s="321"/>
      <c r="D44" s="321"/>
      <c r="E44" s="321"/>
      <c r="F44" s="321"/>
      <c r="G44" s="321"/>
      <c r="H44" s="321"/>
      <c r="I44" s="427"/>
    </row>
    <row r="45" spans="2:9" ht="102.95" customHeight="1" x14ac:dyDescent="0.2">
      <c r="B45" s="164" t="s">
        <v>273</v>
      </c>
      <c r="C45" s="431" t="s">
        <v>386</v>
      </c>
      <c r="D45" s="432"/>
      <c r="E45" s="432"/>
      <c r="F45" s="432"/>
      <c r="G45" s="432"/>
      <c r="H45" s="432"/>
      <c r="I45" s="433"/>
    </row>
    <row r="46" spans="2:9" ht="32.25" customHeight="1" x14ac:dyDescent="0.2">
      <c r="B46" s="164" t="s">
        <v>275</v>
      </c>
      <c r="C46" s="431" t="s">
        <v>302</v>
      </c>
      <c r="D46" s="432"/>
      <c r="E46" s="432"/>
      <c r="F46" s="432"/>
      <c r="G46" s="432"/>
      <c r="H46" s="432"/>
      <c r="I46" s="433"/>
    </row>
    <row r="47" spans="2:9" ht="66" customHeight="1" x14ac:dyDescent="0.2">
      <c r="B47" s="175" t="s">
        <v>276</v>
      </c>
      <c r="C47" s="434" t="s">
        <v>303</v>
      </c>
      <c r="D47" s="482"/>
      <c r="E47" s="482"/>
      <c r="F47" s="482"/>
      <c r="G47" s="482"/>
      <c r="H47" s="482"/>
      <c r="I47" s="483"/>
    </row>
    <row r="48" spans="2:9" ht="22.5" customHeight="1" x14ac:dyDescent="0.2">
      <c r="B48" s="437" t="s">
        <v>278</v>
      </c>
      <c r="C48" s="437"/>
      <c r="D48" s="437"/>
      <c r="E48" s="437"/>
      <c r="F48" s="437"/>
      <c r="G48" s="437"/>
      <c r="H48" s="437"/>
      <c r="I48" s="437"/>
    </row>
    <row r="49" spans="2:9" ht="22.5" customHeight="1" x14ac:dyDescent="0.2">
      <c r="B49" s="418" t="s">
        <v>279</v>
      </c>
      <c r="C49" s="177" t="s">
        <v>280</v>
      </c>
      <c r="D49" s="420" t="s">
        <v>281</v>
      </c>
      <c r="E49" s="420"/>
      <c r="F49" s="420"/>
      <c r="G49" s="420" t="s">
        <v>282</v>
      </c>
      <c r="H49" s="420"/>
      <c r="I49" s="420"/>
    </row>
    <row r="50" spans="2:9" ht="30.75" customHeight="1" x14ac:dyDescent="0.2">
      <c r="B50" s="419"/>
      <c r="C50" s="178"/>
      <c r="D50" s="421"/>
      <c r="E50" s="421"/>
      <c r="F50" s="421"/>
      <c r="G50" s="421"/>
      <c r="H50" s="421"/>
      <c r="I50" s="421"/>
    </row>
    <row r="51" spans="2:9" ht="32.25" customHeight="1" x14ac:dyDescent="0.2">
      <c r="B51" s="176" t="s">
        <v>283</v>
      </c>
      <c r="C51" s="421" t="s">
        <v>304</v>
      </c>
      <c r="D51" s="421"/>
      <c r="E51" s="421"/>
      <c r="F51" s="421"/>
      <c r="G51" s="421"/>
      <c r="H51" s="421"/>
      <c r="I51" s="421"/>
    </row>
    <row r="52" spans="2:9" ht="28.5" customHeight="1" x14ac:dyDescent="0.2">
      <c r="B52" s="167" t="s">
        <v>285</v>
      </c>
      <c r="C52" s="438" t="s">
        <v>305</v>
      </c>
      <c r="D52" s="439"/>
      <c r="E52" s="439"/>
      <c r="F52" s="439"/>
      <c r="G52" s="439"/>
      <c r="H52" s="439"/>
      <c r="I52" s="440"/>
    </row>
    <row r="53" spans="2:9" ht="30" customHeight="1" x14ac:dyDescent="0.2">
      <c r="B53" s="175" t="s">
        <v>287</v>
      </c>
      <c r="C53" s="421" t="s">
        <v>288</v>
      </c>
      <c r="D53" s="421"/>
      <c r="E53" s="421"/>
      <c r="F53" s="421"/>
      <c r="G53" s="421"/>
      <c r="H53" s="421"/>
      <c r="I53" s="421"/>
    </row>
    <row r="54" spans="2:9" ht="31.5" customHeight="1" x14ac:dyDescent="0.2">
      <c r="B54" s="175" t="s">
        <v>289</v>
      </c>
      <c r="C54" s="421"/>
      <c r="D54" s="421"/>
      <c r="E54" s="421"/>
      <c r="F54" s="421"/>
      <c r="G54" s="421"/>
      <c r="H54" s="421"/>
      <c r="I54" s="421"/>
    </row>
    <row r="55" spans="2:9" x14ac:dyDescent="0.2">
      <c r="B55" s="44"/>
      <c r="C55" s="45"/>
      <c r="D55" s="45"/>
      <c r="E55" s="46"/>
      <c r="F55" s="46"/>
      <c r="G55" s="47"/>
      <c r="H55" s="48"/>
      <c r="I55" s="45"/>
    </row>
    <row r="56" spans="2:9" x14ac:dyDescent="0.2">
      <c r="B56" s="44"/>
      <c r="C56" s="45"/>
      <c r="D56" s="45"/>
      <c r="E56" s="46"/>
      <c r="F56" s="46"/>
      <c r="G56" s="47"/>
      <c r="H56" s="48"/>
      <c r="I56" s="45"/>
    </row>
    <row r="57" spans="2:9" x14ac:dyDescent="0.2">
      <c r="B57" s="44"/>
      <c r="C57" s="45"/>
      <c r="D57" s="45"/>
      <c r="E57" s="46"/>
      <c r="F57" s="46"/>
      <c r="G57" s="47"/>
      <c r="H57" s="48"/>
      <c r="I57" s="45"/>
    </row>
    <row r="58" spans="2:9" x14ac:dyDescent="0.2">
      <c r="B58" s="44"/>
      <c r="C58" s="45"/>
      <c r="D58" s="45"/>
      <c r="E58" s="46"/>
      <c r="F58" s="46"/>
      <c r="G58" s="47"/>
      <c r="H58" s="48"/>
      <c r="I58" s="45"/>
    </row>
    <row r="59" spans="2:9" x14ac:dyDescent="0.2">
      <c r="B59" s="44"/>
      <c r="C59" s="45"/>
      <c r="D59" s="45"/>
      <c r="E59" s="46"/>
      <c r="F59" s="46"/>
      <c r="G59" s="47"/>
      <c r="H59" s="48"/>
      <c r="I59" s="45"/>
    </row>
    <row r="60" spans="2:9" ht="25.5" customHeight="1" x14ac:dyDescent="0.2">
      <c r="B60" s="44"/>
      <c r="C60" s="45"/>
      <c r="D60" s="45"/>
      <c r="E60" s="46"/>
      <c r="F60" s="46"/>
      <c r="G60" s="47"/>
      <c r="H60" s="48"/>
      <c r="I60" s="45"/>
    </row>
  </sheetData>
  <mergeCells count="59">
    <mergeCell ref="C52:I52"/>
    <mergeCell ref="C53:I53"/>
    <mergeCell ref="C54:I54"/>
    <mergeCell ref="B49:B50"/>
    <mergeCell ref="D49:F49"/>
    <mergeCell ref="G49:I49"/>
    <mergeCell ref="D50:F50"/>
    <mergeCell ref="G50:I50"/>
    <mergeCell ref="C51:I51"/>
    <mergeCell ref="B48:I48"/>
    <mergeCell ref="C24:E24"/>
    <mergeCell ref="G24:I24"/>
    <mergeCell ref="B25:I25"/>
    <mergeCell ref="F27:F38"/>
    <mergeCell ref="G27:G38"/>
    <mergeCell ref="I27:I38"/>
    <mergeCell ref="C39:I39"/>
    <mergeCell ref="B40:I44"/>
    <mergeCell ref="C45:I45"/>
    <mergeCell ref="C46:I46"/>
    <mergeCell ref="C47:I47"/>
    <mergeCell ref="B18:B19"/>
    <mergeCell ref="C18:E18"/>
    <mergeCell ref="F18:I18"/>
    <mergeCell ref="C19:E19"/>
    <mergeCell ref="F19:I19"/>
    <mergeCell ref="C23:E23"/>
    <mergeCell ref="G23:I23"/>
    <mergeCell ref="C16:I16"/>
    <mergeCell ref="C17:I17"/>
    <mergeCell ref="C20:E20"/>
    <mergeCell ref="F20:I20"/>
    <mergeCell ref="C21:E21"/>
    <mergeCell ref="F21:I21"/>
    <mergeCell ref="C22:E22"/>
    <mergeCell ref="C15:I15"/>
    <mergeCell ref="C8:F8"/>
    <mergeCell ref="H8:I8"/>
    <mergeCell ref="C9:F9"/>
    <mergeCell ref="H9:I9"/>
    <mergeCell ref="C10:I10"/>
    <mergeCell ref="C11:I11"/>
    <mergeCell ref="C12:F12"/>
    <mergeCell ref="H12:I12"/>
    <mergeCell ref="C13:F13"/>
    <mergeCell ref="H13:I13"/>
    <mergeCell ref="C14:I14"/>
    <mergeCell ref="B4:I4"/>
    <mergeCell ref="B5:I5"/>
    <mergeCell ref="D6:E6"/>
    <mergeCell ref="F6:I6"/>
    <mergeCell ref="D7:E7"/>
    <mergeCell ref="F7:G7"/>
    <mergeCell ref="B1:B3"/>
    <mergeCell ref="C1:H1"/>
    <mergeCell ref="I1:I3"/>
    <mergeCell ref="C2:H2"/>
    <mergeCell ref="C3:E3"/>
    <mergeCell ref="F3:H3"/>
  </mergeCells>
  <dataValidations count="1">
    <dataValidation type="list" allowBlank="1" showInputMessage="1" showErrorMessage="1" sqref="C7 I7 H12:I13 C24:E24 C9:F9">
      <formula1>#REF!</formula1>
    </dataValidation>
  </dataValidations>
  <pageMargins left="0.7" right="0.7" top="0.75" bottom="0.75" header="0.3" footer="0.3"/>
  <pageSetup orientation="portrait" r:id="rId1"/>
  <ignoredErrors>
    <ignoredError sqref="C29:C32" formula="1"/>
    <ignoredError sqref="F27:G38" unlockedFormula="1"/>
  </ignoredErrors>
  <drawing r:id="rId2"/>
  <legacyDrawing r:id="rId3"/>
  <oleObjects>
    <mc:AlternateContent xmlns:mc="http://schemas.openxmlformats.org/markup-compatibility/2006">
      <mc:Choice Requires="x14">
        <oleObject progId="PBrush" shapeId="35789825" r:id="rId4">
          <objectPr defaultSize="0" autoPict="0" r:id="rId5">
            <anchor moveWithCells="1" sizeWithCells="1">
              <from>
                <xdr:col>8</xdr:col>
                <xdr:colOff>47625</xdr:colOff>
                <xdr:row>1</xdr:row>
                <xdr:rowOff>38100</xdr:rowOff>
              </from>
              <to>
                <xdr:col>8</xdr:col>
                <xdr:colOff>1447800</xdr:colOff>
                <xdr:row>1</xdr:row>
                <xdr:rowOff>457200</xdr:rowOff>
              </to>
            </anchor>
          </objectPr>
        </oleObject>
      </mc:Choice>
      <mc:Fallback>
        <oleObject progId="PBrush" shapeId="35789825" r:id="rId4"/>
      </mc:Fallback>
    </mc:AlternateContent>
  </oleObject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B1:P60"/>
  <sheetViews>
    <sheetView topLeftCell="B33" zoomScale="110" zoomScaleNormal="110" zoomScaleSheetLayoutView="80" workbookViewId="0">
      <selection activeCell="F27" sqref="F27:F38"/>
    </sheetView>
  </sheetViews>
  <sheetFormatPr baseColWidth="10" defaultColWidth="11.42578125" defaultRowHeight="12.75" x14ac:dyDescent="0.2"/>
  <cols>
    <col min="1" max="1" width="0.85546875" style="7" customWidth="1"/>
    <col min="2" max="2" width="25.42578125" style="8" customWidth="1"/>
    <col min="3" max="3" width="14.28515625" style="7" customWidth="1"/>
    <col min="4" max="4" width="20.140625" style="7" customWidth="1"/>
    <col min="5" max="5" width="16.28515625" style="7" customWidth="1"/>
    <col min="6" max="6" width="25" style="7" customWidth="1"/>
    <col min="7" max="7" width="22.140625" style="9" customWidth="1"/>
    <col min="8" max="8" width="20.42578125" style="7" customWidth="1"/>
    <col min="9" max="9" width="22.42578125" style="7" customWidth="1"/>
    <col min="10" max="16" width="11.42578125" style="3"/>
    <col min="17" max="16384" width="11.42578125" style="7"/>
  </cols>
  <sheetData>
    <row r="1" spans="2:9" ht="37.5" customHeight="1" x14ac:dyDescent="0.2">
      <c r="B1" s="471"/>
      <c r="C1" s="379" t="s">
        <v>1</v>
      </c>
      <c r="D1" s="379"/>
      <c r="E1" s="379"/>
      <c r="F1" s="379"/>
      <c r="G1" s="379"/>
      <c r="H1" s="379"/>
      <c r="I1" s="472"/>
    </row>
    <row r="2" spans="2:9" ht="37.5" customHeight="1" x14ac:dyDescent="0.2">
      <c r="B2" s="471"/>
      <c r="C2" s="379" t="s">
        <v>210</v>
      </c>
      <c r="D2" s="379"/>
      <c r="E2" s="379"/>
      <c r="F2" s="379"/>
      <c r="G2" s="379"/>
      <c r="H2" s="379"/>
      <c r="I2" s="472"/>
    </row>
    <row r="3" spans="2:9" ht="37.5" customHeight="1" x14ac:dyDescent="0.2">
      <c r="B3" s="471"/>
      <c r="C3" s="379" t="s">
        <v>211</v>
      </c>
      <c r="D3" s="379"/>
      <c r="E3" s="379"/>
      <c r="F3" s="379" t="s">
        <v>212</v>
      </c>
      <c r="G3" s="379"/>
      <c r="H3" s="379"/>
      <c r="I3" s="472"/>
    </row>
    <row r="4" spans="2:9" ht="23.25" customHeight="1" x14ac:dyDescent="0.2">
      <c r="B4" s="473"/>
      <c r="C4" s="473"/>
      <c r="D4" s="473"/>
      <c r="E4" s="473"/>
      <c r="F4" s="473"/>
      <c r="G4" s="473"/>
      <c r="H4" s="473"/>
      <c r="I4" s="473"/>
    </row>
    <row r="5" spans="2:9" ht="24" customHeight="1" x14ac:dyDescent="0.2">
      <c r="B5" s="474" t="s">
        <v>213</v>
      </c>
      <c r="C5" s="474"/>
      <c r="D5" s="474"/>
      <c r="E5" s="474"/>
      <c r="F5" s="474"/>
      <c r="G5" s="474"/>
      <c r="H5" s="474"/>
      <c r="I5" s="474"/>
    </row>
    <row r="6" spans="2:9" ht="30.75" customHeight="1" x14ac:dyDescent="0.2">
      <c r="B6" s="164" t="s">
        <v>214</v>
      </c>
      <c r="C6" s="179">
        <v>3</v>
      </c>
      <c r="D6" s="475" t="s">
        <v>215</v>
      </c>
      <c r="E6" s="475"/>
      <c r="F6" s="460" t="s">
        <v>306</v>
      </c>
      <c r="G6" s="460"/>
      <c r="H6" s="460"/>
      <c r="I6" s="460"/>
    </row>
    <row r="7" spans="2:9" ht="30.75" customHeight="1" x14ac:dyDescent="0.2">
      <c r="B7" s="164" t="s">
        <v>217</v>
      </c>
      <c r="C7" s="179" t="s">
        <v>96</v>
      </c>
      <c r="D7" s="475" t="s">
        <v>218</v>
      </c>
      <c r="E7" s="475"/>
      <c r="F7" s="460" t="s">
        <v>219</v>
      </c>
      <c r="G7" s="460"/>
      <c r="H7" s="167" t="s">
        <v>220</v>
      </c>
      <c r="I7" s="179" t="s">
        <v>96</v>
      </c>
    </row>
    <row r="8" spans="2:9" ht="30.75" customHeight="1" x14ac:dyDescent="0.2">
      <c r="B8" s="164" t="s">
        <v>221</v>
      </c>
      <c r="C8" s="460" t="s">
        <v>222</v>
      </c>
      <c r="D8" s="460"/>
      <c r="E8" s="460"/>
      <c r="F8" s="460"/>
      <c r="G8" s="167" t="s">
        <v>223</v>
      </c>
      <c r="H8" s="466">
        <v>7560</v>
      </c>
      <c r="I8" s="466"/>
    </row>
    <row r="9" spans="2:9" ht="30.75" customHeight="1" x14ac:dyDescent="0.2">
      <c r="B9" s="164" t="s">
        <v>62</v>
      </c>
      <c r="C9" s="467" t="s">
        <v>82</v>
      </c>
      <c r="D9" s="467"/>
      <c r="E9" s="467"/>
      <c r="F9" s="467"/>
      <c r="G9" s="167" t="s">
        <v>224</v>
      </c>
      <c r="H9" s="468" t="s">
        <v>225</v>
      </c>
      <c r="I9" s="468"/>
    </row>
    <row r="10" spans="2:9" ht="30.75" customHeight="1" x14ac:dyDescent="0.2">
      <c r="B10" s="164" t="s">
        <v>226</v>
      </c>
      <c r="C10" s="469" t="s">
        <v>227</v>
      </c>
      <c r="D10" s="469"/>
      <c r="E10" s="469"/>
      <c r="F10" s="469"/>
      <c r="G10" s="469"/>
      <c r="H10" s="469"/>
      <c r="I10" s="469"/>
    </row>
    <row r="11" spans="2:9" ht="30.75" customHeight="1" x14ac:dyDescent="0.2">
      <c r="B11" s="164" t="s">
        <v>228</v>
      </c>
      <c r="C11" s="461" t="s">
        <v>229</v>
      </c>
      <c r="D11" s="461"/>
      <c r="E11" s="461"/>
      <c r="F11" s="461"/>
      <c r="G11" s="461"/>
      <c r="H11" s="461"/>
      <c r="I11" s="461"/>
    </row>
    <row r="12" spans="2:9" ht="30.75" customHeight="1" x14ac:dyDescent="0.2">
      <c r="B12" s="164" t="s">
        <v>230</v>
      </c>
      <c r="C12" s="347" t="s">
        <v>307</v>
      </c>
      <c r="D12" s="347"/>
      <c r="E12" s="347"/>
      <c r="F12" s="347"/>
      <c r="G12" s="167" t="s">
        <v>232</v>
      </c>
      <c r="H12" s="349" t="s">
        <v>100</v>
      </c>
      <c r="I12" s="349"/>
    </row>
    <row r="13" spans="2:9" ht="30.75" customHeight="1" x14ac:dyDescent="0.2">
      <c r="B13" s="164" t="s">
        <v>233</v>
      </c>
      <c r="C13" s="470" t="s">
        <v>234</v>
      </c>
      <c r="D13" s="470"/>
      <c r="E13" s="470"/>
      <c r="F13" s="470"/>
      <c r="G13" s="167" t="s">
        <v>235</v>
      </c>
      <c r="H13" s="461" t="s">
        <v>42</v>
      </c>
      <c r="I13" s="461"/>
    </row>
    <row r="14" spans="2:9" ht="64.5" customHeight="1" x14ac:dyDescent="0.2">
      <c r="B14" s="164" t="s">
        <v>236</v>
      </c>
      <c r="C14" s="353" t="s">
        <v>308</v>
      </c>
      <c r="D14" s="353"/>
      <c r="E14" s="353"/>
      <c r="F14" s="353"/>
      <c r="G14" s="353"/>
      <c r="H14" s="353"/>
      <c r="I14" s="353"/>
    </row>
    <row r="15" spans="2:9" ht="30.75" customHeight="1" x14ac:dyDescent="0.2">
      <c r="B15" s="164" t="s">
        <v>238</v>
      </c>
      <c r="C15" s="347" t="s">
        <v>293</v>
      </c>
      <c r="D15" s="347"/>
      <c r="E15" s="347"/>
      <c r="F15" s="347"/>
      <c r="G15" s="347"/>
      <c r="H15" s="347"/>
      <c r="I15" s="347"/>
    </row>
    <row r="16" spans="2:9" ht="20.25" customHeight="1" x14ac:dyDescent="0.2">
      <c r="B16" s="164" t="s">
        <v>240</v>
      </c>
      <c r="C16" s="460" t="s">
        <v>309</v>
      </c>
      <c r="D16" s="460"/>
      <c r="E16" s="460"/>
      <c r="F16" s="460"/>
      <c r="G16" s="460"/>
      <c r="H16" s="460"/>
      <c r="I16" s="460"/>
    </row>
    <row r="17" spans="2:11" ht="30.75" customHeight="1" x14ac:dyDescent="0.2">
      <c r="B17" s="164" t="s">
        <v>242</v>
      </c>
      <c r="C17" s="461" t="s">
        <v>310</v>
      </c>
      <c r="D17" s="462"/>
      <c r="E17" s="462"/>
      <c r="F17" s="462"/>
      <c r="G17" s="462"/>
      <c r="H17" s="462"/>
      <c r="I17" s="462"/>
    </row>
    <row r="18" spans="2:11" ht="18" customHeight="1" x14ac:dyDescent="0.2">
      <c r="B18" s="463" t="s">
        <v>244</v>
      </c>
      <c r="C18" s="464" t="s">
        <v>245</v>
      </c>
      <c r="D18" s="464"/>
      <c r="E18" s="464"/>
      <c r="F18" s="465" t="s">
        <v>246</v>
      </c>
      <c r="G18" s="465"/>
      <c r="H18" s="465"/>
      <c r="I18" s="465"/>
    </row>
    <row r="19" spans="2:11" ht="39.75" customHeight="1" x14ac:dyDescent="0.2">
      <c r="B19" s="463"/>
      <c r="C19" s="460" t="s">
        <v>311</v>
      </c>
      <c r="D19" s="460"/>
      <c r="E19" s="460"/>
      <c r="F19" s="460" t="s">
        <v>312</v>
      </c>
      <c r="G19" s="460"/>
      <c r="H19" s="460"/>
      <c r="I19" s="460"/>
    </row>
    <row r="20" spans="2:11" ht="39.75" customHeight="1" x14ac:dyDescent="0.2">
      <c r="B20" s="165" t="s">
        <v>249</v>
      </c>
      <c r="C20" s="438" t="s">
        <v>313</v>
      </c>
      <c r="D20" s="439"/>
      <c r="E20" s="440"/>
      <c r="F20" s="349" t="s">
        <v>314</v>
      </c>
      <c r="G20" s="349"/>
      <c r="H20" s="349"/>
      <c r="I20" s="350"/>
    </row>
    <row r="21" spans="2:11" ht="59.45" customHeight="1" x14ac:dyDescent="0.2">
      <c r="B21" s="165" t="s">
        <v>252</v>
      </c>
      <c r="C21" s="441" t="s">
        <v>315</v>
      </c>
      <c r="D21" s="442"/>
      <c r="E21" s="443"/>
      <c r="F21" s="444" t="s">
        <v>316</v>
      </c>
      <c r="G21" s="445"/>
      <c r="H21" s="445"/>
      <c r="I21" s="446"/>
    </row>
    <row r="22" spans="2:11" ht="23.25" customHeight="1" x14ac:dyDescent="0.2">
      <c r="B22" s="165" t="s">
        <v>255</v>
      </c>
      <c r="C22" s="447">
        <v>44927</v>
      </c>
      <c r="D22" s="448"/>
      <c r="E22" s="449"/>
      <c r="F22" s="167" t="s">
        <v>256</v>
      </c>
      <c r="G22" s="197">
        <v>25000</v>
      </c>
      <c r="H22" s="167" t="s">
        <v>257</v>
      </c>
      <c r="I22" s="198">
        <f>1359+19566+25000</f>
        <v>45925</v>
      </c>
      <c r="J22" s="189"/>
    </row>
    <row r="23" spans="2:11" ht="27" customHeight="1" x14ac:dyDescent="0.2">
      <c r="B23" s="165" t="s">
        <v>258</v>
      </c>
      <c r="C23" s="447">
        <v>45291</v>
      </c>
      <c r="D23" s="327"/>
      <c r="E23" s="450"/>
      <c r="F23" s="167" t="s">
        <v>259</v>
      </c>
      <c r="G23" s="484">
        <f>+F27</f>
        <v>2100</v>
      </c>
      <c r="H23" s="485"/>
      <c r="I23" s="486"/>
    </row>
    <row r="24" spans="2:11" ht="36" customHeight="1" x14ac:dyDescent="0.2">
      <c r="B24" s="166" t="s">
        <v>260</v>
      </c>
      <c r="C24" s="339" t="s">
        <v>112</v>
      </c>
      <c r="D24" s="340"/>
      <c r="E24" s="341"/>
      <c r="F24" s="180" t="s">
        <v>261</v>
      </c>
      <c r="G24" s="444" t="s">
        <v>262</v>
      </c>
      <c r="H24" s="445"/>
      <c r="I24" s="454"/>
    </row>
    <row r="25" spans="2:11" ht="22.5" customHeight="1" x14ac:dyDescent="0.2">
      <c r="B25" s="455" t="s">
        <v>263</v>
      </c>
      <c r="C25" s="437"/>
      <c r="D25" s="437"/>
      <c r="E25" s="437"/>
      <c r="F25" s="437"/>
      <c r="G25" s="437"/>
      <c r="H25" s="437"/>
      <c r="I25" s="456"/>
    </row>
    <row r="26" spans="2:11" ht="43.5" customHeight="1" x14ac:dyDescent="0.2">
      <c r="B26" s="169" t="s">
        <v>142</v>
      </c>
      <c r="C26" s="170" t="s">
        <v>264</v>
      </c>
      <c r="D26" s="170" t="s">
        <v>265</v>
      </c>
      <c r="E26" s="171" t="s">
        <v>266</v>
      </c>
      <c r="F26" s="170" t="s">
        <v>267</v>
      </c>
      <c r="G26" s="170" t="s">
        <v>268</v>
      </c>
      <c r="H26" s="171" t="s">
        <v>269</v>
      </c>
      <c r="I26" s="172" t="s">
        <v>270</v>
      </c>
    </row>
    <row r="27" spans="2:11" ht="19.5" customHeight="1" x14ac:dyDescent="0.2">
      <c r="B27" s="173" t="s">
        <v>151</v>
      </c>
      <c r="C27" s="200">
        <v>50</v>
      </c>
      <c r="D27" s="187">
        <v>165</v>
      </c>
      <c r="E27" s="183">
        <f>IF(OR(C27=0,C27=""),0,D27/C27)</f>
        <v>3.3</v>
      </c>
      <c r="F27" s="457">
        <f>SUM(C27:C38)</f>
        <v>2100</v>
      </c>
      <c r="G27" s="457">
        <f>SUM(D27:D38)</f>
        <v>2015</v>
      </c>
      <c r="H27" s="182">
        <f>+(D27*100%)/$G$23</f>
        <v>7.857142857142857E-2</v>
      </c>
      <c r="I27" s="457">
        <f>G27+I22</f>
        <v>47940</v>
      </c>
    </row>
    <row r="28" spans="2:11" ht="19.5" customHeight="1" x14ac:dyDescent="0.2">
      <c r="B28" s="173" t="s">
        <v>152</v>
      </c>
      <c r="C28" s="200">
        <v>200</v>
      </c>
      <c r="D28" s="187">
        <v>200</v>
      </c>
      <c r="E28" s="183">
        <f t="shared" ref="E28:E38" si="0">IF(OR(C28=0,C28=""),0,D28/C28)</f>
        <v>1</v>
      </c>
      <c r="F28" s="458"/>
      <c r="G28" s="458"/>
      <c r="H28" s="182">
        <f>+IF(D28="","",((D28*100%)/$G$23)+H27)</f>
        <v>0.1738095238095238</v>
      </c>
      <c r="I28" s="458"/>
    </row>
    <row r="29" spans="2:11" ht="19.5" customHeight="1" x14ac:dyDescent="0.2">
      <c r="B29" s="173" t="s">
        <v>153</v>
      </c>
      <c r="C29" s="200">
        <v>200</v>
      </c>
      <c r="D29" s="187">
        <v>200</v>
      </c>
      <c r="E29" s="183">
        <f t="shared" si="0"/>
        <v>1</v>
      </c>
      <c r="F29" s="458"/>
      <c r="G29" s="458"/>
      <c r="H29" s="182">
        <f t="shared" ref="H29:H38" si="1">+IF(D29="","",((D29*100%)/$G$23)+H28)</f>
        <v>0.26904761904761904</v>
      </c>
      <c r="I29" s="458"/>
    </row>
    <row r="30" spans="2:11" ht="19.5" customHeight="1" x14ac:dyDescent="0.2">
      <c r="B30" s="173" t="s">
        <v>154</v>
      </c>
      <c r="C30" s="200">
        <v>200</v>
      </c>
      <c r="D30" s="187">
        <v>200</v>
      </c>
      <c r="E30" s="183">
        <f t="shared" si="0"/>
        <v>1</v>
      </c>
      <c r="F30" s="458"/>
      <c r="G30" s="458"/>
      <c r="H30" s="182">
        <f t="shared" si="1"/>
        <v>0.36428571428571427</v>
      </c>
      <c r="I30" s="458"/>
    </row>
    <row r="31" spans="2:11" ht="19.5" customHeight="1" x14ac:dyDescent="0.2">
      <c r="B31" s="173" t="s">
        <v>155</v>
      </c>
      <c r="C31" s="200">
        <v>200</v>
      </c>
      <c r="D31" s="184">
        <v>200</v>
      </c>
      <c r="E31" s="212">
        <f t="shared" si="0"/>
        <v>1</v>
      </c>
      <c r="F31" s="458"/>
      <c r="G31" s="458"/>
      <c r="H31" s="182">
        <f t="shared" si="1"/>
        <v>0.4595238095238095</v>
      </c>
      <c r="I31" s="458"/>
      <c r="K31" s="211"/>
    </row>
    <row r="32" spans="2:11" ht="19.5" customHeight="1" x14ac:dyDescent="0.2">
      <c r="B32" s="173" t="s">
        <v>156</v>
      </c>
      <c r="C32" s="200">
        <v>250</v>
      </c>
      <c r="D32" s="184">
        <v>250</v>
      </c>
      <c r="E32" s="183">
        <f t="shared" si="0"/>
        <v>1</v>
      </c>
      <c r="F32" s="458"/>
      <c r="G32" s="458"/>
      <c r="H32" s="182">
        <f t="shared" si="1"/>
        <v>0.57857142857142851</v>
      </c>
      <c r="I32" s="458"/>
    </row>
    <row r="33" spans="2:12" ht="19.5" customHeight="1" x14ac:dyDescent="0.2">
      <c r="B33" s="173" t="s">
        <v>157</v>
      </c>
      <c r="C33" s="200">
        <v>250</v>
      </c>
      <c r="D33" s="184">
        <v>250</v>
      </c>
      <c r="E33" s="183">
        <f t="shared" si="0"/>
        <v>1</v>
      </c>
      <c r="F33" s="458"/>
      <c r="G33" s="458"/>
      <c r="H33" s="182">
        <f t="shared" si="1"/>
        <v>0.69761904761904758</v>
      </c>
      <c r="I33" s="458"/>
    </row>
    <row r="34" spans="2:12" ht="19.5" customHeight="1" x14ac:dyDescent="0.2">
      <c r="B34" s="173" t="s">
        <v>158</v>
      </c>
      <c r="C34" s="200">
        <v>250</v>
      </c>
      <c r="D34" s="184">
        <v>250</v>
      </c>
      <c r="E34" s="183">
        <f t="shared" si="0"/>
        <v>1</v>
      </c>
      <c r="F34" s="458"/>
      <c r="G34" s="458"/>
      <c r="H34" s="182">
        <f t="shared" si="1"/>
        <v>0.81666666666666665</v>
      </c>
      <c r="I34" s="458"/>
    </row>
    <row r="35" spans="2:12" ht="19.5" customHeight="1" x14ac:dyDescent="0.2">
      <c r="B35" s="173" t="s">
        <v>159</v>
      </c>
      <c r="C35" s="200">
        <v>150</v>
      </c>
      <c r="D35" s="184">
        <v>150</v>
      </c>
      <c r="E35" s="183">
        <f t="shared" si="0"/>
        <v>1</v>
      </c>
      <c r="F35" s="458"/>
      <c r="G35" s="458"/>
      <c r="H35" s="182">
        <f t="shared" si="1"/>
        <v>0.88809523809523805</v>
      </c>
      <c r="I35" s="458"/>
    </row>
    <row r="36" spans="2:12" ht="19.5" customHeight="1" x14ac:dyDescent="0.2">
      <c r="B36" s="173" t="s">
        <v>160</v>
      </c>
      <c r="C36" s="200">
        <v>150</v>
      </c>
      <c r="D36" s="184">
        <v>150</v>
      </c>
      <c r="E36" s="183">
        <f t="shared" si="0"/>
        <v>1</v>
      </c>
      <c r="F36" s="458"/>
      <c r="G36" s="458"/>
      <c r="H36" s="182">
        <f t="shared" si="1"/>
        <v>0.95952380952380945</v>
      </c>
      <c r="I36" s="458"/>
    </row>
    <row r="37" spans="2:12" ht="19.5" customHeight="1" x14ac:dyDescent="0.25">
      <c r="B37" s="173" t="s">
        <v>161</v>
      </c>
      <c r="C37" s="200">
        <v>100</v>
      </c>
      <c r="D37" s="184"/>
      <c r="E37" s="183">
        <f t="shared" si="0"/>
        <v>0</v>
      </c>
      <c r="F37" s="458"/>
      <c r="G37" s="458"/>
      <c r="H37" s="182" t="str">
        <f t="shared" si="1"/>
        <v/>
      </c>
      <c r="I37" s="458"/>
      <c r="J37"/>
      <c r="K37"/>
      <c r="L37"/>
    </row>
    <row r="38" spans="2:12" ht="19.5" customHeight="1" x14ac:dyDescent="0.2">
      <c r="B38" s="173" t="s">
        <v>162</v>
      </c>
      <c r="C38" s="200">
        <v>100</v>
      </c>
      <c r="D38" s="184"/>
      <c r="E38" s="183">
        <f t="shared" si="0"/>
        <v>0</v>
      </c>
      <c r="F38" s="459"/>
      <c r="G38" s="459"/>
      <c r="H38" s="182" t="str">
        <f t="shared" si="1"/>
        <v/>
      </c>
      <c r="I38" s="459"/>
    </row>
    <row r="39" spans="2:12" ht="107.1" customHeight="1" x14ac:dyDescent="0.2">
      <c r="B39" s="174" t="s">
        <v>271</v>
      </c>
      <c r="C39" s="431" t="s">
        <v>387</v>
      </c>
      <c r="D39" s="432"/>
      <c r="E39" s="432"/>
      <c r="F39" s="432"/>
      <c r="G39" s="432"/>
      <c r="H39" s="432"/>
      <c r="I39" s="433"/>
      <c r="J39" s="209"/>
      <c r="K39" s="210"/>
    </row>
    <row r="40" spans="2:12" ht="54.75" customHeight="1" x14ac:dyDescent="0.2">
      <c r="B40" s="422"/>
      <c r="C40" s="315"/>
      <c r="D40" s="315"/>
      <c r="E40" s="315"/>
      <c r="F40" s="315"/>
      <c r="G40" s="315"/>
      <c r="H40" s="315"/>
      <c r="I40" s="423"/>
    </row>
    <row r="41" spans="2:12" ht="34.5" customHeight="1" x14ac:dyDescent="0.2">
      <c r="B41" s="424"/>
      <c r="C41" s="318"/>
      <c r="D41" s="318"/>
      <c r="E41" s="318"/>
      <c r="F41" s="318"/>
      <c r="G41" s="318"/>
      <c r="H41" s="318"/>
      <c r="I41" s="425"/>
    </row>
    <row r="42" spans="2:12" ht="49.5" customHeight="1" x14ac:dyDescent="0.2">
      <c r="B42" s="424"/>
      <c r="C42" s="318"/>
      <c r="D42" s="318"/>
      <c r="E42" s="318"/>
      <c r="F42" s="318"/>
      <c r="G42" s="318"/>
      <c r="H42" s="318"/>
      <c r="I42" s="425"/>
    </row>
    <row r="43" spans="2:12" ht="45.75" customHeight="1" x14ac:dyDescent="0.2">
      <c r="B43" s="424"/>
      <c r="C43" s="318"/>
      <c r="D43" s="318"/>
      <c r="E43" s="318"/>
      <c r="F43" s="318"/>
      <c r="G43" s="318"/>
      <c r="H43" s="318"/>
      <c r="I43" s="425"/>
    </row>
    <row r="44" spans="2:12" ht="5.25" customHeight="1" x14ac:dyDescent="0.2">
      <c r="B44" s="426"/>
      <c r="C44" s="321"/>
      <c r="D44" s="321"/>
      <c r="E44" s="321"/>
      <c r="F44" s="321"/>
      <c r="G44" s="321"/>
      <c r="H44" s="321"/>
      <c r="I44" s="427"/>
    </row>
    <row r="45" spans="2:12" ht="168" customHeight="1" x14ac:dyDescent="0.2">
      <c r="B45" s="164" t="s">
        <v>273</v>
      </c>
      <c r="C45" s="431" t="s">
        <v>388</v>
      </c>
      <c r="D45" s="432"/>
      <c r="E45" s="432"/>
      <c r="F45" s="432"/>
      <c r="G45" s="432"/>
      <c r="H45" s="432"/>
      <c r="I45" s="433"/>
    </row>
    <row r="46" spans="2:12" ht="32.25" customHeight="1" x14ac:dyDescent="0.2">
      <c r="B46" s="164" t="s">
        <v>275</v>
      </c>
      <c r="C46" s="431" t="s">
        <v>317</v>
      </c>
      <c r="D46" s="432"/>
      <c r="E46" s="432"/>
      <c r="F46" s="432"/>
      <c r="G46" s="432"/>
      <c r="H46" s="432"/>
      <c r="I46" s="433"/>
    </row>
    <row r="47" spans="2:12" ht="41.25" customHeight="1" x14ac:dyDescent="0.2">
      <c r="B47" s="175" t="s">
        <v>276</v>
      </c>
      <c r="C47" s="434" t="s">
        <v>318</v>
      </c>
      <c r="D47" s="435"/>
      <c r="E47" s="435"/>
      <c r="F47" s="435"/>
      <c r="G47" s="435"/>
      <c r="H47" s="435"/>
      <c r="I47" s="436"/>
    </row>
    <row r="48" spans="2:12" ht="22.5" customHeight="1" x14ac:dyDescent="0.2">
      <c r="B48" s="437" t="s">
        <v>278</v>
      </c>
      <c r="C48" s="437"/>
      <c r="D48" s="437"/>
      <c r="E48" s="437"/>
      <c r="F48" s="437"/>
      <c r="G48" s="437"/>
      <c r="H48" s="437"/>
      <c r="I48" s="437"/>
    </row>
    <row r="49" spans="2:9" ht="22.5" customHeight="1" x14ac:dyDescent="0.2">
      <c r="B49" s="418" t="s">
        <v>279</v>
      </c>
      <c r="C49" s="177" t="s">
        <v>280</v>
      </c>
      <c r="D49" s="420" t="s">
        <v>281</v>
      </c>
      <c r="E49" s="420"/>
      <c r="F49" s="420"/>
      <c r="G49" s="420" t="s">
        <v>282</v>
      </c>
      <c r="H49" s="420"/>
      <c r="I49" s="420"/>
    </row>
    <row r="50" spans="2:9" ht="30.75" customHeight="1" x14ac:dyDescent="0.2">
      <c r="B50" s="419"/>
      <c r="C50" s="178"/>
      <c r="D50" s="421"/>
      <c r="E50" s="421"/>
      <c r="F50" s="421"/>
      <c r="G50" s="421"/>
      <c r="H50" s="421"/>
      <c r="I50" s="421"/>
    </row>
    <row r="51" spans="2:9" ht="32.25" customHeight="1" x14ac:dyDescent="0.2">
      <c r="B51" s="176" t="s">
        <v>283</v>
      </c>
      <c r="C51" s="421" t="s">
        <v>304</v>
      </c>
      <c r="D51" s="421"/>
      <c r="E51" s="421"/>
      <c r="F51" s="421"/>
      <c r="G51" s="421"/>
      <c r="H51" s="421"/>
      <c r="I51" s="421"/>
    </row>
    <row r="52" spans="2:9" ht="28.5" customHeight="1" x14ac:dyDescent="0.2">
      <c r="B52" s="167" t="s">
        <v>285</v>
      </c>
      <c r="C52" s="438" t="s">
        <v>305</v>
      </c>
      <c r="D52" s="439"/>
      <c r="E52" s="439"/>
      <c r="F52" s="439"/>
      <c r="G52" s="439"/>
      <c r="H52" s="439"/>
      <c r="I52" s="440"/>
    </row>
    <row r="53" spans="2:9" ht="30" customHeight="1" x14ac:dyDescent="0.2">
      <c r="B53" s="175" t="s">
        <v>287</v>
      </c>
      <c r="C53" s="421" t="s">
        <v>288</v>
      </c>
      <c r="D53" s="421"/>
      <c r="E53" s="421"/>
      <c r="F53" s="421"/>
      <c r="G53" s="421"/>
      <c r="H53" s="421"/>
      <c r="I53" s="421"/>
    </row>
    <row r="54" spans="2:9" ht="31.5" customHeight="1" x14ac:dyDescent="0.2">
      <c r="B54" s="175" t="s">
        <v>289</v>
      </c>
      <c r="C54" s="421"/>
      <c r="D54" s="421"/>
      <c r="E54" s="421"/>
      <c r="F54" s="421"/>
      <c r="G54" s="421"/>
      <c r="H54" s="421"/>
      <c r="I54" s="421"/>
    </row>
    <row r="55" spans="2:9" x14ac:dyDescent="0.2">
      <c r="B55" s="44"/>
      <c r="C55" s="45"/>
      <c r="D55" s="45"/>
      <c r="E55" s="46"/>
      <c r="F55" s="46"/>
      <c r="G55" s="47"/>
      <c r="H55" s="48"/>
      <c r="I55" s="45"/>
    </row>
    <row r="56" spans="2:9" x14ac:dyDescent="0.2">
      <c r="B56" s="44"/>
      <c r="C56" s="45"/>
      <c r="D56" s="45"/>
      <c r="E56" s="46"/>
      <c r="F56" s="46"/>
      <c r="G56" s="47"/>
      <c r="H56" s="48"/>
      <c r="I56" s="45"/>
    </row>
    <row r="57" spans="2:9" x14ac:dyDescent="0.2">
      <c r="B57" s="44"/>
      <c r="C57" s="45"/>
      <c r="D57" s="45"/>
      <c r="E57" s="46"/>
      <c r="F57" s="46"/>
      <c r="G57" s="47"/>
      <c r="H57" s="48"/>
      <c r="I57" s="45"/>
    </row>
    <row r="58" spans="2:9" x14ac:dyDescent="0.2">
      <c r="B58" s="44"/>
      <c r="C58" s="45"/>
      <c r="D58" s="45"/>
      <c r="E58" s="46"/>
      <c r="F58" s="46"/>
      <c r="G58" s="47"/>
      <c r="H58" s="48"/>
      <c r="I58" s="45"/>
    </row>
    <row r="59" spans="2:9" x14ac:dyDescent="0.2">
      <c r="B59" s="44"/>
      <c r="C59" s="45"/>
      <c r="D59" s="45"/>
      <c r="E59" s="46"/>
      <c r="F59" s="46"/>
      <c r="G59" s="47"/>
      <c r="H59" s="48"/>
      <c r="I59" s="45"/>
    </row>
    <row r="60" spans="2:9" ht="25.5" customHeight="1" x14ac:dyDescent="0.2">
      <c r="B60" s="44"/>
      <c r="C60" s="45"/>
      <c r="D60" s="45"/>
      <c r="E60" s="46"/>
      <c r="F60" s="46"/>
      <c r="G60" s="47"/>
      <c r="H60" s="48"/>
      <c r="I60" s="45"/>
    </row>
  </sheetData>
  <mergeCells count="59">
    <mergeCell ref="C39:I39"/>
    <mergeCell ref="C52:I52"/>
    <mergeCell ref="C53:I53"/>
    <mergeCell ref="C54:I54"/>
    <mergeCell ref="B49:B50"/>
    <mergeCell ref="D49:F49"/>
    <mergeCell ref="G49:I49"/>
    <mergeCell ref="D50:F50"/>
    <mergeCell ref="G50:I50"/>
    <mergeCell ref="C51:I51"/>
    <mergeCell ref="B48:I48"/>
    <mergeCell ref="B40:I44"/>
    <mergeCell ref="C45:I45"/>
    <mergeCell ref="C46:I46"/>
    <mergeCell ref="C47:I47"/>
    <mergeCell ref="C24:E24"/>
    <mergeCell ref="G24:I24"/>
    <mergeCell ref="B25:I25"/>
    <mergeCell ref="F27:F38"/>
    <mergeCell ref="G27:G38"/>
    <mergeCell ref="I27:I38"/>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C15:I15"/>
    <mergeCell ref="C8:F8"/>
    <mergeCell ref="H8:I8"/>
    <mergeCell ref="C9:F9"/>
    <mergeCell ref="H9:I9"/>
    <mergeCell ref="C10:I10"/>
    <mergeCell ref="C11:I11"/>
    <mergeCell ref="C12:F12"/>
    <mergeCell ref="H12:I12"/>
    <mergeCell ref="C13:F13"/>
    <mergeCell ref="H13:I13"/>
    <mergeCell ref="C14:I14"/>
    <mergeCell ref="B4:I4"/>
    <mergeCell ref="B5:I5"/>
    <mergeCell ref="D6:E6"/>
    <mergeCell ref="F6:I6"/>
    <mergeCell ref="D7:E7"/>
    <mergeCell ref="F7:G7"/>
    <mergeCell ref="B1:B3"/>
    <mergeCell ref="C1:H1"/>
    <mergeCell ref="I1:I3"/>
    <mergeCell ref="C2:H2"/>
    <mergeCell ref="C3:E3"/>
    <mergeCell ref="F3:H3"/>
  </mergeCells>
  <dataValidations count="1">
    <dataValidation type="list" allowBlank="1" showInputMessage="1" showErrorMessage="1" sqref="C24:E24 H12:I13 C7 I7 C9:F9">
      <formula1>#REF!</formula1>
    </dataValidation>
  </dataValidations>
  <pageMargins left="0.7" right="0.7" top="0.75" bottom="0.75" header="0.3" footer="0.3"/>
  <pageSetup orientation="portrait" r:id="rId1"/>
  <ignoredErrors>
    <ignoredError sqref="F27:I38" unlockedFormula="1"/>
  </ignoredErrors>
  <drawing r:id="rId2"/>
  <legacyDrawing r:id="rId3"/>
  <oleObjects>
    <mc:AlternateContent xmlns:mc="http://schemas.openxmlformats.org/markup-compatibility/2006">
      <mc:Choice Requires="x14">
        <oleObject progId="PBrush" shapeId="35790849" r:id="rId4">
          <objectPr defaultSize="0" autoPict="0" r:id="rId5">
            <anchor moveWithCells="1" sizeWithCells="1">
              <from>
                <xdr:col>8</xdr:col>
                <xdr:colOff>47625</xdr:colOff>
                <xdr:row>1</xdr:row>
                <xdr:rowOff>38100</xdr:rowOff>
              </from>
              <to>
                <xdr:col>8</xdr:col>
                <xdr:colOff>1447800</xdr:colOff>
                <xdr:row>1</xdr:row>
                <xdr:rowOff>457200</xdr:rowOff>
              </to>
            </anchor>
          </objectPr>
        </oleObject>
      </mc:Choice>
      <mc:Fallback>
        <oleObject progId="PBrush" shapeId="35790849" r:id="rId4"/>
      </mc:Fallback>
    </mc:AlternateContent>
  </oleObject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B1:Q60"/>
  <sheetViews>
    <sheetView topLeftCell="F27" zoomScale="110" zoomScaleNormal="110" workbookViewId="0">
      <selection activeCell="H31" sqref="H31"/>
    </sheetView>
  </sheetViews>
  <sheetFormatPr baseColWidth="10" defaultColWidth="11.42578125" defaultRowHeight="12.75" x14ac:dyDescent="0.2"/>
  <cols>
    <col min="1" max="1" width="0.85546875" style="7" customWidth="1"/>
    <col min="2" max="2" width="25.42578125" style="8" customWidth="1"/>
    <col min="3" max="3" width="14.28515625" style="7" customWidth="1"/>
    <col min="4" max="4" width="20.140625" style="7" customWidth="1"/>
    <col min="5" max="5" width="16.28515625" style="7" customWidth="1"/>
    <col min="6" max="6" width="25" style="7" customWidth="1"/>
    <col min="7" max="7" width="22.140625" style="9" customWidth="1"/>
    <col min="8" max="8" width="20.42578125" style="7" customWidth="1"/>
    <col min="9" max="9" width="22.42578125" style="7" customWidth="1"/>
    <col min="10" max="17" width="11.42578125" style="3"/>
    <col min="18" max="16384" width="11.42578125" style="7"/>
  </cols>
  <sheetData>
    <row r="1" spans="2:9" ht="37.5" customHeight="1" x14ac:dyDescent="0.2">
      <c r="B1" s="471"/>
      <c r="C1" s="379" t="s">
        <v>1</v>
      </c>
      <c r="D1" s="379"/>
      <c r="E1" s="379"/>
      <c r="F1" s="379"/>
      <c r="G1" s="379"/>
      <c r="H1" s="379"/>
      <c r="I1" s="472"/>
    </row>
    <row r="2" spans="2:9" ht="37.5" customHeight="1" x14ac:dyDescent="0.2">
      <c r="B2" s="471"/>
      <c r="C2" s="379" t="s">
        <v>210</v>
      </c>
      <c r="D2" s="379"/>
      <c r="E2" s="379"/>
      <c r="F2" s="379"/>
      <c r="G2" s="379"/>
      <c r="H2" s="379"/>
      <c r="I2" s="472"/>
    </row>
    <row r="3" spans="2:9" ht="37.5" customHeight="1" x14ac:dyDescent="0.2">
      <c r="B3" s="471"/>
      <c r="C3" s="379" t="s">
        <v>211</v>
      </c>
      <c r="D3" s="379"/>
      <c r="E3" s="379"/>
      <c r="F3" s="379" t="s">
        <v>212</v>
      </c>
      <c r="G3" s="379"/>
      <c r="H3" s="379"/>
      <c r="I3" s="472"/>
    </row>
    <row r="4" spans="2:9" ht="23.25" customHeight="1" x14ac:dyDescent="0.2">
      <c r="B4" s="473"/>
      <c r="C4" s="473"/>
      <c r="D4" s="473"/>
      <c r="E4" s="473"/>
      <c r="F4" s="473"/>
      <c r="G4" s="473"/>
      <c r="H4" s="473"/>
      <c r="I4" s="473"/>
    </row>
    <row r="5" spans="2:9" ht="24" customHeight="1" x14ac:dyDescent="0.2">
      <c r="B5" s="474" t="s">
        <v>213</v>
      </c>
      <c r="C5" s="474"/>
      <c r="D5" s="474"/>
      <c r="E5" s="474"/>
      <c r="F5" s="474"/>
      <c r="G5" s="474"/>
      <c r="H5" s="474"/>
      <c r="I5" s="474"/>
    </row>
    <row r="6" spans="2:9" ht="30.75" customHeight="1" x14ac:dyDescent="0.2">
      <c r="B6" s="164" t="s">
        <v>214</v>
      </c>
      <c r="C6" s="179">
        <v>4</v>
      </c>
      <c r="D6" s="475" t="s">
        <v>215</v>
      </c>
      <c r="E6" s="475"/>
      <c r="F6" s="460" t="s">
        <v>319</v>
      </c>
      <c r="G6" s="460"/>
      <c r="H6" s="460"/>
      <c r="I6" s="460"/>
    </row>
    <row r="7" spans="2:9" ht="30.75" customHeight="1" x14ac:dyDescent="0.2">
      <c r="B7" s="164" t="s">
        <v>217</v>
      </c>
      <c r="C7" s="179" t="s">
        <v>96</v>
      </c>
      <c r="D7" s="475" t="s">
        <v>218</v>
      </c>
      <c r="E7" s="475"/>
      <c r="F7" s="460" t="s">
        <v>219</v>
      </c>
      <c r="G7" s="460"/>
      <c r="H7" s="167" t="s">
        <v>220</v>
      </c>
      <c r="I7" s="179" t="s">
        <v>96</v>
      </c>
    </row>
    <row r="8" spans="2:9" ht="30.75" customHeight="1" x14ac:dyDescent="0.2">
      <c r="B8" s="164" t="s">
        <v>221</v>
      </c>
      <c r="C8" s="460" t="s">
        <v>222</v>
      </c>
      <c r="D8" s="460"/>
      <c r="E8" s="460"/>
      <c r="F8" s="460"/>
      <c r="G8" s="167" t="s">
        <v>223</v>
      </c>
      <c r="H8" s="466">
        <v>7560</v>
      </c>
      <c r="I8" s="466"/>
    </row>
    <row r="9" spans="2:9" ht="30.75" customHeight="1" x14ac:dyDescent="0.2">
      <c r="B9" s="164" t="s">
        <v>62</v>
      </c>
      <c r="C9" s="467" t="s">
        <v>82</v>
      </c>
      <c r="D9" s="467"/>
      <c r="E9" s="467"/>
      <c r="F9" s="467"/>
      <c r="G9" s="167" t="s">
        <v>224</v>
      </c>
      <c r="H9" s="468" t="s">
        <v>225</v>
      </c>
      <c r="I9" s="468"/>
    </row>
    <row r="10" spans="2:9" ht="30.75" customHeight="1" x14ac:dyDescent="0.2">
      <c r="B10" s="164" t="s">
        <v>226</v>
      </c>
      <c r="C10" s="469" t="s">
        <v>227</v>
      </c>
      <c r="D10" s="469"/>
      <c r="E10" s="469"/>
      <c r="F10" s="469"/>
      <c r="G10" s="469"/>
      <c r="H10" s="469"/>
      <c r="I10" s="469"/>
    </row>
    <row r="11" spans="2:9" ht="30.75" customHeight="1" x14ac:dyDescent="0.2">
      <c r="B11" s="164" t="s">
        <v>228</v>
      </c>
      <c r="C11" s="461" t="s">
        <v>229</v>
      </c>
      <c r="D11" s="461"/>
      <c r="E11" s="461"/>
      <c r="F11" s="461"/>
      <c r="G11" s="461"/>
      <c r="H11" s="461"/>
      <c r="I11" s="461"/>
    </row>
    <row r="12" spans="2:9" ht="30.75" customHeight="1" x14ac:dyDescent="0.2">
      <c r="B12" s="164" t="s">
        <v>230</v>
      </c>
      <c r="C12" s="347" t="s">
        <v>320</v>
      </c>
      <c r="D12" s="347"/>
      <c r="E12" s="347"/>
      <c r="F12" s="347"/>
      <c r="G12" s="167" t="s">
        <v>232</v>
      </c>
      <c r="H12" s="349" t="s">
        <v>100</v>
      </c>
      <c r="I12" s="349"/>
    </row>
    <row r="13" spans="2:9" ht="30.75" customHeight="1" x14ac:dyDescent="0.2">
      <c r="B13" s="164" t="s">
        <v>233</v>
      </c>
      <c r="C13" s="470" t="s">
        <v>234</v>
      </c>
      <c r="D13" s="470"/>
      <c r="E13" s="470"/>
      <c r="F13" s="470"/>
      <c r="G13" s="167" t="s">
        <v>235</v>
      </c>
      <c r="H13" s="461" t="s">
        <v>42</v>
      </c>
      <c r="I13" s="461"/>
    </row>
    <row r="14" spans="2:9" ht="64.5" customHeight="1" x14ac:dyDescent="0.2">
      <c r="B14" s="164" t="s">
        <v>236</v>
      </c>
      <c r="C14" s="353" t="s">
        <v>321</v>
      </c>
      <c r="D14" s="353"/>
      <c r="E14" s="353"/>
      <c r="F14" s="353"/>
      <c r="G14" s="353"/>
      <c r="H14" s="353"/>
      <c r="I14" s="353"/>
    </row>
    <row r="15" spans="2:9" ht="30.75" customHeight="1" x14ac:dyDescent="0.2">
      <c r="B15" s="164" t="s">
        <v>238</v>
      </c>
      <c r="C15" s="347" t="s">
        <v>322</v>
      </c>
      <c r="D15" s="347"/>
      <c r="E15" s="347"/>
      <c r="F15" s="347"/>
      <c r="G15" s="347"/>
      <c r="H15" s="347"/>
      <c r="I15" s="347"/>
    </row>
    <row r="16" spans="2:9" ht="20.25" customHeight="1" x14ac:dyDescent="0.2">
      <c r="B16" s="164" t="s">
        <v>240</v>
      </c>
      <c r="C16" s="460" t="s">
        <v>323</v>
      </c>
      <c r="D16" s="460"/>
      <c r="E16" s="460"/>
      <c r="F16" s="460"/>
      <c r="G16" s="460"/>
      <c r="H16" s="460"/>
      <c r="I16" s="460"/>
    </row>
    <row r="17" spans="2:9" ht="30.75" customHeight="1" x14ac:dyDescent="0.2">
      <c r="B17" s="164" t="s">
        <v>242</v>
      </c>
      <c r="C17" s="461" t="s">
        <v>310</v>
      </c>
      <c r="D17" s="462"/>
      <c r="E17" s="462"/>
      <c r="F17" s="462"/>
      <c r="G17" s="462"/>
      <c r="H17" s="462"/>
      <c r="I17" s="462"/>
    </row>
    <row r="18" spans="2:9" ht="18" customHeight="1" x14ac:dyDescent="0.2">
      <c r="B18" s="463" t="s">
        <v>244</v>
      </c>
      <c r="C18" s="464" t="s">
        <v>245</v>
      </c>
      <c r="D18" s="464"/>
      <c r="E18" s="464"/>
      <c r="F18" s="465" t="s">
        <v>246</v>
      </c>
      <c r="G18" s="465"/>
      <c r="H18" s="465"/>
      <c r="I18" s="465"/>
    </row>
    <row r="19" spans="2:9" ht="39.75" customHeight="1" x14ac:dyDescent="0.2">
      <c r="B19" s="463"/>
      <c r="C19" s="460" t="s">
        <v>324</v>
      </c>
      <c r="D19" s="460"/>
      <c r="E19" s="460"/>
      <c r="F19" s="460" t="s">
        <v>325</v>
      </c>
      <c r="G19" s="460"/>
      <c r="H19" s="460"/>
      <c r="I19" s="460"/>
    </row>
    <row r="20" spans="2:9" ht="39.75" customHeight="1" x14ac:dyDescent="0.2">
      <c r="B20" s="165" t="s">
        <v>249</v>
      </c>
      <c r="C20" s="438" t="s">
        <v>313</v>
      </c>
      <c r="D20" s="439"/>
      <c r="E20" s="440"/>
      <c r="F20" s="349" t="s">
        <v>314</v>
      </c>
      <c r="G20" s="349"/>
      <c r="H20" s="349"/>
      <c r="I20" s="350"/>
    </row>
    <row r="21" spans="2:9" ht="42" customHeight="1" x14ac:dyDescent="0.2">
      <c r="B21" s="165" t="s">
        <v>252</v>
      </c>
      <c r="C21" s="441" t="s">
        <v>326</v>
      </c>
      <c r="D21" s="442"/>
      <c r="E21" s="443"/>
      <c r="F21" s="444" t="s">
        <v>327</v>
      </c>
      <c r="G21" s="445"/>
      <c r="H21" s="445"/>
      <c r="I21" s="446"/>
    </row>
    <row r="22" spans="2:9" ht="23.25" customHeight="1" x14ac:dyDescent="0.2">
      <c r="B22" s="165" t="s">
        <v>255</v>
      </c>
      <c r="C22" s="447">
        <v>44927</v>
      </c>
      <c r="D22" s="448"/>
      <c r="E22" s="449"/>
      <c r="F22" s="167" t="s">
        <v>256</v>
      </c>
      <c r="G22" s="198">
        <v>4000</v>
      </c>
      <c r="H22" s="167" t="s">
        <v>257</v>
      </c>
      <c r="I22" s="198">
        <f>404+2800+4000</f>
        <v>7204</v>
      </c>
    </row>
    <row r="23" spans="2:9" ht="27" customHeight="1" x14ac:dyDescent="0.2">
      <c r="B23" s="165" t="s">
        <v>258</v>
      </c>
      <c r="C23" s="447">
        <v>45291</v>
      </c>
      <c r="D23" s="327"/>
      <c r="E23" s="450"/>
      <c r="F23" s="167" t="s">
        <v>259</v>
      </c>
      <c r="G23" s="484">
        <f>+F27</f>
        <v>1700</v>
      </c>
      <c r="H23" s="485"/>
      <c r="I23" s="486"/>
    </row>
    <row r="24" spans="2:9" ht="36" customHeight="1" x14ac:dyDescent="0.2">
      <c r="B24" s="166" t="s">
        <v>260</v>
      </c>
      <c r="C24" s="339" t="s">
        <v>112</v>
      </c>
      <c r="D24" s="340"/>
      <c r="E24" s="341"/>
      <c r="F24" s="181" t="s">
        <v>261</v>
      </c>
      <c r="G24" s="444" t="s">
        <v>262</v>
      </c>
      <c r="H24" s="445"/>
      <c r="I24" s="454"/>
    </row>
    <row r="25" spans="2:9" ht="22.5" customHeight="1" x14ac:dyDescent="0.2">
      <c r="B25" s="455" t="s">
        <v>263</v>
      </c>
      <c r="C25" s="437"/>
      <c r="D25" s="437"/>
      <c r="E25" s="437"/>
      <c r="F25" s="437"/>
      <c r="G25" s="437"/>
      <c r="H25" s="437"/>
      <c r="I25" s="456"/>
    </row>
    <row r="26" spans="2:9" ht="43.5" customHeight="1" x14ac:dyDescent="0.2">
      <c r="B26" s="169" t="s">
        <v>142</v>
      </c>
      <c r="C26" s="170" t="s">
        <v>264</v>
      </c>
      <c r="D26" s="170" t="s">
        <v>265</v>
      </c>
      <c r="E26" s="171" t="s">
        <v>266</v>
      </c>
      <c r="F26" s="170" t="s">
        <v>267</v>
      </c>
      <c r="G26" s="170" t="s">
        <v>268</v>
      </c>
      <c r="H26" s="171" t="s">
        <v>269</v>
      </c>
      <c r="I26" s="172" t="s">
        <v>270</v>
      </c>
    </row>
    <row r="27" spans="2:9" ht="19.5" customHeight="1" x14ac:dyDescent="0.2">
      <c r="B27" s="173" t="s">
        <v>151</v>
      </c>
      <c r="C27" s="199">
        <v>0</v>
      </c>
      <c r="D27" s="188">
        <v>8</v>
      </c>
      <c r="E27" s="192">
        <f>IF(OR(C27=0,C27=""),0,D27/C27)</f>
        <v>0</v>
      </c>
      <c r="F27" s="457">
        <f>SUM(C27:C38)</f>
        <v>1700</v>
      </c>
      <c r="G27" s="457">
        <f>SUM(D27:D38)</f>
        <v>1678</v>
      </c>
      <c r="H27" s="185">
        <f>+(D27*100%)/$G$23</f>
        <v>4.7058823529411761E-3</v>
      </c>
      <c r="I27" s="457">
        <f>G27+I22</f>
        <v>8882</v>
      </c>
    </row>
    <row r="28" spans="2:9" ht="19.5" customHeight="1" x14ac:dyDescent="0.2">
      <c r="B28" s="173" t="s">
        <v>152</v>
      </c>
      <c r="C28" s="199">
        <v>50</v>
      </c>
      <c r="D28" s="188">
        <v>69</v>
      </c>
      <c r="E28" s="192">
        <f t="shared" ref="E28:E38" si="0">IF(OR(C28=0,C28=""),0,D28/C28)</f>
        <v>1.38</v>
      </c>
      <c r="F28" s="458"/>
      <c r="G28" s="458"/>
      <c r="H28" s="185">
        <f t="shared" ref="H28:H38" si="1">+(D28*100%)/$G$23</f>
        <v>4.0588235294117647E-2</v>
      </c>
      <c r="I28" s="458"/>
    </row>
    <row r="29" spans="2:9" ht="19.5" customHeight="1" x14ac:dyDescent="0.2">
      <c r="B29" s="173" t="s">
        <v>153</v>
      </c>
      <c r="C29" s="199">
        <v>70</v>
      </c>
      <c r="D29" s="188">
        <v>159</v>
      </c>
      <c r="E29" s="192">
        <f t="shared" si="0"/>
        <v>2.2714285714285714</v>
      </c>
      <c r="F29" s="458"/>
      <c r="G29" s="458"/>
      <c r="H29" s="207">
        <f>+(D29*100%)/$G$23+H28+H27</f>
        <v>0.13882352941176471</v>
      </c>
      <c r="I29" s="458"/>
    </row>
    <row r="30" spans="2:9" ht="19.5" customHeight="1" x14ac:dyDescent="0.2">
      <c r="B30" s="173" t="s">
        <v>154</v>
      </c>
      <c r="C30" s="199">
        <v>250</v>
      </c>
      <c r="D30" s="208">
        <v>171</v>
      </c>
      <c r="E30" s="192">
        <f t="shared" si="0"/>
        <v>0.68400000000000005</v>
      </c>
      <c r="F30" s="458"/>
      <c r="G30" s="458"/>
      <c r="H30" s="185">
        <f t="shared" ref="H30:H35" si="2">+(D30*100%)/$G$23+H29</f>
        <v>0.23941176470588235</v>
      </c>
      <c r="I30" s="458"/>
    </row>
    <row r="31" spans="2:9" ht="19.5" customHeight="1" x14ac:dyDescent="0.2">
      <c r="B31" s="173" t="s">
        <v>155</v>
      </c>
      <c r="C31" s="199">
        <v>250</v>
      </c>
      <c r="D31" s="186">
        <v>257</v>
      </c>
      <c r="E31" s="192">
        <f t="shared" si="0"/>
        <v>1.028</v>
      </c>
      <c r="F31" s="458"/>
      <c r="G31" s="458"/>
      <c r="H31" s="185">
        <f t="shared" si="2"/>
        <v>0.39058823529411768</v>
      </c>
      <c r="I31" s="458"/>
    </row>
    <row r="32" spans="2:9" ht="19.5" customHeight="1" x14ac:dyDescent="0.2">
      <c r="B32" s="173" t="s">
        <v>156</v>
      </c>
      <c r="C32" s="199">
        <v>250</v>
      </c>
      <c r="D32" s="186">
        <v>267</v>
      </c>
      <c r="E32" s="192">
        <f t="shared" si="0"/>
        <v>1.0680000000000001</v>
      </c>
      <c r="F32" s="458"/>
      <c r="G32" s="458"/>
      <c r="H32" s="185">
        <f t="shared" si="2"/>
        <v>0.54764705882352949</v>
      </c>
      <c r="I32" s="458"/>
    </row>
    <row r="33" spans="2:17" ht="19.5" customHeight="1" x14ac:dyDescent="0.2">
      <c r="B33" s="173" t="s">
        <v>157</v>
      </c>
      <c r="C33" s="199">
        <v>200</v>
      </c>
      <c r="D33" s="186">
        <v>214</v>
      </c>
      <c r="E33" s="192">
        <f t="shared" si="0"/>
        <v>1.07</v>
      </c>
      <c r="F33" s="458"/>
      <c r="G33" s="458"/>
      <c r="H33" s="185">
        <f t="shared" si="2"/>
        <v>0.67352941176470593</v>
      </c>
      <c r="I33" s="458"/>
    </row>
    <row r="34" spans="2:17" ht="19.5" customHeight="1" x14ac:dyDescent="0.2">
      <c r="B34" s="173" t="s">
        <v>158</v>
      </c>
      <c r="C34" s="199">
        <v>200</v>
      </c>
      <c r="D34" s="186">
        <v>242</v>
      </c>
      <c r="E34" s="192">
        <f t="shared" si="0"/>
        <v>1.21</v>
      </c>
      <c r="F34" s="458"/>
      <c r="G34" s="458"/>
      <c r="H34" s="185">
        <f t="shared" si="2"/>
        <v>0.8158823529411765</v>
      </c>
      <c r="I34" s="458"/>
    </row>
    <row r="35" spans="2:17" ht="19.5" customHeight="1" x14ac:dyDescent="0.2">
      <c r="B35" s="173" t="s">
        <v>159</v>
      </c>
      <c r="C35" s="199">
        <v>150</v>
      </c>
      <c r="D35" s="186">
        <v>225</v>
      </c>
      <c r="E35" s="192">
        <f t="shared" si="0"/>
        <v>1.5</v>
      </c>
      <c r="F35" s="458"/>
      <c r="G35" s="458"/>
      <c r="H35" s="185">
        <f t="shared" si="2"/>
        <v>0.94823529411764707</v>
      </c>
      <c r="I35" s="458"/>
    </row>
    <row r="36" spans="2:17" ht="19.5" customHeight="1" x14ac:dyDescent="0.2">
      <c r="B36" s="173" t="s">
        <v>160</v>
      </c>
      <c r="C36" s="199">
        <v>150</v>
      </c>
      <c r="D36" s="186">
        <v>66</v>
      </c>
      <c r="E36" s="192">
        <f t="shared" si="0"/>
        <v>0.44</v>
      </c>
      <c r="F36" s="458"/>
      <c r="G36" s="458"/>
      <c r="H36" s="185">
        <f>+(D36*100%)/$G$23+H35</f>
        <v>0.98705882352941177</v>
      </c>
      <c r="I36" s="458"/>
    </row>
    <row r="37" spans="2:17" ht="19.5" customHeight="1" x14ac:dyDescent="0.2">
      <c r="B37" s="173" t="s">
        <v>161</v>
      </c>
      <c r="C37" s="199">
        <v>100</v>
      </c>
      <c r="D37" s="186"/>
      <c r="E37" s="192">
        <f t="shared" si="0"/>
        <v>0</v>
      </c>
      <c r="F37" s="458"/>
      <c r="G37" s="458"/>
      <c r="H37" s="185">
        <f t="shared" si="1"/>
        <v>0</v>
      </c>
      <c r="I37" s="458"/>
    </row>
    <row r="38" spans="2:17" ht="19.5" customHeight="1" x14ac:dyDescent="0.2">
      <c r="B38" s="173" t="s">
        <v>162</v>
      </c>
      <c r="C38" s="199">
        <v>30</v>
      </c>
      <c r="D38" s="186"/>
      <c r="E38" s="192">
        <f t="shared" si="0"/>
        <v>0</v>
      </c>
      <c r="F38" s="459"/>
      <c r="G38" s="459"/>
      <c r="H38" s="185">
        <f t="shared" si="1"/>
        <v>0</v>
      </c>
      <c r="I38" s="459"/>
    </row>
    <row r="39" spans="2:17" ht="177.75" customHeight="1" x14ac:dyDescent="0.2">
      <c r="B39" s="174" t="s">
        <v>271</v>
      </c>
      <c r="C39" s="487" t="s">
        <v>389</v>
      </c>
      <c r="D39" s="432"/>
      <c r="E39" s="432"/>
      <c r="F39" s="432"/>
      <c r="G39" s="432"/>
      <c r="H39" s="432"/>
      <c r="I39" s="433"/>
    </row>
    <row r="40" spans="2:17" ht="34.5" customHeight="1" x14ac:dyDescent="0.2">
      <c r="B40" s="422"/>
      <c r="C40" s="315"/>
      <c r="D40" s="315"/>
      <c r="E40" s="315"/>
      <c r="F40" s="315"/>
      <c r="G40" s="315"/>
      <c r="H40" s="315"/>
      <c r="I40" s="423"/>
    </row>
    <row r="41" spans="2:17" ht="34.5" customHeight="1" x14ac:dyDescent="0.2">
      <c r="B41" s="424"/>
      <c r="C41" s="318"/>
      <c r="D41" s="318"/>
      <c r="E41" s="318"/>
      <c r="F41" s="318"/>
      <c r="G41" s="318"/>
      <c r="H41" s="318"/>
      <c r="I41" s="425"/>
    </row>
    <row r="42" spans="2:17" ht="34.5" customHeight="1" x14ac:dyDescent="0.2">
      <c r="B42" s="424"/>
      <c r="C42" s="318"/>
      <c r="D42" s="318"/>
      <c r="E42" s="318"/>
      <c r="F42" s="318"/>
      <c r="G42" s="318"/>
      <c r="H42" s="318"/>
      <c r="I42" s="425"/>
    </row>
    <row r="43" spans="2:17" ht="34.5" customHeight="1" x14ac:dyDescent="0.2">
      <c r="B43" s="424"/>
      <c r="C43" s="318"/>
      <c r="D43" s="318"/>
      <c r="E43" s="318"/>
      <c r="F43" s="318"/>
      <c r="G43" s="318"/>
      <c r="H43" s="318"/>
      <c r="I43" s="425"/>
    </row>
    <row r="44" spans="2:17" ht="72" customHeight="1" x14ac:dyDescent="0.2">
      <c r="B44" s="426"/>
      <c r="C44" s="321"/>
      <c r="D44" s="321"/>
      <c r="E44" s="321"/>
      <c r="F44" s="321"/>
      <c r="G44" s="321"/>
      <c r="H44" s="321"/>
      <c r="I44" s="427"/>
    </row>
    <row r="45" spans="2:17" ht="144.75" customHeight="1" x14ac:dyDescent="0.2">
      <c r="B45" s="164" t="s">
        <v>273</v>
      </c>
      <c r="C45" s="431" t="s">
        <v>390</v>
      </c>
      <c r="D45" s="432"/>
      <c r="E45" s="432"/>
      <c r="F45" s="432"/>
      <c r="G45" s="432"/>
      <c r="H45" s="432"/>
      <c r="I45" s="433"/>
      <c r="L45" s="7"/>
      <c r="M45" s="7"/>
      <c r="N45" s="7"/>
      <c r="O45" s="7"/>
      <c r="P45" s="7"/>
      <c r="Q45" s="7"/>
    </row>
    <row r="46" spans="2:17" ht="32.25" customHeight="1" x14ac:dyDescent="0.2">
      <c r="B46" s="164" t="s">
        <v>275</v>
      </c>
      <c r="C46" s="431" t="s">
        <v>328</v>
      </c>
      <c r="D46" s="432"/>
      <c r="E46" s="432"/>
      <c r="F46" s="432"/>
      <c r="G46" s="432"/>
      <c r="H46" s="432"/>
      <c r="I46" s="433"/>
    </row>
    <row r="47" spans="2:17" ht="66" customHeight="1" x14ac:dyDescent="0.2">
      <c r="B47" s="175" t="s">
        <v>276</v>
      </c>
      <c r="C47" s="488" t="s">
        <v>329</v>
      </c>
      <c r="D47" s="489"/>
      <c r="E47" s="489"/>
      <c r="F47" s="489"/>
      <c r="G47" s="489"/>
      <c r="H47" s="489"/>
      <c r="I47" s="490"/>
    </row>
    <row r="48" spans="2:17" ht="22.5" customHeight="1" x14ac:dyDescent="0.2">
      <c r="B48" s="437" t="s">
        <v>278</v>
      </c>
      <c r="C48" s="437"/>
      <c r="D48" s="437"/>
      <c r="E48" s="437"/>
      <c r="F48" s="437"/>
      <c r="G48" s="437"/>
      <c r="H48" s="437"/>
      <c r="I48" s="437"/>
    </row>
    <row r="49" spans="2:9" ht="22.5" customHeight="1" x14ac:dyDescent="0.2">
      <c r="B49" s="418" t="s">
        <v>279</v>
      </c>
      <c r="C49" s="177" t="s">
        <v>280</v>
      </c>
      <c r="D49" s="420" t="s">
        <v>281</v>
      </c>
      <c r="E49" s="420"/>
      <c r="F49" s="420"/>
      <c r="G49" s="420" t="s">
        <v>282</v>
      </c>
      <c r="H49" s="420"/>
      <c r="I49" s="420"/>
    </row>
    <row r="50" spans="2:9" ht="30.75" customHeight="1" x14ac:dyDescent="0.2">
      <c r="B50" s="419"/>
      <c r="C50" s="178"/>
      <c r="D50" s="421"/>
      <c r="E50" s="421"/>
      <c r="F50" s="421"/>
      <c r="G50" s="421"/>
      <c r="H50" s="421"/>
      <c r="I50" s="421"/>
    </row>
    <row r="51" spans="2:9" ht="32.25" customHeight="1" x14ac:dyDescent="0.2">
      <c r="B51" s="176" t="s">
        <v>283</v>
      </c>
      <c r="C51" s="421" t="s">
        <v>330</v>
      </c>
      <c r="D51" s="421"/>
      <c r="E51" s="421"/>
      <c r="F51" s="421"/>
      <c r="G51" s="421"/>
      <c r="H51" s="421"/>
      <c r="I51" s="421"/>
    </row>
    <row r="52" spans="2:9" ht="28.5" customHeight="1" x14ac:dyDescent="0.2">
      <c r="B52" s="167" t="s">
        <v>285</v>
      </c>
      <c r="C52" s="438" t="s">
        <v>305</v>
      </c>
      <c r="D52" s="439"/>
      <c r="E52" s="439"/>
      <c r="F52" s="439"/>
      <c r="G52" s="439"/>
      <c r="H52" s="439"/>
      <c r="I52" s="440"/>
    </row>
    <row r="53" spans="2:9" ht="30" customHeight="1" x14ac:dyDescent="0.2">
      <c r="B53" s="175" t="s">
        <v>287</v>
      </c>
      <c r="C53" s="421" t="s">
        <v>288</v>
      </c>
      <c r="D53" s="421"/>
      <c r="E53" s="421"/>
      <c r="F53" s="421"/>
      <c r="G53" s="421"/>
      <c r="H53" s="421"/>
      <c r="I53" s="421"/>
    </row>
    <row r="54" spans="2:9" ht="31.5" customHeight="1" x14ac:dyDescent="0.2">
      <c r="B54" s="175" t="s">
        <v>289</v>
      </c>
      <c r="C54" s="421"/>
      <c r="D54" s="421"/>
      <c r="E54" s="421"/>
      <c r="F54" s="421"/>
      <c r="G54" s="421"/>
      <c r="H54" s="421"/>
      <c r="I54" s="421"/>
    </row>
    <row r="55" spans="2:9" x14ac:dyDescent="0.2">
      <c r="B55" s="44"/>
      <c r="C55" s="45"/>
      <c r="D55" s="45"/>
      <c r="E55" s="46"/>
      <c r="F55" s="46"/>
      <c r="G55" s="47"/>
      <c r="H55" s="48"/>
      <c r="I55" s="45"/>
    </row>
    <row r="56" spans="2:9" x14ac:dyDescent="0.2">
      <c r="B56" s="44"/>
      <c r="C56" s="45"/>
      <c r="D56" s="45"/>
      <c r="E56" s="46"/>
      <c r="F56" s="46"/>
      <c r="G56" s="47"/>
      <c r="H56" s="48"/>
      <c r="I56" s="45"/>
    </row>
    <row r="57" spans="2:9" x14ac:dyDescent="0.2">
      <c r="B57" s="44"/>
      <c r="C57" s="45"/>
      <c r="D57" s="45"/>
      <c r="E57" s="46"/>
      <c r="F57" s="46"/>
      <c r="G57" s="47"/>
      <c r="H57" s="48"/>
      <c r="I57" s="45"/>
    </row>
    <row r="58" spans="2:9" x14ac:dyDescent="0.2">
      <c r="B58" s="44"/>
      <c r="C58" s="45"/>
      <c r="D58" s="45"/>
      <c r="E58" s="46"/>
      <c r="F58" s="46"/>
      <c r="G58" s="47"/>
      <c r="H58" s="48"/>
      <c r="I58" s="45"/>
    </row>
    <row r="59" spans="2:9" x14ac:dyDescent="0.2">
      <c r="B59" s="44"/>
      <c r="C59" s="45"/>
      <c r="D59" s="45"/>
      <c r="E59" s="46"/>
      <c r="F59" s="46"/>
      <c r="G59" s="47"/>
      <c r="H59" s="48"/>
      <c r="I59" s="45"/>
    </row>
    <row r="60" spans="2:9" ht="25.5" customHeight="1" x14ac:dyDescent="0.2">
      <c r="B60" s="44"/>
      <c r="C60" s="45"/>
      <c r="D60" s="45"/>
      <c r="E60" s="46"/>
      <c r="F60" s="46"/>
      <c r="G60" s="47"/>
      <c r="H60" s="48"/>
      <c r="I60" s="45"/>
    </row>
  </sheetData>
  <mergeCells count="59">
    <mergeCell ref="C39:I39"/>
    <mergeCell ref="C52:I52"/>
    <mergeCell ref="C53:I53"/>
    <mergeCell ref="C54:I54"/>
    <mergeCell ref="B49:B50"/>
    <mergeCell ref="D49:F49"/>
    <mergeCell ref="G49:I49"/>
    <mergeCell ref="D50:F50"/>
    <mergeCell ref="G50:I50"/>
    <mergeCell ref="C51:I51"/>
    <mergeCell ref="B48:I48"/>
    <mergeCell ref="B40:I44"/>
    <mergeCell ref="C45:I45"/>
    <mergeCell ref="C46:I46"/>
    <mergeCell ref="C47:I47"/>
    <mergeCell ref="C24:E24"/>
    <mergeCell ref="G24:I24"/>
    <mergeCell ref="B25:I25"/>
    <mergeCell ref="F27:F38"/>
    <mergeCell ref="G27:G38"/>
    <mergeCell ref="I27:I38"/>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C15:I15"/>
    <mergeCell ref="C8:F8"/>
    <mergeCell ref="H8:I8"/>
    <mergeCell ref="C9:F9"/>
    <mergeCell ref="H9:I9"/>
    <mergeCell ref="C10:I10"/>
    <mergeCell ref="C11:I11"/>
    <mergeCell ref="C12:F12"/>
    <mergeCell ref="H12:I12"/>
    <mergeCell ref="C13:F13"/>
    <mergeCell ref="H13:I13"/>
    <mergeCell ref="C14:I14"/>
    <mergeCell ref="B4:I4"/>
    <mergeCell ref="B5:I5"/>
    <mergeCell ref="D6:E6"/>
    <mergeCell ref="F6:I6"/>
    <mergeCell ref="D7:E7"/>
    <mergeCell ref="F7:G7"/>
    <mergeCell ref="B1:B3"/>
    <mergeCell ref="C1:H1"/>
    <mergeCell ref="I1:I3"/>
    <mergeCell ref="C2:H2"/>
    <mergeCell ref="C3:E3"/>
    <mergeCell ref="F3:H3"/>
  </mergeCells>
  <dataValidations count="1">
    <dataValidation type="list" allowBlank="1" showInputMessage="1" showErrorMessage="1" sqref="C9:F9 C24:E24 C7 I7 H12:I13">
      <formula1>#REF!</formula1>
    </dataValidation>
  </dataValidations>
  <pageMargins left="0.7" right="0.7" top="0.75" bottom="0.75" header="0.3" footer="0.3"/>
  <pageSetup orientation="portrait" r:id="rId1"/>
  <ignoredErrors>
    <ignoredError sqref="H27:H28 H30 I27 F27 H31 H37:H38" unlockedFormula="1"/>
    <ignoredError sqref="H29" formula="1" unlockedFormula="1"/>
  </ignoredErrors>
  <drawing r:id="rId2"/>
  <legacyDrawing r:id="rId3"/>
  <oleObjects>
    <mc:AlternateContent xmlns:mc="http://schemas.openxmlformats.org/markup-compatibility/2006">
      <mc:Choice Requires="x14">
        <oleObject progId="PBrush" shapeId="35791873" r:id="rId4">
          <objectPr defaultSize="0" autoPict="0" r:id="rId5">
            <anchor moveWithCells="1" sizeWithCells="1">
              <from>
                <xdr:col>8</xdr:col>
                <xdr:colOff>47625</xdr:colOff>
                <xdr:row>1</xdr:row>
                <xdr:rowOff>38100</xdr:rowOff>
              </from>
              <to>
                <xdr:col>8</xdr:col>
                <xdr:colOff>1447800</xdr:colOff>
                <xdr:row>1</xdr:row>
                <xdr:rowOff>457200</xdr:rowOff>
              </to>
            </anchor>
          </objectPr>
        </oleObject>
      </mc:Choice>
      <mc:Fallback>
        <oleObject progId="PBrush" shapeId="35791873" r:id="rId4"/>
      </mc:Fallback>
    </mc:AlternateContent>
  </oleObjec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B1:P60"/>
  <sheetViews>
    <sheetView topLeftCell="C26" zoomScale="90" zoomScaleNormal="90" workbookViewId="0">
      <selection activeCell="K35" sqref="K35"/>
    </sheetView>
  </sheetViews>
  <sheetFormatPr baseColWidth="10" defaultColWidth="11.42578125" defaultRowHeight="12.75" x14ac:dyDescent="0.2"/>
  <cols>
    <col min="1" max="1" width="0.85546875" style="7" customWidth="1"/>
    <col min="2" max="2" width="25.42578125" style="8" customWidth="1"/>
    <col min="3" max="3" width="14.28515625" style="7" customWidth="1"/>
    <col min="4" max="4" width="20.140625" style="7" customWidth="1"/>
    <col min="5" max="5" width="16.28515625" style="7" customWidth="1"/>
    <col min="6" max="6" width="25" style="7" customWidth="1"/>
    <col min="7" max="7" width="22.140625" style="9" customWidth="1"/>
    <col min="8" max="8" width="20.42578125" style="7" customWidth="1"/>
    <col min="9" max="9" width="22.42578125" style="7" customWidth="1"/>
    <col min="10" max="16" width="11.42578125" style="3"/>
    <col min="17" max="16384" width="11.42578125" style="7"/>
  </cols>
  <sheetData>
    <row r="1" spans="2:9" ht="37.5" customHeight="1" x14ac:dyDescent="0.2">
      <c r="B1" s="471"/>
      <c r="C1" s="379" t="s">
        <v>1</v>
      </c>
      <c r="D1" s="379"/>
      <c r="E1" s="379"/>
      <c r="F1" s="379"/>
      <c r="G1" s="379"/>
      <c r="H1" s="379"/>
      <c r="I1" s="472"/>
    </row>
    <row r="2" spans="2:9" ht="37.5" customHeight="1" x14ac:dyDescent="0.2">
      <c r="B2" s="471"/>
      <c r="C2" s="379" t="s">
        <v>210</v>
      </c>
      <c r="D2" s="379"/>
      <c r="E2" s="379"/>
      <c r="F2" s="379"/>
      <c r="G2" s="379"/>
      <c r="H2" s="379"/>
      <c r="I2" s="472"/>
    </row>
    <row r="3" spans="2:9" ht="37.5" customHeight="1" x14ac:dyDescent="0.2">
      <c r="B3" s="471"/>
      <c r="C3" s="379" t="s">
        <v>211</v>
      </c>
      <c r="D3" s="379"/>
      <c r="E3" s="379"/>
      <c r="F3" s="379" t="s">
        <v>212</v>
      </c>
      <c r="G3" s="379"/>
      <c r="H3" s="379"/>
      <c r="I3" s="472"/>
    </row>
    <row r="4" spans="2:9" ht="23.25" customHeight="1" x14ac:dyDescent="0.2">
      <c r="B4" s="473"/>
      <c r="C4" s="473"/>
      <c r="D4" s="473"/>
      <c r="E4" s="473"/>
      <c r="F4" s="473"/>
      <c r="G4" s="473"/>
      <c r="H4" s="473"/>
      <c r="I4" s="473"/>
    </row>
    <row r="5" spans="2:9" ht="24" customHeight="1" x14ac:dyDescent="0.2">
      <c r="B5" s="474" t="s">
        <v>213</v>
      </c>
      <c r="C5" s="474"/>
      <c r="D5" s="474"/>
      <c r="E5" s="474"/>
      <c r="F5" s="474"/>
      <c r="G5" s="474"/>
      <c r="H5" s="474"/>
      <c r="I5" s="474"/>
    </row>
    <row r="6" spans="2:9" ht="30.75" customHeight="1" x14ac:dyDescent="0.2">
      <c r="B6" s="164" t="s">
        <v>214</v>
      </c>
      <c r="C6" s="179">
        <v>5</v>
      </c>
      <c r="D6" s="475" t="s">
        <v>215</v>
      </c>
      <c r="E6" s="475"/>
      <c r="F6" s="460" t="s">
        <v>331</v>
      </c>
      <c r="G6" s="460"/>
      <c r="H6" s="460"/>
      <c r="I6" s="460"/>
    </row>
    <row r="7" spans="2:9" ht="30.75" customHeight="1" x14ac:dyDescent="0.2">
      <c r="B7" s="164" t="s">
        <v>217</v>
      </c>
      <c r="C7" s="179" t="s">
        <v>96</v>
      </c>
      <c r="D7" s="475" t="s">
        <v>218</v>
      </c>
      <c r="E7" s="475"/>
      <c r="F7" s="460" t="s">
        <v>219</v>
      </c>
      <c r="G7" s="460"/>
      <c r="H7" s="167" t="s">
        <v>220</v>
      </c>
      <c r="I7" s="179" t="s">
        <v>78</v>
      </c>
    </row>
    <row r="8" spans="2:9" ht="30.75" customHeight="1" x14ac:dyDescent="0.2">
      <c r="B8" s="164" t="s">
        <v>221</v>
      </c>
      <c r="C8" s="460" t="s">
        <v>222</v>
      </c>
      <c r="D8" s="460"/>
      <c r="E8" s="460"/>
      <c r="F8" s="460"/>
      <c r="G8" s="167" t="s">
        <v>223</v>
      </c>
      <c r="H8" s="466">
        <v>7560</v>
      </c>
      <c r="I8" s="466"/>
    </row>
    <row r="9" spans="2:9" ht="30.75" customHeight="1" x14ac:dyDescent="0.2">
      <c r="B9" s="164" t="s">
        <v>62</v>
      </c>
      <c r="C9" s="467" t="s">
        <v>82</v>
      </c>
      <c r="D9" s="467"/>
      <c r="E9" s="467"/>
      <c r="F9" s="467"/>
      <c r="G9" s="167" t="s">
        <v>224</v>
      </c>
      <c r="H9" s="468" t="s">
        <v>225</v>
      </c>
      <c r="I9" s="468"/>
    </row>
    <row r="10" spans="2:9" ht="30.75" customHeight="1" x14ac:dyDescent="0.2">
      <c r="B10" s="164" t="s">
        <v>226</v>
      </c>
      <c r="C10" s="469" t="s">
        <v>227</v>
      </c>
      <c r="D10" s="469"/>
      <c r="E10" s="469"/>
      <c r="F10" s="469"/>
      <c r="G10" s="469"/>
      <c r="H10" s="469"/>
      <c r="I10" s="469"/>
    </row>
    <row r="11" spans="2:9" ht="30.75" customHeight="1" x14ac:dyDescent="0.2">
      <c r="B11" s="164" t="s">
        <v>228</v>
      </c>
      <c r="C11" s="461" t="s">
        <v>229</v>
      </c>
      <c r="D11" s="461"/>
      <c r="E11" s="461"/>
      <c r="F11" s="461"/>
      <c r="G11" s="461"/>
      <c r="H11" s="461"/>
      <c r="I11" s="461"/>
    </row>
    <row r="12" spans="2:9" ht="30.75" customHeight="1" x14ac:dyDescent="0.2">
      <c r="B12" s="164" t="s">
        <v>230</v>
      </c>
      <c r="C12" s="347" t="s">
        <v>332</v>
      </c>
      <c r="D12" s="347"/>
      <c r="E12" s="347"/>
      <c r="F12" s="347"/>
      <c r="G12" s="167" t="s">
        <v>232</v>
      </c>
      <c r="H12" s="349" t="s">
        <v>100</v>
      </c>
      <c r="I12" s="349"/>
    </row>
    <row r="13" spans="2:9" ht="30.75" customHeight="1" x14ac:dyDescent="0.2">
      <c r="B13" s="164" t="s">
        <v>233</v>
      </c>
      <c r="C13" s="470" t="s">
        <v>234</v>
      </c>
      <c r="D13" s="470"/>
      <c r="E13" s="470"/>
      <c r="F13" s="470"/>
      <c r="G13" s="167" t="s">
        <v>235</v>
      </c>
      <c r="H13" s="461" t="s">
        <v>42</v>
      </c>
      <c r="I13" s="461"/>
    </row>
    <row r="14" spans="2:9" ht="64.5" customHeight="1" x14ac:dyDescent="0.2">
      <c r="B14" s="164" t="s">
        <v>236</v>
      </c>
      <c r="C14" s="353" t="s">
        <v>333</v>
      </c>
      <c r="D14" s="353"/>
      <c r="E14" s="353"/>
      <c r="F14" s="353"/>
      <c r="G14" s="353"/>
      <c r="H14" s="353"/>
      <c r="I14" s="353"/>
    </row>
    <row r="15" spans="2:9" ht="30.75" customHeight="1" x14ac:dyDescent="0.2">
      <c r="B15" s="164" t="s">
        <v>238</v>
      </c>
      <c r="C15" s="347" t="s">
        <v>322</v>
      </c>
      <c r="D15" s="347"/>
      <c r="E15" s="347"/>
      <c r="F15" s="347"/>
      <c r="G15" s="347"/>
      <c r="H15" s="347"/>
      <c r="I15" s="347"/>
    </row>
    <row r="16" spans="2:9" ht="20.25" customHeight="1" x14ac:dyDescent="0.2">
      <c r="B16" s="164" t="s">
        <v>240</v>
      </c>
      <c r="C16" s="460" t="s">
        <v>334</v>
      </c>
      <c r="D16" s="460"/>
      <c r="E16" s="460"/>
      <c r="F16" s="460"/>
      <c r="G16" s="460"/>
      <c r="H16" s="460"/>
      <c r="I16" s="460"/>
    </row>
    <row r="17" spans="2:10" ht="30.75" customHeight="1" x14ac:dyDescent="0.2">
      <c r="B17" s="164" t="s">
        <v>242</v>
      </c>
      <c r="C17" s="461" t="s">
        <v>335</v>
      </c>
      <c r="D17" s="462"/>
      <c r="E17" s="462"/>
      <c r="F17" s="462"/>
      <c r="G17" s="462"/>
      <c r="H17" s="462"/>
      <c r="I17" s="462"/>
    </row>
    <row r="18" spans="2:10" ht="18" customHeight="1" x14ac:dyDescent="0.2">
      <c r="B18" s="463" t="s">
        <v>244</v>
      </c>
      <c r="C18" s="464" t="s">
        <v>245</v>
      </c>
      <c r="D18" s="464"/>
      <c r="E18" s="464"/>
      <c r="F18" s="465" t="s">
        <v>246</v>
      </c>
      <c r="G18" s="465"/>
      <c r="H18" s="465"/>
      <c r="I18" s="465"/>
    </row>
    <row r="19" spans="2:10" ht="39.75" customHeight="1" x14ac:dyDescent="0.2">
      <c r="B19" s="463"/>
      <c r="C19" s="460" t="s">
        <v>336</v>
      </c>
      <c r="D19" s="460"/>
      <c r="E19" s="460"/>
      <c r="F19" s="460" t="s">
        <v>337</v>
      </c>
      <c r="G19" s="460"/>
      <c r="H19" s="460"/>
      <c r="I19" s="460"/>
    </row>
    <row r="20" spans="2:10" ht="39.75" customHeight="1" x14ac:dyDescent="0.2">
      <c r="B20" s="165" t="s">
        <v>249</v>
      </c>
      <c r="C20" s="438" t="s">
        <v>338</v>
      </c>
      <c r="D20" s="439"/>
      <c r="E20" s="440"/>
      <c r="F20" s="349" t="s">
        <v>339</v>
      </c>
      <c r="G20" s="349"/>
      <c r="H20" s="349"/>
      <c r="I20" s="350"/>
    </row>
    <row r="21" spans="2:10" ht="42" customHeight="1" x14ac:dyDescent="0.2">
      <c r="B21" s="165" t="s">
        <v>252</v>
      </c>
      <c r="C21" s="441" t="s">
        <v>340</v>
      </c>
      <c r="D21" s="442"/>
      <c r="E21" s="443"/>
      <c r="F21" s="444" t="s">
        <v>341</v>
      </c>
      <c r="G21" s="445"/>
      <c r="H21" s="445"/>
      <c r="I21" s="446"/>
    </row>
    <row r="22" spans="2:10" ht="32.25" customHeight="1" x14ac:dyDescent="0.2">
      <c r="B22" s="165" t="s">
        <v>255</v>
      </c>
      <c r="C22" s="447">
        <v>44927</v>
      </c>
      <c r="D22" s="448"/>
      <c r="E22" s="449"/>
      <c r="F22" s="167" t="s">
        <v>256</v>
      </c>
      <c r="G22" s="193">
        <v>430</v>
      </c>
      <c r="H22" s="167" t="s">
        <v>257</v>
      </c>
      <c r="I22" s="194">
        <f>60+390+430</f>
        <v>880</v>
      </c>
      <c r="J22" s="190"/>
    </row>
    <row r="23" spans="2:10" ht="27" customHeight="1" x14ac:dyDescent="0.2">
      <c r="B23" s="165" t="s">
        <v>258</v>
      </c>
      <c r="C23" s="447">
        <v>45291</v>
      </c>
      <c r="D23" s="327"/>
      <c r="E23" s="450"/>
      <c r="F23" s="167" t="s">
        <v>259</v>
      </c>
      <c r="G23" s="484">
        <v>75</v>
      </c>
      <c r="H23" s="485"/>
      <c r="I23" s="486"/>
    </row>
    <row r="24" spans="2:10" ht="30.75" customHeight="1" x14ac:dyDescent="0.2">
      <c r="B24" s="166" t="s">
        <v>260</v>
      </c>
      <c r="C24" s="339" t="s">
        <v>112</v>
      </c>
      <c r="D24" s="340"/>
      <c r="E24" s="341"/>
      <c r="F24" s="181" t="s">
        <v>261</v>
      </c>
      <c r="G24" s="444" t="s">
        <v>262</v>
      </c>
      <c r="H24" s="445"/>
      <c r="I24" s="454"/>
    </row>
    <row r="25" spans="2:10" ht="22.5" customHeight="1" x14ac:dyDescent="0.2">
      <c r="B25" s="455" t="s">
        <v>263</v>
      </c>
      <c r="C25" s="437"/>
      <c r="D25" s="437"/>
      <c r="E25" s="437"/>
      <c r="F25" s="437"/>
      <c r="G25" s="437"/>
      <c r="H25" s="437"/>
      <c r="I25" s="456"/>
    </row>
    <row r="26" spans="2:10" ht="43.5" customHeight="1" x14ac:dyDescent="0.2">
      <c r="B26" s="169" t="s">
        <v>142</v>
      </c>
      <c r="C26" s="170" t="s">
        <v>264</v>
      </c>
      <c r="D26" s="170" t="s">
        <v>265</v>
      </c>
      <c r="E26" s="171" t="s">
        <v>266</v>
      </c>
      <c r="F26" s="170" t="s">
        <v>267</v>
      </c>
      <c r="G26" s="170" t="s">
        <v>268</v>
      </c>
      <c r="H26" s="171" t="s">
        <v>269</v>
      </c>
      <c r="I26" s="172" t="s">
        <v>270</v>
      </c>
    </row>
    <row r="27" spans="2:10" ht="19.5" customHeight="1" x14ac:dyDescent="0.2">
      <c r="B27" s="173" t="s">
        <v>151</v>
      </c>
      <c r="C27" s="202">
        <v>1</v>
      </c>
      <c r="D27" s="201">
        <f>75*0.01333</f>
        <v>0.99975000000000003</v>
      </c>
      <c r="E27" s="192">
        <f>IF(OR(C27=0,C27=""),0,D27/C27)</f>
        <v>0.99975000000000003</v>
      </c>
      <c r="F27" s="476">
        <f>SUM(C27:C38)</f>
        <v>75</v>
      </c>
      <c r="G27" s="457">
        <f>SUM(D27:D38)</f>
        <v>72.997250000000008</v>
      </c>
      <c r="H27" s="185">
        <f>+(D27*100%)/$G$23</f>
        <v>1.333E-2</v>
      </c>
      <c r="I27" s="457">
        <f>G27+I22</f>
        <v>952.99725000000001</v>
      </c>
    </row>
    <row r="28" spans="2:10" ht="19.5" customHeight="1" x14ac:dyDescent="0.2">
      <c r="B28" s="173" t="s">
        <v>152</v>
      </c>
      <c r="C28" s="202">
        <v>4</v>
      </c>
      <c r="D28" s="202">
        <f>75*0.0533</f>
        <v>3.9975000000000001</v>
      </c>
      <c r="E28" s="192">
        <f t="shared" ref="E28:E38" si="0">IF(OR(C28=0,C28=""),0,D28/C28)</f>
        <v>0.99937500000000001</v>
      </c>
      <c r="F28" s="477"/>
      <c r="G28" s="458"/>
      <c r="H28" s="185">
        <f t="shared" ref="H28:H38" si="1">+(D28*100%)/$G$23</f>
        <v>5.33E-2</v>
      </c>
      <c r="I28" s="458"/>
    </row>
    <row r="29" spans="2:10" ht="19.5" customHeight="1" x14ac:dyDescent="0.2">
      <c r="B29" s="173" t="s">
        <v>153</v>
      </c>
      <c r="C29" s="202">
        <v>6</v>
      </c>
      <c r="D29" s="202">
        <v>8</v>
      </c>
      <c r="E29" s="192">
        <f t="shared" si="0"/>
        <v>1.3333333333333333</v>
      </c>
      <c r="F29" s="477"/>
      <c r="G29" s="458"/>
      <c r="H29" s="185">
        <f>+(D29*100%)/$G$23+H28+H27</f>
        <v>0.17329666666666668</v>
      </c>
      <c r="I29" s="458"/>
    </row>
    <row r="30" spans="2:10" ht="19.5" customHeight="1" x14ac:dyDescent="0.2">
      <c r="B30" s="173" t="s">
        <v>154</v>
      </c>
      <c r="C30" s="202">
        <v>9</v>
      </c>
      <c r="D30" s="202">
        <v>10</v>
      </c>
      <c r="E30" s="192">
        <f t="shared" si="0"/>
        <v>1.1111111111111112</v>
      </c>
      <c r="F30" s="477"/>
      <c r="G30" s="458"/>
      <c r="H30" s="185">
        <f t="shared" ref="H30:H35" si="2">+(D30*100%)/$G$23+H29</f>
        <v>0.30663000000000001</v>
      </c>
      <c r="I30" s="458"/>
    </row>
    <row r="31" spans="2:10" ht="19.5" customHeight="1" x14ac:dyDescent="0.2">
      <c r="B31" s="173" t="s">
        <v>155</v>
      </c>
      <c r="C31" s="202">
        <v>9</v>
      </c>
      <c r="D31" s="202">
        <v>15</v>
      </c>
      <c r="E31" s="192">
        <f t="shared" si="0"/>
        <v>1.6666666666666667</v>
      </c>
      <c r="F31" s="477"/>
      <c r="G31" s="458"/>
      <c r="H31" s="185">
        <f t="shared" si="2"/>
        <v>0.50663000000000002</v>
      </c>
      <c r="I31" s="458"/>
    </row>
    <row r="32" spans="2:10" ht="19.5" customHeight="1" x14ac:dyDescent="0.2">
      <c r="B32" s="173" t="s">
        <v>156</v>
      </c>
      <c r="C32" s="202">
        <v>9</v>
      </c>
      <c r="D32" s="202">
        <v>10</v>
      </c>
      <c r="E32" s="192">
        <f t="shared" si="0"/>
        <v>1.1111111111111112</v>
      </c>
      <c r="F32" s="477"/>
      <c r="G32" s="458"/>
      <c r="H32" s="213">
        <f t="shared" si="2"/>
        <v>0.63996333333333333</v>
      </c>
      <c r="I32" s="458"/>
    </row>
    <row r="33" spans="2:10" ht="19.5" customHeight="1" x14ac:dyDescent="0.2">
      <c r="B33" s="173" t="s">
        <v>157</v>
      </c>
      <c r="C33" s="202">
        <v>8</v>
      </c>
      <c r="D33" s="202">
        <v>10</v>
      </c>
      <c r="E33" s="192">
        <f t="shared" si="0"/>
        <v>1.25</v>
      </c>
      <c r="F33" s="477"/>
      <c r="G33" s="458"/>
      <c r="H33" s="185">
        <f t="shared" si="2"/>
        <v>0.77329666666666663</v>
      </c>
      <c r="I33" s="458"/>
    </row>
    <row r="34" spans="2:10" ht="19.5" customHeight="1" x14ac:dyDescent="0.2">
      <c r="B34" s="173" t="s">
        <v>158</v>
      </c>
      <c r="C34" s="202">
        <v>8</v>
      </c>
      <c r="D34" s="202">
        <v>9</v>
      </c>
      <c r="E34" s="192">
        <f t="shared" si="0"/>
        <v>1.125</v>
      </c>
      <c r="F34" s="477"/>
      <c r="G34" s="458"/>
      <c r="H34" s="185">
        <f t="shared" si="2"/>
        <v>0.89329666666666663</v>
      </c>
      <c r="I34" s="458"/>
    </row>
    <row r="35" spans="2:10" ht="19.5" customHeight="1" x14ac:dyDescent="0.2">
      <c r="B35" s="173" t="s">
        <v>159</v>
      </c>
      <c r="C35" s="202">
        <v>8</v>
      </c>
      <c r="D35" s="202">
        <v>5</v>
      </c>
      <c r="E35" s="192">
        <f t="shared" si="0"/>
        <v>0.625</v>
      </c>
      <c r="F35" s="477"/>
      <c r="G35" s="458"/>
      <c r="H35" s="185">
        <f t="shared" si="2"/>
        <v>0.95996333333333328</v>
      </c>
      <c r="I35" s="458"/>
    </row>
    <row r="36" spans="2:10" ht="19.5" customHeight="1" x14ac:dyDescent="0.2">
      <c r="B36" s="173" t="s">
        <v>160</v>
      </c>
      <c r="C36" s="202">
        <v>7</v>
      </c>
      <c r="D36" s="202">
        <v>1</v>
      </c>
      <c r="E36" s="192">
        <f t="shared" si="0"/>
        <v>0.14285714285714285</v>
      </c>
      <c r="F36" s="477"/>
      <c r="G36" s="458"/>
      <c r="H36" s="185">
        <f>+(D36*100%)/$G$23+H35</f>
        <v>0.97329666666666659</v>
      </c>
      <c r="I36" s="458"/>
    </row>
    <row r="37" spans="2:10" ht="19.5" customHeight="1" x14ac:dyDescent="0.2">
      <c r="B37" s="173" t="s">
        <v>161</v>
      </c>
      <c r="C37" s="202">
        <v>3</v>
      </c>
      <c r="D37" s="202"/>
      <c r="E37" s="192">
        <f t="shared" si="0"/>
        <v>0</v>
      </c>
      <c r="F37" s="477"/>
      <c r="G37" s="458"/>
      <c r="H37" s="185">
        <f t="shared" si="1"/>
        <v>0</v>
      </c>
      <c r="I37" s="458"/>
    </row>
    <row r="38" spans="2:10" ht="19.5" customHeight="1" x14ac:dyDescent="0.2">
      <c r="B38" s="173" t="s">
        <v>162</v>
      </c>
      <c r="C38" s="202">
        <v>3</v>
      </c>
      <c r="D38" s="202"/>
      <c r="E38" s="183">
        <f t="shared" si="0"/>
        <v>0</v>
      </c>
      <c r="F38" s="478"/>
      <c r="G38" s="459"/>
      <c r="H38" s="185">
        <f t="shared" si="1"/>
        <v>0</v>
      </c>
      <c r="I38" s="459"/>
    </row>
    <row r="39" spans="2:10" ht="129" customHeight="1" x14ac:dyDescent="0.2">
      <c r="B39" s="174" t="s">
        <v>271</v>
      </c>
      <c r="C39" s="487" t="s">
        <v>391</v>
      </c>
      <c r="D39" s="491"/>
      <c r="E39" s="491"/>
      <c r="F39" s="491"/>
      <c r="G39" s="491"/>
      <c r="H39" s="491"/>
      <c r="I39" s="492"/>
      <c r="J39" s="206"/>
    </row>
    <row r="40" spans="2:10" ht="34.5" customHeight="1" x14ac:dyDescent="0.2">
      <c r="B40" s="422"/>
      <c r="C40" s="315"/>
      <c r="D40" s="315"/>
      <c r="E40" s="315"/>
      <c r="F40" s="315"/>
      <c r="G40" s="315"/>
      <c r="H40" s="315"/>
      <c r="I40" s="423"/>
    </row>
    <row r="41" spans="2:10" ht="34.5" customHeight="1" x14ac:dyDescent="0.2">
      <c r="B41" s="424"/>
      <c r="C41" s="318"/>
      <c r="D41" s="318"/>
      <c r="E41" s="318"/>
      <c r="F41" s="318"/>
      <c r="G41" s="318"/>
      <c r="H41" s="318"/>
      <c r="I41" s="425"/>
    </row>
    <row r="42" spans="2:10" ht="34.5" customHeight="1" x14ac:dyDescent="0.2">
      <c r="B42" s="424"/>
      <c r="C42" s="318"/>
      <c r="D42" s="318"/>
      <c r="E42" s="318"/>
      <c r="F42" s="318"/>
      <c r="G42" s="318"/>
      <c r="H42" s="318"/>
      <c r="I42" s="425"/>
    </row>
    <row r="43" spans="2:10" ht="34.5" customHeight="1" x14ac:dyDescent="0.2">
      <c r="B43" s="424"/>
      <c r="C43" s="318"/>
      <c r="D43" s="318"/>
      <c r="E43" s="318"/>
      <c r="F43" s="318"/>
      <c r="G43" s="318"/>
      <c r="H43" s="318"/>
      <c r="I43" s="425"/>
    </row>
    <row r="44" spans="2:10" ht="34.5" customHeight="1" x14ac:dyDescent="0.2">
      <c r="B44" s="426"/>
      <c r="C44" s="321"/>
      <c r="D44" s="321"/>
      <c r="E44" s="321"/>
      <c r="F44" s="321"/>
      <c r="G44" s="321"/>
      <c r="H44" s="321"/>
      <c r="I44" s="427"/>
    </row>
    <row r="45" spans="2:10" ht="51.95" customHeight="1" x14ac:dyDescent="0.2">
      <c r="B45" s="164" t="s">
        <v>273</v>
      </c>
      <c r="C45" s="487" t="s">
        <v>392</v>
      </c>
      <c r="D45" s="491"/>
      <c r="E45" s="491"/>
      <c r="F45" s="491"/>
      <c r="G45" s="491"/>
      <c r="H45" s="491"/>
      <c r="I45" s="492"/>
    </row>
    <row r="46" spans="2:10" ht="42" customHeight="1" x14ac:dyDescent="0.2">
      <c r="B46" s="164" t="s">
        <v>275</v>
      </c>
      <c r="C46" s="487" t="s">
        <v>342</v>
      </c>
      <c r="D46" s="491"/>
      <c r="E46" s="491"/>
      <c r="F46" s="491"/>
      <c r="G46" s="491"/>
      <c r="H46" s="491"/>
      <c r="I46" s="492"/>
    </row>
    <row r="47" spans="2:10" ht="33.75" customHeight="1" x14ac:dyDescent="0.2">
      <c r="B47" s="175" t="s">
        <v>276</v>
      </c>
      <c r="C47" s="493" t="s">
        <v>343</v>
      </c>
      <c r="D47" s="494"/>
      <c r="E47" s="494"/>
      <c r="F47" s="494"/>
      <c r="G47" s="494"/>
      <c r="H47" s="494"/>
      <c r="I47" s="495"/>
    </row>
    <row r="48" spans="2:10" ht="22.5" customHeight="1" x14ac:dyDescent="0.2">
      <c r="B48" s="437" t="s">
        <v>278</v>
      </c>
      <c r="C48" s="437"/>
      <c r="D48" s="437"/>
      <c r="E48" s="437"/>
      <c r="F48" s="437"/>
      <c r="G48" s="437"/>
      <c r="H48" s="437"/>
      <c r="I48" s="437"/>
    </row>
    <row r="49" spans="2:9" ht="22.5" customHeight="1" x14ac:dyDescent="0.2">
      <c r="B49" s="418" t="s">
        <v>279</v>
      </c>
      <c r="C49" s="177" t="s">
        <v>280</v>
      </c>
      <c r="D49" s="420" t="s">
        <v>281</v>
      </c>
      <c r="E49" s="420"/>
      <c r="F49" s="420"/>
      <c r="G49" s="420" t="s">
        <v>282</v>
      </c>
      <c r="H49" s="420"/>
      <c r="I49" s="420"/>
    </row>
    <row r="50" spans="2:9" ht="30.75" customHeight="1" x14ac:dyDescent="0.2">
      <c r="B50" s="419"/>
      <c r="C50" s="178"/>
      <c r="D50" s="421"/>
      <c r="E50" s="421"/>
      <c r="F50" s="421"/>
      <c r="G50" s="421"/>
      <c r="H50" s="421"/>
      <c r="I50" s="421"/>
    </row>
    <row r="51" spans="2:9" ht="32.25" customHeight="1" x14ac:dyDescent="0.2">
      <c r="B51" s="176" t="s">
        <v>283</v>
      </c>
      <c r="C51" s="421" t="s">
        <v>344</v>
      </c>
      <c r="D51" s="421"/>
      <c r="E51" s="421"/>
      <c r="F51" s="421"/>
      <c r="G51" s="421"/>
      <c r="H51" s="421"/>
      <c r="I51" s="421"/>
    </row>
    <row r="52" spans="2:9" ht="28.5" customHeight="1" x14ac:dyDescent="0.2">
      <c r="B52" s="167" t="s">
        <v>285</v>
      </c>
      <c r="C52" s="438" t="s">
        <v>305</v>
      </c>
      <c r="D52" s="439"/>
      <c r="E52" s="439"/>
      <c r="F52" s="439"/>
      <c r="G52" s="439"/>
      <c r="H52" s="439"/>
      <c r="I52" s="440"/>
    </row>
    <row r="53" spans="2:9" ht="30" customHeight="1" x14ac:dyDescent="0.2">
      <c r="B53" s="175" t="s">
        <v>287</v>
      </c>
      <c r="C53" s="421" t="s">
        <v>345</v>
      </c>
      <c r="D53" s="421"/>
      <c r="E53" s="421"/>
      <c r="F53" s="421"/>
      <c r="G53" s="421"/>
      <c r="H53" s="421"/>
      <c r="I53" s="421"/>
    </row>
    <row r="54" spans="2:9" ht="31.5" customHeight="1" x14ac:dyDescent="0.2">
      <c r="B54" s="175" t="s">
        <v>289</v>
      </c>
      <c r="C54" s="421"/>
      <c r="D54" s="421"/>
      <c r="E54" s="421"/>
      <c r="F54" s="421"/>
      <c r="G54" s="421"/>
      <c r="H54" s="421"/>
      <c r="I54" s="421"/>
    </row>
    <row r="55" spans="2:9" x14ac:dyDescent="0.2">
      <c r="B55" s="44"/>
      <c r="C55" s="45"/>
      <c r="D55" s="45"/>
      <c r="E55" s="46"/>
      <c r="F55" s="46"/>
      <c r="G55" s="47"/>
      <c r="H55" s="48"/>
      <c r="I55" s="45"/>
    </row>
    <row r="56" spans="2:9" x14ac:dyDescent="0.2">
      <c r="B56" s="44"/>
      <c r="C56" s="45"/>
      <c r="D56" s="45"/>
      <c r="E56" s="46"/>
      <c r="F56" s="46"/>
      <c r="G56" s="47"/>
      <c r="H56" s="48"/>
      <c r="I56" s="45"/>
    </row>
    <row r="57" spans="2:9" x14ac:dyDescent="0.2">
      <c r="B57" s="44"/>
      <c r="C57" s="45"/>
      <c r="D57" s="45"/>
      <c r="E57" s="46"/>
      <c r="F57" s="46"/>
      <c r="G57" s="47"/>
      <c r="H57" s="48"/>
      <c r="I57" s="45"/>
    </row>
    <row r="58" spans="2:9" x14ac:dyDescent="0.2">
      <c r="B58" s="44"/>
      <c r="C58" s="45"/>
      <c r="D58" s="45"/>
      <c r="E58" s="46"/>
      <c r="F58" s="46"/>
      <c r="G58" s="47"/>
      <c r="H58" s="48"/>
      <c r="I58" s="45"/>
    </row>
    <row r="59" spans="2:9" x14ac:dyDescent="0.2">
      <c r="B59" s="44"/>
      <c r="C59" s="45"/>
      <c r="D59" s="45"/>
      <c r="E59" s="46"/>
      <c r="F59" s="46"/>
      <c r="G59" s="47"/>
      <c r="H59" s="48"/>
      <c r="I59" s="45"/>
    </row>
    <row r="60" spans="2:9" ht="25.5" customHeight="1" x14ac:dyDescent="0.2">
      <c r="B60" s="44"/>
      <c r="C60" s="45"/>
      <c r="D60" s="45"/>
      <c r="E60" s="46"/>
      <c r="F60" s="46"/>
      <c r="G60" s="47"/>
      <c r="H60" s="48"/>
      <c r="I60" s="45"/>
    </row>
  </sheetData>
  <mergeCells count="59">
    <mergeCell ref="C8:F8"/>
    <mergeCell ref="H8:I8"/>
    <mergeCell ref="B4:I4"/>
    <mergeCell ref="B5:I5"/>
    <mergeCell ref="D6:E6"/>
    <mergeCell ref="F6:I6"/>
    <mergeCell ref="D7:E7"/>
    <mergeCell ref="F7:G7"/>
    <mergeCell ref="B1:B3"/>
    <mergeCell ref="C1:H1"/>
    <mergeCell ref="I1:I3"/>
    <mergeCell ref="C2:H2"/>
    <mergeCell ref="C3:E3"/>
    <mergeCell ref="F3:H3"/>
    <mergeCell ref="C9:F9"/>
    <mergeCell ref="H9:I9"/>
    <mergeCell ref="C10:I10"/>
    <mergeCell ref="C11:I11"/>
    <mergeCell ref="C12:F12"/>
    <mergeCell ref="H12:I12"/>
    <mergeCell ref="C13:F13"/>
    <mergeCell ref="H13:I13"/>
    <mergeCell ref="C14:I14"/>
    <mergeCell ref="C23:E23"/>
    <mergeCell ref="G23:I23"/>
    <mergeCell ref="C16:I16"/>
    <mergeCell ref="C17:I17"/>
    <mergeCell ref="C20:E20"/>
    <mergeCell ref="F20:I20"/>
    <mergeCell ref="C21:E21"/>
    <mergeCell ref="F21:I21"/>
    <mergeCell ref="C22:E22"/>
    <mergeCell ref="C15:I15"/>
    <mergeCell ref="B18:B19"/>
    <mergeCell ref="C18:E18"/>
    <mergeCell ref="F18:I18"/>
    <mergeCell ref="C19:E19"/>
    <mergeCell ref="F19:I19"/>
    <mergeCell ref="B48:I48"/>
    <mergeCell ref="C24:E24"/>
    <mergeCell ref="G24:I24"/>
    <mergeCell ref="B25:I25"/>
    <mergeCell ref="F27:F38"/>
    <mergeCell ref="G27:G38"/>
    <mergeCell ref="I27:I38"/>
    <mergeCell ref="B40:I44"/>
    <mergeCell ref="C45:I45"/>
    <mergeCell ref="C46:I46"/>
    <mergeCell ref="C47:I47"/>
    <mergeCell ref="C39:I39"/>
    <mergeCell ref="C52:I52"/>
    <mergeCell ref="C53:I53"/>
    <mergeCell ref="C54:I54"/>
    <mergeCell ref="B49:B50"/>
    <mergeCell ref="D49:F49"/>
    <mergeCell ref="G49:I49"/>
    <mergeCell ref="D50:F50"/>
    <mergeCell ref="G50:I50"/>
    <mergeCell ref="C51:I51"/>
  </mergeCells>
  <dataValidations count="1">
    <dataValidation type="list" allowBlank="1" showInputMessage="1" showErrorMessage="1" sqref="C24:E24 C7 I7 C9:F9 H12:I13">
      <formula1>#REF!</formula1>
    </dataValidation>
  </dataValidations>
  <pageMargins left="0.7" right="0.7" top="0.75" bottom="0.75" header="0.3" footer="0.3"/>
  <pageSetup orientation="portrait" r:id="rId1"/>
  <ignoredErrors>
    <ignoredError sqref="F27:I30 F37:I38 F31:G31 H31:I31 F32:G32 I32 F33:G33 I33 F34:G34 I34 F35:G35 I35 F36:G36 I36" unlockedFormula="1"/>
  </ignoredErrors>
  <drawing r:id="rId2"/>
  <legacyDrawing r:id="rId3"/>
  <oleObjects>
    <mc:AlternateContent xmlns:mc="http://schemas.openxmlformats.org/markup-compatibility/2006">
      <mc:Choice Requires="x14">
        <oleObject progId="PBrush" shapeId="35805185" r:id="rId4">
          <objectPr defaultSize="0" autoPict="0" r:id="rId5">
            <anchor moveWithCells="1" sizeWithCells="1">
              <from>
                <xdr:col>8</xdr:col>
                <xdr:colOff>47625</xdr:colOff>
                <xdr:row>1</xdr:row>
                <xdr:rowOff>38100</xdr:rowOff>
              </from>
              <to>
                <xdr:col>8</xdr:col>
                <xdr:colOff>1447800</xdr:colOff>
                <xdr:row>1</xdr:row>
                <xdr:rowOff>457200</xdr:rowOff>
              </to>
            </anchor>
          </objectPr>
        </oleObject>
      </mc:Choice>
      <mc:Fallback>
        <oleObject progId="PBrush" shapeId="35805185" r:id="rId4"/>
      </mc:Fallback>
    </mc:AlternateContent>
  </oleObject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6"/>
  </sheetPr>
  <dimension ref="B1:X60"/>
  <sheetViews>
    <sheetView tabSelected="1" topLeftCell="B1" zoomScale="80" zoomScaleNormal="80" workbookViewId="0">
      <selection activeCell="S5" sqref="S5"/>
    </sheetView>
  </sheetViews>
  <sheetFormatPr baseColWidth="10" defaultColWidth="11.42578125" defaultRowHeight="12.75" x14ac:dyDescent="0.2"/>
  <cols>
    <col min="1" max="1" width="0.85546875" style="7" customWidth="1"/>
    <col min="2" max="2" width="25.42578125" style="8" customWidth="1"/>
    <col min="3" max="3" width="14.28515625" style="7" customWidth="1"/>
    <col min="4" max="4" width="20.140625" style="7" customWidth="1"/>
    <col min="5" max="5" width="16.28515625" style="7" customWidth="1"/>
    <col min="6" max="6" width="25" style="7" customWidth="1"/>
    <col min="7" max="7" width="22.140625" style="9" customWidth="1"/>
    <col min="8" max="8" width="20.42578125" style="7" customWidth="1"/>
    <col min="9" max="11" width="22.42578125" style="7" customWidth="1"/>
    <col min="12" max="18" width="0" style="3" hidden="1" customWidth="1"/>
    <col min="19" max="24" width="11.42578125" style="3"/>
    <col min="25" max="16384" width="11.42578125" style="7"/>
  </cols>
  <sheetData>
    <row r="1" spans="2:14" ht="37.5" customHeight="1" x14ac:dyDescent="0.2">
      <c r="B1" s="471"/>
      <c r="C1" s="379" t="s">
        <v>1</v>
      </c>
      <c r="D1" s="379"/>
      <c r="E1" s="379"/>
      <c r="F1" s="379"/>
      <c r="G1" s="379"/>
      <c r="H1" s="379"/>
      <c r="I1" s="472"/>
      <c r="J1" s="10"/>
      <c r="K1" s="10"/>
      <c r="M1" s="11" t="s">
        <v>61</v>
      </c>
    </row>
    <row r="2" spans="2:14" ht="37.5" customHeight="1" x14ac:dyDescent="0.2">
      <c r="B2" s="471"/>
      <c r="C2" s="379" t="s">
        <v>210</v>
      </c>
      <c r="D2" s="379"/>
      <c r="E2" s="379"/>
      <c r="F2" s="379"/>
      <c r="G2" s="379"/>
      <c r="H2" s="379"/>
      <c r="I2" s="472"/>
      <c r="J2" s="10"/>
      <c r="K2" s="10"/>
      <c r="M2" s="11" t="s">
        <v>62</v>
      </c>
    </row>
    <row r="3" spans="2:14" ht="37.5" customHeight="1" x14ac:dyDescent="0.2">
      <c r="B3" s="471"/>
      <c r="C3" s="379" t="s">
        <v>211</v>
      </c>
      <c r="D3" s="379"/>
      <c r="E3" s="379"/>
      <c r="F3" s="379" t="s">
        <v>212</v>
      </c>
      <c r="G3" s="379"/>
      <c r="H3" s="379"/>
      <c r="I3" s="472"/>
      <c r="J3" s="10"/>
      <c r="K3" s="10"/>
      <c r="M3" s="11" t="s">
        <v>64</v>
      </c>
    </row>
    <row r="4" spans="2:14" ht="23.25" customHeight="1" x14ac:dyDescent="0.2">
      <c r="B4" s="473"/>
      <c r="C4" s="473"/>
      <c r="D4" s="473"/>
      <c r="E4" s="473"/>
      <c r="F4" s="473"/>
      <c r="G4" s="473"/>
      <c r="H4" s="473"/>
      <c r="I4" s="473"/>
      <c r="J4" s="12"/>
      <c r="K4" s="12"/>
    </row>
    <row r="5" spans="2:14" ht="24" customHeight="1" x14ac:dyDescent="0.2">
      <c r="B5" s="474" t="s">
        <v>213</v>
      </c>
      <c r="C5" s="474"/>
      <c r="D5" s="474"/>
      <c r="E5" s="474"/>
      <c r="F5" s="474"/>
      <c r="G5" s="474"/>
      <c r="H5" s="474"/>
      <c r="I5" s="474"/>
      <c r="J5" s="14"/>
      <c r="K5" s="14"/>
      <c r="N5" s="6" t="s">
        <v>71</v>
      </c>
    </row>
    <row r="6" spans="2:14" ht="30.75" customHeight="1" x14ac:dyDescent="0.2">
      <c r="B6" s="164" t="s">
        <v>214</v>
      </c>
      <c r="C6" s="179">
        <v>6</v>
      </c>
      <c r="D6" s="475" t="s">
        <v>215</v>
      </c>
      <c r="E6" s="475"/>
      <c r="F6" s="460" t="s">
        <v>346</v>
      </c>
      <c r="G6" s="460"/>
      <c r="H6" s="460"/>
      <c r="I6" s="460"/>
      <c r="J6" s="15"/>
      <c r="K6" s="15"/>
      <c r="M6" s="11" t="s">
        <v>75</v>
      </c>
      <c r="N6" s="6" t="s">
        <v>76</v>
      </c>
    </row>
    <row r="7" spans="2:14" ht="30.75" customHeight="1" x14ac:dyDescent="0.2">
      <c r="B7" s="164" t="s">
        <v>217</v>
      </c>
      <c r="C7" s="179" t="s">
        <v>78</v>
      </c>
      <c r="D7" s="475" t="s">
        <v>218</v>
      </c>
      <c r="E7" s="475"/>
      <c r="F7" s="460" t="s">
        <v>219</v>
      </c>
      <c r="G7" s="460"/>
      <c r="H7" s="167" t="s">
        <v>220</v>
      </c>
      <c r="I7" s="179" t="s">
        <v>96</v>
      </c>
      <c r="J7" s="17"/>
      <c r="K7" s="17"/>
      <c r="M7" s="11" t="s">
        <v>82</v>
      </c>
      <c r="N7" s="6" t="s">
        <v>83</v>
      </c>
    </row>
    <row r="8" spans="2:14" ht="30.75" customHeight="1" x14ac:dyDescent="0.2">
      <c r="B8" s="164" t="s">
        <v>221</v>
      </c>
      <c r="C8" s="460" t="s">
        <v>222</v>
      </c>
      <c r="D8" s="460"/>
      <c r="E8" s="460"/>
      <c r="F8" s="460"/>
      <c r="G8" s="167" t="s">
        <v>223</v>
      </c>
      <c r="H8" s="466">
        <v>7560</v>
      </c>
      <c r="I8" s="466"/>
      <c r="J8" s="19"/>
      <c r="K8" s="19"/>
      <c r="M8" s="11" t="s">
        <v>87</v>
      </c>
      <c r="N8" s="6" t="s">
        <v>42</v>
      </c>
    </row>
    <row r="9" spans="2:14" ht="30.75" customHeight="1" x14ac:dyDescent="0.2">
      <c r="B9" s="164" t="s">
        <v>62</v>
      </c>
      <c r="C9" s="467" t="s">
        <v>82</v>
      </c>
      <c r="D9" s="467"/>
      <c r="E9" s="467"/>
      <c r="F9" s="467"/>
      <c r="G9" s="167" t="s">
        <v>224</v>
      </c>
      <c r="H9" s="468" t="s">
        <v>225</v>
      </c>
      <c r="I9" s="468"/>
      <c r="J9" s="20"/>
      <c r="K9" s="20"/>
      <c r="M9" s="21" t="s">
        <v>91</v>
      </c>
    </row>
    <row r="10" spans="2:14" ht="30.75" customHeight="1" x14ac:dyDescent="0.2">
      <c r="B10" s="164" t="s">
        <v>226</v>
      </c>
      <c r="C10" s="469" t="s">
        <v>227</v>
      </c>
      <c r="D10" s="469"/>
      <c r="E10" s="469"/>
      <c r="F10" s="469"/>
      <c r="G10" s="469"/>
      <c r="H10" s="469"/>
      <c r="I10" s="469"/>
      <c r="J10" s="22"/>
      <c r="K10" s="22"/>
      <c r="M10" s="21"/>
    </row>
    <row r="11" spans="2:14" ht="30.75" customHeight="1" x14ac:dyDescent="0.2">
      <c r="B11" s="164" t="s">
        <v>228</v>
      </c>
      <c r="C11" s="461" t="s">
        <v>229</v>
      </c>
      <c r="D11" s="461"/>
      <c r="E11" s="461"/>
      <c r="F11" s="461"/>
      <c r="G11" s="461"/>
      <c r="H11" s="461"/>
      <c r="I11" s="461"/>
      <c r="J11" s="17"/>
      <c r="K11" s="17"/>
      <c r="M11" s="21"/>
      <c r="N11" s="6" t="s">
        <v>96</v>
      </c>
    </row>
    <row r="12" spans="2:14" ht="30.75" customHeight="1" x14ac:dyDescent="0.2">
      <c r="B12" s="164" t="s">
        <v>230</v>
      </c>
      <c r="C12" s="347" t="s">
        <v>347</v>
      </c>
      <c r="D12" s="347"/>
      <c r="E12" s="347"/>
      <c r="F12" s="347"/>
      <c r="G12" s="167" t="s">
        <v>232</v>
      </c>
      <c r="H12" s="349" t="s">
        <v>100</v>
      </c>
      <c r="I12" s="349"/>
      <c r="J12" s="17"/>
      <c r="K12" s="17"/>
      <c r="M12" s="21" t="s">
        <v>101</v>
      </c>
      <c r="N12" s="6" t="s">
        <v>78</v>
      </c>
    </row>
    <row r="13" spans="2:14" ht="30.75" customHeight="1" x14ac:dyDescent="0.2">
      <c r="B13" s="164" t="s">
        <v>233</v>
      </c>
      <c r="C13" s="470" t="s">
        <v>234</v>
      </c>
      <c r="D13" s="470"/>
      <c r="E13" s="470"/>
      <c r="F13" s="470"/>
      <c r="G13" s="167" t="s">
        <v>235</v>
      </c>
      <c r="H13" s="461" t="s">
        <v>42</v>
      </c>
      <c r="I13" s="461"/>
      <c r="J13" s="17"/>
      <c r="K13" s="17"/>
      <c r="M13" s="21" t="s">
        <v>105</v>
      </c>
    </row>
    <row r="14" spans="2:14" ht="64.5" customHeight="1" x14ac:dyDescent="0.2">
      <c r="B14" s="164" t="s">
        <v>236</v>
      </c>
      <c r="C14" s="353" t="s">
        <v>348</v>
      </c>
      <c r="D14" s="353"/>
      <c r="E14" s="353"/>
      <c r="F14" s="353"/>
      <c r="G14" s="353"/>
      <c r="H14" s="353"/>
      <c r="I14" s="353"/>
      <c r="J14" s="22"/>
      <c r="K14" s="22"/>
      <c r="M14" s="21" t="s">
        <v>108</v>
      </c>
      <c r="N14" s="6"/>
    </row>
    <row r="15" spans="2:14" ht="30.75" customHeight="1" x14ac:dyDescent="0.2">
      <c r="B15" s="164" t="s">
        <v>238</v>
      </c>
      <c r="C15" s="347" t="s">
        <v>349</v>
      </c>
      <c r="D15" s="347"/>
      <c r="E15" s="347"/>
      <c r="F15" s="347"/>
      <c r="G15" s="347"/>
      <c r="H15" s="347"/>
      <c r="I15" s="347"/>
      <c r="J15" s="23"/>
      <c r="K15" s="23"/>
      <c r="M15" s="21" t="s">
        <v>112</v>
      </c>
      <c r="N15" s="6"/>
    </row>
    <row r="16" spans="2:14" ht="20.25" customHeight="1" x14ac:dyDescent="0.2">
      <c r="B16" s="164" t="s">
        <v>240</v>
      </c>
      <c r="C16" s="460" t="s">
        <v>350</v>
      </c>
      <c r="D16" s="460"/>
      <c r="E16" s="460"/>
      <c r="F16" s="460"/>
      <c r="G16" s="460"/>
      <c r="H16" s="460"/>
      <c r="I16" s="460"/>
      <c r="J16" s="24"/>
      <c r="K16" s="24"/>
      <c r="M16" s="21"/>
      <c r="N16" s="6"/>
    </row>
    <row r="17" spans="2:14" ht="30.75" customHeight="1" x14ac:dyDescent="0.2">
      <c r="B17" s="164" t="s">
        <v>242</v>
      </c>
      <c r="C17" s="461" t="s">
        <v>351</v>
      </c>
      <c r="D17" s="462"/>
      <c r="E17" s="462"/>
      <c r="F17" s="462"/>
      <c r="G17" s="462"/>
      <c r="H17" s="462"/>
      <c r="I17" s="462"/>
      <c r="J17" s="25"/>
      <c r="K17" s="25"/>
      <c r="M17" s="21" t="s">
        <v>100</v>
      </c>
      <c r="N17" s="6"/>
    </row>
    <row r="18" spans="2:14" ht="18" customHeight="1" x14ac:dyDescent="0.2">
      <c r="B18" s="463" t="s">
        <v>244</v>
      </c>
      <c r="C18" s="464" t="s">
        <v>245</v>
      </c>
      <c r="D18" s="464"/>
      <c r="E18" s="464"/>
      <c r="F18" s="465" t="s">
        <v>246</v>
      </c>
      <c r="G18" s="465"/>
      <c r="H18" s="465"/>
      <c r="I18" s="465"/>
      <c r="J18" s="26"/>
      <c r="K18" s="26"/>
      <c r="M18" s="21" t="s">
        <v>122</v>
      </c>
      <c r="N18" s="6"/>
    </row>
    <row r="19" spans="2:14" ht="39.75" customHeight="1" x14ac:dyDescent="0.2">
      <c r="B19" s="463"/>
      <c r="C19" s="460" t="s">
        <v>352</v>
      </c>
      <c r="D19" s="460"/>
      <c r="E19" s="460"/>
      <c r="F19" s="460" t="s">
        <v>353</v>
      </c>
      <c r="G19" s="460"/>
      <c r="H19" s="460"/>
      <c r="I19" s="460"/>
      <c r="J19" s="24"/>
      <c r="K19" s="24"/>
      <c r="M19" s="21" t="s">
        <v>126</v>
      </c>
      <c r="N19" s="6"/>
    </row>
    <row r="20" spans="2:14" ht="39.75" customHeight="1" x14ac:dyDescent="0.2">
      <c r="B20" s="165" t="s">
        <v>249</v>
      </c>
      <c r="C20" s="438" t="s">
        <v>354</v>
      </c>
      <c r="D20" s="439"/>
      <c r="E20" s="440"/>
      <c r="F20" s="349" t="s">
        <v>355</v>
      </c>
      <c r="G20" s="349"/>
      <c r="H20" s="349"/>
      <c r="I20" s="350"/>
      <c r="J20" s="17"/>
      <c r="K20" s="17"/>
      <c r="M20" s="21"/>
      <c r="N20" s="6"/>
    </row>
    <row r="21" spans="2:14" ht="42" customHeight="1" x14ac:dyDescent="0.2">
      <c r="B21" s="165" t="s">
        <v>252</v>
      </c>
      <c r="C21" s="441" t="s">
        <v>356</v>
      </c>
      <c r="D21" s="442"/>
      <c r="E21" s="443"/>
      <c r="F21" s="444" t="s">
        <v>357</v>
      </c>
      <c r="G21" s="445"/>
      <c r="H21" s="445"/>
      <c r="I21" s="446"/>
      <c r="J21" s="23"/>
      <c r="K21" s="23"/>
      <c r="M21" s="27"/>
      <c r="N21" s="6"/>
    </row>
    <row r="22" spans="2:14" ht="23.25" customHeight="1" x14ac:dyDescent="0.2">
      <c r="B22" s="165" t="s">
        <v>255</v>
      </c>
      <c r="C22" s="447">
        <v>44927</v>
      </c>
      <c r="D22" s="448"/>
      <c r="E22" s="449"/>
      <c r="F22" s="167" t="s">
        <v>256</v>
      </c>
      <c r="G22" s="193">
        <v>18</v>
      </c>
      <c r="H22" s="167" t="s">
        <v>257</v>
      </c>
      <c r="I22" s="194">
        <f>3+13+18</f>
        <v>34</v>
      </c>
      <c r="J22" s="28"/>
      <c r="K22" s="28"/>
      <c r="M22" s="27"/>
    </row>
    <row r="23" spans="2:14" ht="27" customHeight="1" x14ac:dyDescent="0.2">
      <c r="B23" s="165" t="s">
        <v>258</v>
      </c>
      <c r="C23" s="447">
        <v>45291</v>
      </c>
      <c r="D23" s="327"/>
      <c r="E23" s="450"/>
      <c r="F23" s="167" t="s">
        <v>259</v>
      </c>
      <c r="G23" s="484">
        <f>+F27</f>
        <v>10</v>
      </c>
      <c r="H23" s="485"/>
      <c r="I23" s="486"/>
      <c r="J23" s="29"/>
      <c r="K23" s="29"/>
      <c r="M23" s="27"/>
    </row>
    <row r="24" spans="2:14" ht="30.75" customHeight="1" x14ac:dyDescent="0.2">
      <c r="B24" s="166" t="s">
        <v>260</v>
      </c>
      <c r="C24" s="339" t="s">
        <v>112</v>
      </c>
      <c r="D24" s="340"/>
      <c r="E24" s="341"/>
      <c r="F24" s="168" t="s">
        <v>261</v>
      </c>
      <c r="G24" s="444" t="s">
        <v>262</v>
      </c>
      <c r="H24" s="445"/>
      <c r="I24" s="454"/>
      <c r="J24" s="26"/>
      <c r="K24" s="26"/>
      <c r="M24" s="27"/>
    </row>
    <row r="25" spans="2:14" ht="22.5" customHeight="1" x14ac:dyDescent="0.2">
      <c r="B25" s="455" t="s">
        <v>263</v>
      </c>
      <c r="C25" s="437"/>
      <c r="D25" s="437"/>
      <c r="E25" s="437"/>
      <c r="F25" s="437"/>
      <c r="G25" s="437"/>
      <c r="H25" s="437"/>
      <c r="I25" s="456"/>
      <c r="J25" s="14"/>
      <c r="K25" s="14"/>
      <c r="M25" s="27"/>
    </row>
    <row r="26" spans="2:14" ht="43.5" customHeight="1" x14ac:dyDescent="0.2">
      <c r="B26" s="169" t="s">
        <v>142</v>
      </c>
      <c r="C26" s="170" t="s">
        <v>264</v>
      </c>
      <c r="D26" s="170" t="s">
        <v>265</v>
      </c>
      <c r="E26" s="171" t="s">
        <v>266</v>
      </c>
      <c r="F26" s="170" t="s">
        <v>267</v>
      </c>
      <c r="G26" s="170" t="s">
        <v>268</v>
      </c>
      <c r="H26" s="171" t="s">
        <v>269</v>
      </c>
      <c r="I26" s="172" t="s">
        <v>270</v>
      </c>
      <c r="J26" s="24"/>
      <c r="K26" s="24"/>
      <c r="M26" s="27"/>
    </row>
    <row r="27" spans="2:14" ht="19.5" customHeight="1" x14ac:dyDescent="0.2">
      <c r="B27" s="173" t="s">
        <v>151</v>
      </c>
      <c r="C27" s="199">
        <v>0</v>
      </c>
      <c r="D27" s="186">
        <v>1</v>
      </c>
      <c r="E27" s="183">
        <f>IF(OR(C27=0,C27=""),0,D27/C27)</f>
        <v>0</v>
      </c>
      <c r="F27" s="457">
        <f>SUM(C27:C38)</f>
        <v>10</v>
      </c>
      <c r="G27" s="457">
        <f>SUM(D27:D38)</f>
        <v>10</v>
      </c>
      <c r="H27" s="185">
        <f>+(D27*100%)/$G$23</f>
        <v>0.1</v>
      </c>
      <c r="I27" s="457">
        <f>G27+I22</f>
        <v>44</v>
      </c>
      <c r="J27" s="36"/>
      <c r="K27" s="36"/>
      <c r="M27" s="27"/>
    </row>
    <row r="28" spans="2:14" ht="19.5" customHeight="1" x14ac:dyDescent="0.2">
      <c r="B28" s="173" t="s">
        <v>152</v>
      </c>
      <c r="C28" s="199">
        <v>0</v>
      </c>
      <c r="D28" s="188">
        <v>0</v>
      </c>
      <c r="E28" s="183">
        <f t="shared" ref="E28:E38" si="0">IF(OR(C28=0,C28=""),0,D28/C28)</f>
        <v>0</v>
      </c>
      <c r="F28" s="458"/>
      <c r="G28" s="458"/>
      <c r="H28" s="185">
        <f>+(D28*100%)/$G$23+H27</f>
        <v>0.1</v>
      </c>
      <c r="I28" s="458"/>
      <c r="J28" s="36"/>
      <c r="K28" s="36"/>
      <c r="M28" s="27"/>
    </row>
    <row r="29" spans="2:14" ht="19.5" customHeight="1" x14ac:dyDescent="0.2">
      <c r="B29" s="173" t="s">
        <v>153</v>
      </c>
      <c r="C29" s="199">
        <v>1</v>
      </c>
      <c r="D29" s="188">
        <v>0</v>
      </c>
      <c r="E29" s="183">
        <f>IF(OR(C29=0,C29=""),0,D29/C29)</f>
        <v>0</v>
      </c>
      <c r="F29" s="458"/>
      <c r="G29" s="458"/>
      <c r="H29" s="207">
        <f>+(D29*100%)/$G$23+H28</f>
        <v>0.1</v>
      </c>
      <c r="I29" s="458"/>
      <c r="J29" s="36"/>
      <c r="K29" s="36"/>
      <c r="M29" s="27"/>
    </row>
    <row r="30" spans="2:14" ht="19.5" customHeight="1" x14ac:dyDescent="0.2">
      <c r="B30" s="173" t="s">
        <v>154</v>
      </c>
      <c r="C30" s="199">
        <v>1</v>
      </c>
      <c r="D30" s="188">
        <v>1</v>
      </c>
      <c r="E30" s="183">
        <f t="shared" si="0"/>
        <v>1</v>
      </c>
      <c r="F30" s="458"/>
      <c r="G30" s="458"/>
      <c r="H30" s="185">
        <f t="shared" ref="H30" si="1">+IF(D30="","",((D30*100%)/$G$23)+H29)</f>
        <v>0.2</v>
      </c>
      <c r="I30" s="458"/>
      <c r="J30" s="36"/>
      <c r="K30" s="36"/>
    </row>
    <row r="31" spans="2:14" ht="19.5" customHeight="1" x14ac:dyDescent="0.2">
      <c r="B31" s="173" t="s">
        <v>155</v>
      </c>
      <c r="C31" s="199">
        <v>2</v>
      </c>
      <c r="D31" s="188">
        <v>2</v>
      </c>
      <c r="E31" s="183">
        <f t="shared" si="0"/>
        <v>1</v>
      </c>
      <c r="F31" s="458"/>
      <c r="G31" s="458"/>
      <c r="H31" s="185">
        <f t="shared" ref="H31:H36" si="2">+(D31*100%)/$G$23+H30</f>
        <v>0.4</v>
      </c>
      <c r="I31" s="458"/>
      <c r="J31" s="36"/>
      <c r="K31" s="36"/>
    </row>
    <row r="32" spans="2:14" ht="19.5" customHeight="1" x14ac:dyDescent="0.2">
      <c r="B32" s="173" t="s">
        <v>156</v>
      </c>
      <c r="C32" s="199">
        <v>2</v>
      </c>
      <c r="D32" s="186">
        <v>2</v>
      </c>
      <c r="E32" s="183">
        <f t="shared" si="0"/>
        <v>1</v>
      </c>
      <c r="F32" s="458"/>
      <c r="G32" s="458"/>
      <c r="H32" s="185">
        <f t="shared" si="2"/>
        <v>0.60000000000000009</v>
      </c>
      <c r="I32" s="458"/>
      <c r="J32" s="36"/>
      <c r="K32" s="36"/>
    </row>
    <row r="33" spans="2:11" ht="19.5" customHeight="1" x14ac:dyDescent="0.2">
      <c r="B33" s="173" t="s">
        <v>157</v>
      </c>
      <c r="C33" s="199">
        <v>1</v>
      </c>
      <c r="D33" s="186">
        <v>1</v>
      </c>
      <c r="E33" s="183">
        <f t="shared" si="0"/>
        <v>1</v>
      </c>
      <c r="F33" s="458"/>
      <c r="G33" s="458"/>
      <c r="H33" s="185">
        <f t="shared" si="2"/>
        <v>0.70000000000000007</v>
      </c>
      <c r="I33" s="458"/>
      <c r="J33" s="36"/>
      <c r="K33" s="36"/>
    </row>
    <row r="34" spans="2:11" ht="19.5" customHeight="1" x14ac:dyDescent="0.2">
      <c r="B34" s="173" t="s">
        <v>158</v>
      </c>
      <c r="C34" s="199">
        <v>1</v>
      </c>
      <c r="D34" s="186">
        <v>1</v>
      </c>
      <c r="E34" s="183">
        <f t="shared" si="0"/>
        <v>1</v>
      </c>
      <c r="F34" s="458"/>
      <c r="G34" s="458"/>
      <c r="H34" s="185">
        <f t="shared" si="2"/>
        <v>0.8</v>
      </c>
      <c r="I34" s="458"/>
      <c r="J34" s="36"/>
      <c r="K34" s="36"/>
    </row>
    <row r="35" spans="2:11" ht="19.5" customHeight="1" x14ac:dyDescent="0.2">
      <c r="B35" s="173" t="s">
        <v>159</v>
      </c>
      <c r="C35" s="199">
        <v>1</v>
      </c>
      <c r="D35" s="186">
        <v>1</v>
      </c>
      <c r="E35" s="183">
        <f t="shared" si="0"/>
        <v>1</v>
      </c>
      <c r="F35" s="458"/>
      <c r="G35" s="458"/>
      <c r="H35" s="185">
        <f t="shared" si="2"/>
        <v>0.9</v>
      </c>
      <c r="I35" s="458"/>
      <c r="J35" s="36"/>
      <c r="K35" s="36"/>
    </row>
    <row r="36" spans="2:11" ht="19.5" customHeight="1" x14ac:dyDescent="0.2">
      <c r="B36" s="173" t="s">
        <v>160</v>
      </c>
      <c r="C36" s="199">
        <v>1</v>
      </c>
      <c r="D36" s="186">
        <v>1</v>
      </c>
      <c r="E36" s="183">
        <f t="shared" si="0"/>
        <v>1</v>
      </c>
      <c r="F36" s="458"/>
      <c r="G36" s="458"/>
      <c r="H36" s="185">
        <f t="shared" si="2"/>
        <v>1</v>
      </c>
      <c r="I36" s="458"/>
      <c r="J36" s="36"/>
      <c r="K36" s="36"/>
    </row>
    <row r="37" spans="2:11" ht="19.5" customHeight="1" x14ac:dyDescent="0.2">
      <c r="B37" s="173" t="s">
        <v>161</v>
      </c>
      <c r="C37" s="199">
        <v>0</v>
      </c>
      <c r="D37" s="186"/>
      <c r="E37" s="183">
        <f t="shared" si="0"/>
        <v>0</v>
      </c>
      <c r="F37" s="458"/>
      <c r="G37" s="458"/>
      <c r="H37" s="185">
        <f t="shared" ref="H37:H38" si="3">+(D37*100%)/$G$23</f>
        <v>0</v>
      </c>
      <c r="I37" s="458"/>
      <c r="J37" s="36"/>
      <c r="K37" s="36"/>
    </row>
    <row r="38" spans="2:11" ht="19.5" customHeight="1" x14ac:dyDescent="0.2">
      <c r="B38" s="173" t="s">
        <v>162</v>
      </c>
      <c r="C38" s="199">
        <v>0</v>
      </c>
      <c r="D38" s="186"/>
      <c r="E38" s="183">
        <f t="shared" si="0"/>
        <v>0</v>
      </c>
      <c r="F38" s="459"/>
      <c r="G38" s="459"/>
      <c r="H38" s="185">
        <f t="shared" si="3"/>
        <v>0</v>
      </c>
      <c r="I38" s="459"/>
      <c r="J38" s="36"/>
      <c r="K38" s="36"/>
    </row>
    <row r="39" spans="2:11" ht="203.25" customHeight="1" x14ac:dyDescent="0.2">
      <c r="B39" s="174" t="s">
        <v>271</v>
      </c>
      <c r="C39" s="496" t="s">
        <v>384</v>
      </c>
      <c r="D39" s="497"/>
      <c r="E39" s="497"/>
      <c r="F39" s="497"/>
      <c r="G39" s="497"/>
      <c r="H39" s="497"/>
      <c r="I39" s="498"/>
      <c r="J39" s="37"/>
      <c r="K39" s="37"/>
    </row>
    <row r="40" spans="2:11" ht="55.5" customHeight="1" x14ac:dyDescent="0.2">
      <c r="B40" s="422"/>
      <c r="C40" s="315"/>
      <c r="D40" s="315"/>
      <c r="E40" s="315"/>
      <c r="F40" s="315"/>
      <c r="G40" s="315"/>
      <c r="H40" s="315"/>
      <c r="I40" s="423"/>
      <c r="J40" s="14"/>
      <c r="K40" s="14"/>
    </row>
    <row r="41" spans="2:11" ht="55.5" customHeight="1" x14ac:dyDescent="0.2">
      <c r="B41" s="424"/>
      <c r="C41" s="318"/>
      <c r="D41" s="318"/>
      <c r="E41" s="318"/>
      <c r="F41" s="318"/>
      <c r="G41" s="318"/>
      <c r="H41" s="318"/>
      <c r="I41" s="425"/>
      <c r="J41" s="37"/>
      <c r="K41" s="37"/>
    </row>
    <row r="42" spans="2:11" ht="56.25" customHeight="1" x14ac:dyDescent="0.2">
      <c r="B42" s="424"/>
      <c r="C42" s="318"/>
      <c r="D42" s="318"/>
      <c r="E42" s="318"/>
      <c r="F42" s="318"/>
      <c r="G42" s="318"/>
      <c r="H42" s="318"/>
      <c r="I42" s="425"/>
      <c r="J42" s="37"/>
      <c r="K42" s="37"/>
    </row>
    <row r="43" spans="2:11" ht="18" customHeight="1" x14ac:dyDescent="0.2">
      <c r="B43" s="424"/>
      <c r="C43" s="318"/>
      <c r="D43" s="318"/>
      <c r="E43" s="318"/>
      <c r="F43" s="318"/>
      <c r="G43" s="318"/>
      <c r="H43" s="318"/>
      <c r="I43" s="425"/>
      <c r="J43" s="37"/>
      <c r="K43" s="37"/>
    </row>
    <row r="44" spans="2:11" ht="21.75" hidden="1" customHeight="1" x14ac:dyDescent="0.2">
      <c r="B44" s="426"/>
      <c r="C44" s="321"/>
      <c r="D44" s="321"/>
      <c r="E44" s="321"/>
      <c r="F44" s="321"/>
      <c r="G44" s="321"/>
      <c r="H44" s="321"/>
      <c r="I44" s="427"/>
      <c r="J44" s="12"/>
      <c r="K44" s="12"/>
    </row>
    <row r="45" spans="2:11" ht="155.25" customHeight="1" x14ac:dyDescent="0.2">
      <c r="B45" s="164" t="s">
        <v>273</v>
      </c>
      <c r="C45" s="499" t="s">
        <v>383</v>
      </c>
      <c r="D45" s="500"/>
      <c r="E45" s="500"/>
      <c r="F45" s="500"/>
      <c r="G45" s="500"/>
      <c r="H45" s="500"/>
      <c r="I45" s="501"/>
      <c r="J45" s="38"/>
      <c r="K45" s="38"/>
    </row>
    <row r="46" spans="2:11" ht="33" customHeight="1" x14ac:dyDescent="0.2">
      <c r="B46" s="164" t="s">
        <v>275</v>
      </c>
      <c r="C46" s="502" t="s">
        <v>328</v>
      </c>
      <c r="D46" s="502"/>
      <c r="E46" s="502"/>
      <c r="F46" s="502"/>
      <c r="G46" s="502"/>
      <c r="H46" s="502"/>
      <c r="I46" s="502"/>
      <c r="J46" s="38"/>
      <c r="K46" s="38"/>
    </row>
    <row r="47" spans="2:11" ht="81.75" customHeight="1" x14ac:dyDescent="0.2">
      <c r="B47" s="175" t="s">
        <v>276</v>
      </c>
      <c r="C47" s="503" t="s">
        <v>358</v>
      </c>
      <c r="D47" s="503"/>
      <c r="E47" s="503"/>
      <c r="F47" s="503"/>
      <c r="G47" s="503"/>
      <c r="H47" s="503"/>
      <c r="I47" s="503"/>
      <c r="J47" s="38"/>
      <c r="K47" s="38"/>
    </row>
    <row r="48" spans="2:11" ht="22.5" customHeight="1" x14ac:dyDescent="0.2">
      <c r="B48" s="437" t="s">
        <v>278</v>
      </c>
      <c r="C48" s="437"/>
      <c r="D48" s="437"/>
      <c r="E48" s="437"/>
      <c r="F48" s="437"/>
      <c r="G48" s="437"/>
      <c r="H48" s="437"/>
      <c r="I48" s="437"/>
      <c r="J48" s="38"/>
      <c r="K48" s="38"/>
    </row>
    <row r="49" spans="2:11" ht="22.5" customHeight="1" x14ac:dyDescent="0.2">
      <c r="B49" s="418" t="s">
        <v>279</v>
      </c>
      <c r="C49" s="177" t="s">
        <v>280</v>
      </c>
      <c r="D49" s="420" t="s">
        <v>281</v>
      </c>
      <c r="E49" s="420"/>
      <c r="F49" s="420"/>
      <c r="G49" s="420" t="s">
        <v>282</v>
      </c>
      <c r="H49" s="420"/>
      <c r="I49" s="420"/>
      <c r="J49" s="39"/>
      <c r="K49" s="39"/>
    </row>
    <row r="50" spans="2:11" ht="30.75" customHeight="1" x14ac:dyDescent="0.2">
      <c r="B50" s="419"/>
      <c r="C50" s="178"/>
      <c r="D50" s="421"/>
      <c r="E50" s="421"/>
      <c r="F50" s="421"/>
      <c r="G50" s="421"/>
      <c r="H50" s="421"/>
      <c r="I50" s="421"/>
      <c r="J50" s="39"/>
      <c r="K50" s="39"/>
    </row>
    <row r="51" spans="2:11" ht="32.25" customHeight="1" x14ac:dyDescent="0.2">
      <c r="B51" s="176" t="s">
        <v>283</v>
      </c>
      <c r="C51" s="421" t="s">
        <v>359</v>
      </c>
      <c r="D51" s="421"/>
      <c r="E51" s="421"/>
      <c r="F51" s="421"/>
      <c r="G51" s="421"/>
      <c r="H51" s="421"/>
      <c r="I51" s="421"/>
      <c r="J51" s="42"/>
      <c r="K51" s="42"/>
    </row>
    <row r="52" spans="2:11" ht="28.5" customHeight="1" x14ac:dyDescent="0.2">
      <c r="B52" s="167" t="s">
        <v>285</v>
      </c>
      <c r="C52" s="438" t="s">
        <v>305</v>
      </c>
      <c r="D52" s="439"/>
      <c r="E52" s="439"/>
      <c r="F52" s="439"/>
      <c r="G52" s="439"/>
      <c r="H52" s="439"/>
      <c r="I52" s="440"/>
      <c r="J52" s="42"/>
      <c r="K52" s="42"/>
    </row>
    <row r="53" spans="2:11" ht="30" customHeight="1" x14ac:dyDescent="0.2">
      <c r="B53" s="175" t="s">
        <v>287</v>
      </c>
      <c r="C53" s="421" t="s">
        <v>288</v>
      </c>
      <c r="D53" s="421"/>
      <c r="E53" s="421"/>
      <c r="F53" s="421"/>
      <c r="G53" s="421"/>
      <c r="H53" s="421"/>
      <c r="I53" s="421"/>
      <c r="J53" s="43"/>
      <c r="K53" s="43"/>
    </row>
    <row r="54" spans="2:11" ht="31.5" customHeight="1" x14ac:dyDescent="0.2">
      <c r="B54" s="175" t="s">
        <v>289</v>
      </c>
      <c r="C54" s="421"/>
      <c r="D54" s="421"/>
      <c r="E54" s="421"/>
      <c r="F54" s="421"/>
      <c r="G54" s="421"/>
      <c r="H54" s="421"/>
      <c r="I54" s="421"/>
      <c r="J54" s="49"/>
      <c r="K54" s="49"/>
    </row>
    <row r="55" spans="2:11" ht="12.75" customHeight="1" x14ac:dyDescent="0.2">
      <c r="B55" s="44"/>
      <c r="C55" s="45"/>
      <c r="D55" s="45"/>
      <c r="E55" s="46"/>
      <c r="F55" s="46"/>
      <c r="G55" s="47"/>
      <c r="H55" s="48"/>
      <c r="I55" s="45"/>
      <c r="J55" s="49"/>
      <c r="K55" s="49"/>
    </row>
    <row r="56" spans="2:11" x14ac:dyDescent="0.2">
      <c r="B56" s="44"/>
      <c r="C56" s="45"/>
      <c r="D56" s="45"/>
      <c r="E56" s="46"/>
      <c r="F56" s="46"/>
      <c r="G56" s="47"/>
      <c r="H56" s="48"/>
      <c r="I56" s="45"/>
      <c r="J56" s="49"/>
      <c r="K56" s="49"/>
    </row>
    <row r="57" spans="2:11" x14ac:dyDescent="0.2">
      <c r="B57" s="44"/>
      <c r="C57" s="45"/>
      <c r="D57" s="45"/>
      <c r="E57" s="46"/>
      <c r="F57" s="46"/>
      <c r="G57" s="47"/>
      <c r="H57" s="48"/>
      <c r="I57" s="45"/>
      <c r="J57" s="49"/>
      <c r="K57" s="49"/>
    </row>
    <row r="58" spans="2:11" x14ac:dyDescent="0.2">
      <c r="B58" s="44"/>
      <c r="C58" s="45"/>
      <c r="D58" s="45"/>
      <c r="E58" s="46"/>
      <c r="F58" s="46"/>
      <c r="G58" s="47"/>
      <c r="H58" s="48"/>
      <c r="I58" s="45"/>
      <c r="J58" s="49"/>
      <c r="K58" s="49"/>
    </row>
    <row r="59" spans="2:11" x14ac:dyDescent="0.2">
      <c r="B59" s="44"/>
      <c r="C59" s="45"/>
      <c r="D59" s="45"/>
      <c r="E59" s="46"/>
      <c r="F59" s="46"/>
      <c r="G59" s="47"/>
      <c r="H59" s="48"/>
      <c r="I59" s="45"/>
      <c r="J59" s="49"/>
      <c r="K59" s="49"/>
    </row>
    <row r="60" spans="2:11" ht="25.5" customHeight="1" x14ac:dyDescent="0.2">
      <c r="B60" s="44"/>
      <c r="C60" s="45"/>
      <c r="D60" s="45"/>
      <c r="E60" s="46"/>
      <c r="F60" s="46"/>
      <c r="G60" s="47"/>
      <c r="H60" s="48"/>
      <c r="I60" s="45"/>
      <c r="J60" s="49"/>
      <c r="K60" s="49"/>
    </row>
  </sheetData>
  <sheetProtection algorithmName="SHA-512" hashValue="l+IzYKaBt0dMYpVSPFU6VywvdHBvvIOZEqliex1R+kRVDNgSZM6ZNXdhQv7d26aH6R9w7R7TNzphTdWDWRtLjg==" saltValue="lKl8vIasN7H4Qsyb3yGpdw==" spinCount="100000" sheet="1" formatCells="0" formatColumns="0" formatRows="0" insertColumns="0" insertRows="0" insertHyperlinks="0" deleteColumns="0" deleteRows="0" sort="0" autoFilter="0" pivotTables="0"/>
  <mergeCells count="59">
    <mergeCell ref="C52:I52"/>
    <mergeCell ref="C53:I53"/>
    <mergeCell ref="C54:I54"/>
    <mergeCell ref="B49:B50"/>
    <mergeCell ref="D49:F49"/>
    <mergeCell ref="G49:I49"/>
    <mergeCell ref="D50:F50"/>
    <mergeCell ref="G50:I50"/>
    <mergeCell ref="C51:I51"/>
    <mergeCell ref="B48:I48"/>
    <mergeCell ref="C24:E24"/>
    <mergeCell ref="G24:I24"/>
    <mergeCell ref="B25:I25"/>
    <mergeCell ref="F27:F38"/>
    <mergeCell ref="G27:G38"/>
    <mergeCell ref="I27:I38"/>
    <mergeCell ref="C39:I39"/>
    <mergeCell ref="B40:I44"/>
    <mergeCell ref="C45:I45"/>
    <mergeCell ref="C46:I46"/>
    <mergeCell ref="C47:I47"/>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C15:I15"/>
    <mergeCell ref="C8:F8"/>
    <mergeCell ref="H8:I8"/>
    <mergeCell ref="C9:F9"/>
    <mergeCell ref="H9:I9"/>
    <mergeCell ref="C10:I10"/>
    <mergeCell ref="C11:I11"/>
    <mergeCell ref="C12:F12"/>
    <mergeCell ref="H12:I12"/>
    <mergeCell ref="C13:F13"/>
    <mergeCell ref="H13:I13"/>
    <mergeCell ref="C14:I14"/>
    <mergeCell ref="B4:I4"/>
    <mergeCell ref="B5:I5"/>
    <mergeCell ref="D6:E6"/>
    <mergeCell ref="F6:I6"/>
    <mergeCell ref="D7:E7"/>
    <mergeCell ref="F7:G7"/>
    <mergeCell ref="B1:B3"/>
    <mergeCell ref="C1:H1"/>
    <mergeCell ref="I1:I3"/>
    <mergeCell ref="C2:H2"/>
    <mergeCell ref="C3:E3"/>
    <mergeCell ref="F3:H3"/>
  </mergeCells>
  <dataValidations count="7">
    <dataValidation type="list" allowBlank="1" showInputMessage="1" showErrorMessage="1" sqref="C7 I7">
      <formula1>$N$11:$N$12</formula1>
    </dataValidation>
    <dataValidation type="list" allowBlank="1" showInputMessage="1" showErrorMessage="1" sqref="H13:I13">
      <formula1>$N$5:$N$8</formula1>
    </dataValidation>
    <dataValidation type="list" allowBlank="1" showInputMessage="1" showErrorMessage="1" sqref="J10:K10">
      <formula1>$M$21:$M$28</formula1>
    </dataValidation>
    <dataValidation type="list" allowBlank="1" showInputMessage="1" showErrorMessage="1" sqref="C9:F9">
      <formula1>$M$6:$M$9</formula1>
    </dataValidation>
    <dataValidation type="list" allowBlank="1" showInputMessage="1" showErrorMessage="1" sqref="C24:E24">
      <formula1>$M$12:$M$15</formula1>
    </dataValidation>
    <dataValidation type="list" allowBlank="1" showInputMessage="1" showErrorMessage="1" sqref="H12:I12">
      <formula1>M17:M19</formula1>
    </dataValidation>
    <dataValidation type="list" showDropDown="1" showInputMessage="1" showErrorMessage="1" sqref="K12">
      <formula1>O17:O19</formula1>
    </dataValidation>
  </dataValidations>
  <pageMargins left="0.7" right="0.7" top="0.75" bottom="0.75" header="0.3" footer="0.3"/>
  <pageSetup orientation="portrait" r:id="rId1"/>
  <ignoredErrors>
    <ignoredError sqref="H27:I27 H28:H29 F27:G38 H37:H38" unlockedFormula="1"/>
    <ignoredError sqref="H30:H31" formula="1" unlockedFormula="1"/>
  </ignoredErrors>
  <drawing r:id="rId2"/>
  <legacyDrawing r:id="rId3"/>
  <oleObjects>
    <mc:AlternateContent xmlns:mc="http://schemas.openxmlformats.org/markup-compatibility/2006">
      <mc:Choice Requires="x14">
        <oleObject progId="PBrush" shapeId="35793921" r:id="rId4">
          <objectPr defaultSize="0" autoPict="0" r:id="rId5">
            <anchor moveWithCells="1" sizeWithCells="1">
              <from>
                <xdr:col>8</xdr:col>
                <xdr:colOff>47625</xdr:colOff>
                <xdr:row>1</xdr:row>
                <xdr:rowOff>38100</xdr:rowOff>
              </from>
              <to>
                <xdr:col>8</xdr:col>
                <xdr:colOff>1447800</xdr:colOff>
                <xdr:row>1</xdr:row>
                <xdr:rowOff>457200</xdr:rowOff>
              </to>
            </anchor>
          </objectPr>
        </oleObject>
      </mc:Choice>
      <mc:Fallback>
        <oleObject progId="PBrush" shapeId="35793921" r:id="rId4"/>
      </mc:Fallback>
    </mc:AlternateContent>
  </oleObjec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9E35235504AD2141AD281FCE2263AF41" ma:contentTypeVersion="10" ma:contentTypeDescription="Crear nuevo documento." ma:contentTypeScope="" ma:versionID="b3d3a41c2aaa008cae5af340ddeeab0a">
  <xsd:schema xmlns:xsd="http://www.w3.org/2001/XMLSchema" xmlns:xs="http://www.w3.org/2001/XMLSchema" xmlns:p="http://schemas.microsoft.com/office/2006/metadata/properties" xmlns:ns2="d472a95f-029e-48ed-8556-580ff62e7833" xmlns:ns3="08ebe415-1e9a-4b26-acfc-09642d3d19df" targetNamespace="http://schemas.microsoft.com/office/2006/metadata/properties" ma:root="true" ma:fieldsID="e9d9b707683c6b69122fa93f75747aae" ns2:_="" ns3:_="">
    <xsd:import namespace="d472a95f-029e-48ed-8556-580ff62e7833"/>
    <xsd:import namespace="08ebe415-1e9a-4b26-acfc-09642d3d19d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472a95f-029e-48ed-8556-580ff62e783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8ebe415-1e9a-4b26-acfc-09642d3d19df"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F0EA1A3-3C27-480B-B2AD-449A025DA571}">
  <ds:schemaRefs>
    <ds:schemaRef ds:uri="http://schemas.microsoft.com/sharepoint/v3/contenttype/forms"/>
  </ds:schemaRefs>
</ds:datastoreItem>
</file>

<file path=customXml/itemProps2.xml><?xml version="1.0" encoding="utf-8"?>
<ds:datastoreItem xmlns:ds="http://schemas.openxmlformats.org/officeDocument/2006/customXml" ds:itemID="{B2788C33-E6FA-4C62-BC94-CD96BA7719B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472a95f-029e-48ed-8556-580ff62e7833"/>
    <ds:schemaRef ds:uri="08ebe415-1e9a-4b26-acfc-09642d3d19d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F664237-BA00-4E19-9D4C-97CF951D95E6}">
  <ds:schemaRefs>
    <ds:schemaRef ds:uri="http://purl.org/dc/terms/"/>
    <ds:schemaRef ds:uri="http://schemas.openxmlformats.org/package/2006/metadata/core-properties"/>
    <ds:schemaRef ds:uri="http://purl.org/dc/elements/1.1/"/>
    <ds:schemaRef ds:uri="http://schemas.microsoft.com/office/2006/metadata/properties"/>
    <ds:schemaRef ds:uri="http://schemas.microsoft.com/office/2006/documentManagement/types"/>
    <ds:schemaRef ds:uri="http://purl.org/dc/dcmitype/"/>
    <ds:schemaRef ds:uri="d472a95f-029e-48ed-8556-580ff62e7833"/>
    <ds:schemaRef ds:uri="http://schemas.microsoft.com/office/infopath/2007/PartnerControls"/>
    <ds:schemaRef ds:uri="08ebe415-1e9a-4b26-acfc-09642d3d19df"/>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1</vt:i4>
      </vt:variant>
    </vt:vector>
  </HeadingPairs>
  <TitlesOfParts>
    <vt:vector size="14" baseType="lpstr">
      <vt:lpstr>Sección 3. Metas Producto</vt:lpstr>
      <vt:lpstr>MP - SIT</vt:lpstr>
      <vt:lpstr>Act.Meta_SIT</vt:lpstr>
      <vt:lpstr>Meta No. 1</vt:lpstr>
      <vt:lpstr>Meta No. 2</vt:lpstr>
      <vt:lpstr>Meta No. 3</vt:lpstr>
      <vt:lpstr>Meta No. 4</vt:lpstr>
      <vt:lpstr>Meta No. 5</vt:lpstr>
      <vt:lpstr>Meta No. 6</vt:lpstr>
      <vt:lpstr>HV 14</vt:lpstr>
      <vt:lpstr>Act. 14</vt:lpstr>
      <vt:lpstr>Hoja3</vt:lpstr>
      <vt:lpstr>Hoja1</vt:lpstr>
      <vt:lpstr>'Sección 3. Metas Producto'!Área_de_impresión</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User</dc:creator>
  <cp:keywords/>
  <dc:description/>
  <cp:lastModifiedBy>Edgar OAP</cp:lastModifiedBy>
  <cp:revision/>
  <dcterms:created xsi:type="dcterms:W3CDTF">2010-03-25T16:40:43Z</dcterms:created>
  <dcterms:modified xsi:type="dcterms:W3CDTF">2023-11-16T21:24:25Z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0x0101009E35235504AD2141AD281FCE2263AF41</vt:lpwstr>
  </property>
</Properties>
</file>