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MARCELA CASTRO\OneDrive\Documentos\IDPYBA\HERRAMIENTAS ENTREGADAS CULTURA 07 MAYO 2024\"/>
    </mc:Choice>
  </mc:AlternateContent>
  <bookViews>
    <workbookView xWindow="0" yWindow="0" windowWidth="20490" windowHeight="7650" tabRatio="748" firstSheet="3" activeTab="3"/>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workbook>
</file>

<file path=xl/calcChain.xml><?xml version="1.0" encoding="utf-8"?>
<calcChain xmlns="http://schemas.openxmlformats.org/spreadsheetml/2006/main">
  <c r="I27" i="71" l="1"/>
  <c r="I22" i="73"/>
  <c r="I27" i="73"/>
  <c r="I22" i="69"/>
  <c r="I27" i="69"/>
  <c r="I27" i="68"/>
  <c r="I22" i="68"/>
  <c r="I22" i="67"/>
  <c r="I27" i="67"/>
  <c r="I27" i="24"/>
  <c r="I22" i="24"/>
  <c r="I22" i="71" l="1"/>
  <c r="J23" i="71" l="1"/>
  <c r="H29" i="71"/>
  <c r="G27" i="24" l="1"/>
  <c r="K39" i="68" l="1"/>
  <c r="F27" i="24" l="1"/>
  <c r="H38" i="71" l="1"/>
  <c r="H37" i="71"/>
  <c r="H36" i="71"/>
  <c r="H35" i="71"/>
  <c r="H34" i="71"/>
  <c r="H33" i="71"/>
  <c r="H32" i="71"/>
  <c r="H31" i="71"/>
  <c r="E31" i="71"/>
  <c r="H30" i="71"/>
  <c r="E30" i="71"/>
  <c r="E29" i="71"/>
  <c r="H28" i="71"/>
  <c r="E28" i="71"/>
  <c r="H27" i="71"/>
  <c r="G27" i="71"/>
  <c r="F27" i="71"/>
  <c r="E27" i="71"/>
  <c r="H38" i="73"/>
  <c r="H37" i="73"/>
  <c r="H36" i="73"/>
  <c r="H35" i="73"/>
  <c r="H34" i="73"/>
  <c r="H33" i="73"/>
  <c r="H32" i="73"/>
  <c r="H31" i="73"/>
  <c r="E31" i="73"/>
  <c r="H30" i="73"/>
  <c r="E30" i="73"/>
  <c r="H29" i="73"/>
  <c r="E29" i="73"/>
  <c r="H28" i="73"/>
  <c r="E28" i="73"/>
  <c r="H27" i="73"/>
  <c r="G27" i="73"/>
  <c r="F27" i="73"/>
  <c r="E27" i="73"/>
  <c r="H38" i="69"/>
  <c r="H37" i="69"/>
  <c r="H36" i="69"/>
  <c r="H35" i="69"/>
  <c r="H34" i="69"/>
  <c r="H33" i="69"/>
  <c r="H32" i="69"/>
  <c r="H31" i="69"/>
  <c r="H30" i="69"/>
  <c r="H29" i="69"/>
  <c r="H28" i="69"/>
  <c r="H27" i="69"/>
  <c r="G27" i="69"/>
  <c r="F27" i="69"/>
  <c r="F27" i="68"/>
  <c r="E31" i="69"/>
  <c r="E30" i="69"/>
  <c r="E29" i="69"/>
  <c r="E28" i="69"/>
  <c r="E27" i="69"/>
  <c r="E31" i="68"/>
  <c r="E30" i="68"/>
  <c r="E29" i="68"/>
  <c r="E28" i="68"/>
  <c r="E27" i="68"/>
  <c r="H38" i="68"/>
  <c r="H37" i="68"/>
  <c r="H36" i="68"/>
  <c r="H35" i="68"/>
  <c r="H34" i="68"/>
  <c r="H33" i="68"/>
  <c r="H32" i="68"/>
  <c r="H31" i="68"/>
  <c r="H30" i="68"/>
  <c r="H29" i="68"/>
  <c r="H28" i="68"/>
  <c r="H28" i="67"/>
  <c r="H27" i="68"/>
  <c r="H27" i="67"/>
  <c r="G27" i="68"/>
  <c r="F27" i="67"/>
  <c r="E31" i="67"/>
  <c r="E30" i="67"/>
  <c r="E29" i="67"/>
  <c r="E28" i="67"/>
  <c r="E27" i="67"/>
  <c r="H32" i="67" l="1"/>
  <c r="H33" i="67" s="1"/>
  <c r="H34" i="67" s="1"/>
  <c r="H35" i="67" s="1"/>
  <c r="H36" i="67" s="1"/>
  <c r="H37" i="67" s="1"/>
  <c r="H38" i="67" s="1"/>
  <c r="H31" i="67"/>
  <c r="H30" i="67"/>
  <c r="H29" i="67"/>
  <c r="G27" i="67"/>
  <c r="E27" i="24" l="1"/>
  <c r="G23" i="24"/>
  <c r="E28" i="24"/>
  <c r="E29" i="24"/>
  <c r="E30" i="24"/>
  <c r="H30" i="24"/>
  <c r="E31" i="24"/>
  <c r="H31" i="24"/>
  <c r="H32" i="24"/>
  <c r="H33" i="24"/>
  <c r="H34" i="24"/>
  <c r="H35" i="24"/>
  <c r="H36" i="24"/>
  <c r="H37" i="24"/>
  <c r="H38" i="24"/>
  <c r="H27" i="24" l="1"/>
  <c r="H28" i="24" s="1"/>
  <c r="H29"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<sst xmlns="http://schemas.openxmlformats.org/spreadsheetml/2006/main" count="1055" uniqueCount="391">
  <si>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</si>
  <si>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</si>
  <si>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</si>
  <si>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</si>
  <si>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</si>
  <si>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</si>
  <si>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</si>
  <si>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</si>
  <si>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</si>
  <si>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</si>
  <si>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</si>
  <si>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</si>
  <si>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</si>
  <si>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</si>
  <si>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</si>
  <si>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</si>
  <si>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</si>
  <si>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</si>
  <si>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</si>
  <si>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</si>
  <si>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</si>
  <si>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</si>
  <si>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</si>
  <si>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</si>
  <si>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</si>
  <si>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</si>
  <si>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</si>
  <si>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</si>
  <si>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</si>
  <si>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</si>
  <si>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</si>
  <si>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</si>
  <si>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</si>
  <si>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</si>
  <si>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</si>
  <si>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</si>
  <si>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</si>
  <si>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</si>
  <si>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</si>
  <si>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</si>
  <si>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</si>
  <si>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</si>
  <si>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</si>
  <si>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</si>
  <si>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</si>
  <si>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</si>
  <si>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</si>
  <si>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</si>
  <si>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</si>
  <si>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</si>
  <si>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</si>
  <si>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</si>
  <si>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</si>
  <si>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</si>
  <si>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</si>
  <si>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</si>
  <si>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</si>
  <si>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</si>
  <si>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</si>
  <si>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</si>
  <si>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</si>
  <si>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</si>
  <si>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</si>
  <si>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</si>
  <si>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</si>
  <si>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</si>
  <si>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</si>
  <si>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</si>
  <si>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</si>
  <si>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</si>
  <si>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</si>
  <si>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</si>
  <si>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</si>
  <si>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</si>
  <si>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</si>
  <si>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</si>
  <si>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</si>
  <si>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</si>
  <si>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</si>
  <si>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</si>
  <si>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</si>
  <si>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</si>
  <si>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</si>
  <si>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</si>
  <si>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</si>
  <si>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</si>
  <si>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</si>
  <si>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</si>
  <si>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</si>
  <si>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</si>
  <si>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</si>
  <si>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</si>
  <si>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</si>
  <si>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</si>
  <si>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</si>
  <si>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</si>
  <si>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</si>
  <si>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</si>
  <si>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</si>
  <si>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</si>
  <si>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</si>
  <si>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</si>
  <si>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</si>
  <si>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</si>
  <si>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</si>
  <si>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</si>
  <si>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</si>
  <si>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</si>
  <si>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</si>
  <si>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</si>
  <si>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</si>
  <si>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</si>
  <si>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</si>
  <si>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</si>
  <si>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</si>
  <si>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</si>
  <si>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</si>
  <si>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</si>
  <si>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</si>
  <si>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</si>
  <si>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</si>
  <si>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</si>
  <si>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</si>
  <si>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</si>
  <si>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</si>
  <si>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</si>
  <si>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</si>
  <si>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</si>
  <si>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</si>
  <si>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</si>
  <si>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</si>
  <si>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</si>
  <si>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</si>
  <si>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</si>
  <si>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</si>
  <si>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</si>
  <si>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</si>
  <si>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</si>
  <si>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</si>
  <si>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</si>
  <si>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</si>
  <si>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</si>
  <si>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</si>
  <si>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</si>
  <si>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</si>
  <si>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</si>
  <si>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</si>
  <si>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</si>
  <si>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</si>
  <si>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</si>
  <si>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</si>
  <si>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</si>
  <si>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</si>
  <si>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</si>
  <si>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</si>
  <si>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</si>
  <si>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</si>
  <si>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</si>
  <si>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</si>
  <si>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</si>
  <si>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</si>
  <si>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</si>
  <si>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</si>
  <si>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</si>
  <si>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</si>
  <si>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</si>
  <si>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</si>
  <si>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</si>
  <si>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</si>
  <si>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</si>
  <si>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</si>
  <si>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</si>
  <si>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</si>
  <si>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</si>
  <si>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</si>
  <si>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</si>
  <si>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</si>
  <si>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</si>
  <si>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</si>
  <si>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</si>
  <si>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</si>
  <si>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</si>
  <si>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</si>
  <si>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</si>
  <si>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</si>
  <si>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</si>
  <si>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</si>
  <si>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</si>
  <si>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</si>
  <si>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</si>
  <si>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</si>
  <si>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</si>
  <si>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</si>
  <si>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</si>
  <si>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</si>
  <si>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</si>
  <si>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</si>
  <si>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</si>
  <si>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</si>
  <si>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</si>
  <si>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</si>
  <si>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</si>
  <si>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</si>
  <si>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</si>
  <si>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</si>
  <si>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</si>
  <si>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</si>
  <si>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</si>
  <si>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</si>
  <si>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</si>
  <si>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</si>
  <si>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</si>
  <si>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</si>
  <si>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</si>
  <si>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</si>
  <si>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</si>
  <si>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</si>
  <si>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</si>
  <si>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</si>
  <si>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</si>
  <si>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</si>
  <si>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</si>
  <si>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</si>
  <si>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</si>
  <si>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</si>
  <si>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</si>
  <si>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</si>
  <si>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</si>
  <si>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</si>
  <si>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</si>
  <si>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</si>
  <si>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</si>
  <si>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</si>
  <si>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</si>
  <si>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</si>
  <si>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</si>
  <si>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</si>
  <si>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</si>
  <si>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</si>
  <si>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</si>
  <si>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</si>
  <si>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</si>
  <si>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</si>
  <si>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</si>
  <si>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</si>
  <si>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</si>
  <si>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</si>
  <si>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</si>
  <si>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</si>
  <si>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</si>
  <si>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</si>
  <si>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</si>
  <si>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</si>
  <si>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</si>
  <si>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</si>
  <si>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</si>
  <si>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</si>
  <si>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</si>
  <si>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</si>
  <si>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</si>
  <si>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</si>
  <si>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</si>
  <si>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</si>
  <si>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</si>
  <si>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</si>
  <si>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</si>
  <si>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</si>
  <si>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</si>
  <si>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</si>
  <si>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</si>
  <si>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</si>
  <si>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</si>
  <si>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</si>
  <si>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</si>
  <si>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</si>
  <si>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</si>
  <si>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</si>
  <si>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</si>
  <si>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</si>
  <si>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</si>
  <si>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</si>
  <si>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</si>
  <si>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</si>
  <si>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</si>
  <si>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</si>
  <si>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</si>
  <si>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</si>
  <si>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</si>
  <si>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</si>
  <si>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</si>
  <si>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</si>
  <si>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</si>
  <si>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</si>
  <si>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</si>
  <si>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</si>
  <si>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</si>
  <si>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</si>
  <si>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</si>
  <si>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</si>
  <si>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</si>
  <si>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</si>
  <si>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</si>
  <si>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</si>
  <si>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</si>
  <si>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</si>
  <si>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</si>
  <si>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</si>
  <si>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</si>
  <si>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</si>
  <si>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</si>
  <si>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</si>
  <si>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</si>
  <si>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</si>
  <si>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</si>
  <si>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</si>
  <si>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</si>
  <si>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</si>
  <si>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</si>
  <si>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</si>
  <si>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</si>
  <si>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</si>
  <si>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</si>
  <si>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</si>
  <si>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</si>
  <si>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</si>
  <si>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</si>
  <si>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</si>
  <si>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</si>
  <si>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</si>
  <si>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</si>
  <si>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</si>
  <si>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</si>
  <si>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</si>
  <si>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</si>
  <si>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</si>
  <si>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</si>
  <si>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</si>
  <si>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</si>
  <si>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</si>
  <si>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</si>
  <si>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</si>
  <si>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</si>
  <si>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</si>
  <si>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</si>
  <si>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</si>
  <si>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</si>
  <si>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</si>
  <si>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</si>
  <si>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</si>
  <si>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</si>
  <si>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</si>
  <si>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</si>
  <si>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</si>
  <si>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</si>
  <si>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</si>
  <si>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</si>
  <si>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Campañas diseñadas e implementadas / Campañas programadas * 100</t>
  </si>
  <si>
    <t xml:space="preserve">Equipo de Educacion de la  Subdirección de Cultura Ciudadana y Gestión del Conocimiento. </t>
  </si>
  <si>
    <t>La magnitud programada para 2024 es inferior teniendo en cuenta que se programa en cumplimiento de la meta cuatrienio.</t>
  </si>
  <si>
    <t>Magnitud programada acumulada</t>
  </si>
  <si>
    <t xml:space="preserve">Equipo de Participacion Ciudadana de la  Subdirección de Cultura Ciudadana y Gestión del Conocimiento. </t>
  </si>
  <si>
    <t>01/01/2024</t>
  </si>
  <si>
    <t>NA</t>
  </si>
  <si>
    <t>América Monge Romero</t>
  </si>
  <si>
    <t>Natalia Parra Osorio</t>
  </si>
  <si>
    <t>Liliana Estefanía Saavedra  - Equipo de Regulacion</t>
  </si>
  <si>
    <t xml:space="preserve">Johanna Katherine Bernal Sotelo-Equipo de Cultura Ciudadana </t>
  </si>
  <si>
    <t xml:space="preserve">Ibith Fernanda Cortes Ardila-Equipo de Participacion Ciudadana - </t>
  </si>
  <si>
    <t xml:space="preserve">
</t>
  </si>
  <si>
    <t xml:space="preserve">La formulación e implementación de la estrategia de regulación a prestadores de servicio que trabajan para y con los animales constituye la oportunidad de mejorar las prácticas de bienestar en el manejo de los animales que son beneficiarios o utilizados para estos servicios, minimizando los riesgos de maltrato que puedan derivarse del ejercicio de estas actividades económicas.						</t>
  </si>
  <si>
    <t>NO APLICA</t>
  </si>
  <si>
    <t>Catalina Tenjo</t>
  </si>
  <si>
    <t>En el marco de la Meta "Diseñar e implementar 8 campañas pedagógicas de apropiación social del conocimiento que aborden perspectivas alternativas al antropocentrismo", el Instituto Distrital de Protección y Bienestar animal, en el mes de abril de 2024, elaboró las piezas gráficas y material educativo (cartillas y taller pedagógico) con los mensajes comunicativos y educativos de la nueva campaña. Además, se continuaron las reuniones para coordinar el lanzamiento de la campaña. Con esto se logró un avance de la magnitud física de 0,3 o en porcentaje de 30%.</t>
  </si>
  <si>
    <r>
      <t xml:space="preserve">En el periodo de abril de 2024, se </t>
    </r>
    <r>
      <rPr>
        <b/>
        <sz val="9"/>
        <color rgb="FF000000"/>
        <rFont val="Arial"/>
        <family val="2"/>
      </rPr>
      <t>vincularon 350 personas a la estrategia de educación</t>
    </r>
    <r>
      <rPr>
        <sz val="9"/>
        <color rgb="FF000000"/>
        <rFont val="Arial"/>
        <family val="2"/>
      </rPr>
      <t xml:space="preserve"> en protección y bienestar animal, lo que representa un avance del 81,18% frente a la programación de la vigencia 2024.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el periodo reportado se vincularon 350 personas en 16 intervenciones así:
1. En ámbito co</t>
    </r>
    <r>
      <rPr>
        <sz val="9"/>
        <color theme="1"/>
        <rFont val="Arial"/>
        <family val="2"/>
      </rPr>
      <t>munitario se desarrollaron 10 acciones de apropiación de la cultura ciudadana, impactando a</t>
    </r>
    <r>
      <rPr>
        <b/>
        <sz val="9"/>
        <color theme="1"/>
        <rFont val="Arial"/>
        <family val="2"/>
      </rPr>
      <t xml:space="preserve"> 175 ciudadanos y ciudadanas</t>
    </r>
    <r>
      <rPr>
        <sz val="9"/>
        <color theme="1"/>
        <rFont val="Arial"/>
        <family val="2"/>
      </rPr>
      <t>. 
Acciones que se realizaron de la siguiente manera:</t>
    </r>
    <r>
      <rPr>
        <sz val="9"/>
        <color rgb="FF000000"/>
        <rFont val="Arial"/>
        <family val="2"/>
      </rPr>
      <t xml:space="preserve">
**Huellitas de calle con 4 jornadas y 15 ciudadanos sensibilizados.
**Mirar y no tocar es amar con 3 intervención y 53 ciudadanos sensibilizados.
**Pisa el freno hay vida en vía 1 jornada y 90 ciudadanados sensibilizados.
**Otras acciones de apropiación de la cultura ciudadana en ámbito comunitario con 2 intervenciones y 17 ciudadanos vinculados.
2. En ámbito educativo se desarrollaron 3 acciones de apropiación de la cultura ciudadana, impactando a</t>
    </r>
    <r>
      <rPr>
        <b/>
        <sz val="9"/>
        <color rgb="FF000000"/>
        <rFont val="Arial"/>
        <family val="2"/>
      </rPr>
      <t xml:space="preserve"> 110 miembros de la comunidad estudiantil</t>
    </r>
    <r>
      <rPr>
        <sz val="9"/>
        <color rgb="FF000000"/>
        <rFont val="Arial"/>
        <family val="2"/>
      </rPr>
      <t xml:space="preserve">. Adicionalmente, en ámbito educativo se iniciaron las actividades de formación y trabajo en territorio con los estudiantes vinculados al servicio social estudiantil.
3.En ámbito institucional se desarrolló 1 acción de apropiación de la cultura ciudadana, impactando a </t>
    </r>
    <r>
      <rPr>
        <b/>
        <sz val="9"/>
        <color rgb="FF000000"/>
        <rFont val="Arial"/>
        <family val="2"/>
      </rPr>
      <t>40 ciudadanos y ciudadanas</t>
    </r>
    <r>
      <rPr>
        <sz val="9"/>
        <color rgb="FF000000"/>
        <rFont val="Arial"/>
        <family val="2"/>
      </rPr>
      <t xml:space="preserve">.
4.En ámbito recreodeportivo se desarrollaron 2 acciones de apropiación de la cultura ciudadana, impactando a </t>
    </r>
    <r>
      <rPr>
        <b/>
        <sz val="9"/>
        <color rgb="FF000000"/>
        <rFont val="Arial"/>
        <family val="2"/>
      </rPr>
      <t>25 ciudadanos y ciudadanas</t>
    </r>
    <r>
      <rPr>
        <sz val="9"/>
        <color rgb="FF000000"/>
        <rFont val="Arial"/>
        <family val="2"/>
      </rPr>
      <t>.</t>
    </r>
  </si>
  <si>
    <t>Para dar cumplimiento de la meta "Vincular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en 2024, se han vinculado 850 ciudadanos y ciudadanas a la estrategia de educación, para lo cual se pueden resaltar los siguientes logros: 
Enero de 2024: 00 
Febrero de 2024: 150 (Ámbito comunitario: 141 y Ámbito institucional: 9).
Marzo de 2024: 350 (Ámbito comunitario: 215, Ámbito educativo 43, Ámbito institucional: 13 y Ámbito Recreodeprotivo: 79).
Abril de 2024: 350 (Ámbito comunitario: 175, Ámbito educativo 110, Ámbito institucional: 40 y Ámbito Recreodeprotivo: 25).</t>
  </si>
  <si>
    <r>
      <t xml:space="preserve">En el marco del cuatrienio el Instituto ha vinculado </t>
    </r>
    <r>
      <rPr>
        <b/>
        <sz val="9"/>
        <rFont val="Arial"/>
        <family val="2"/>
      </rPr>
      <t xml:space="preserve">48,875  ciudadanos y ciudadanas </t>
    </r>
    <r>
      <rPr>
        <sz val="9"/>
        <rFont val="Arial"/>
        <family val="2"/>
      </rPr>
      <t xml:space="preserve">en las estrategias de sensibilización y educación en los ámbitos: educativo, recreodeportivo, institucional y comunitario, de la siguiente manera:  2020=1.359, 2021=19.566, 2022=25.000, 2023=2,100 y 2024=850. 
Logrando los siguientes beneficios para la comunidad: 
1. En el ambito comunitario incentivar a la comunidad en la generación de prácticas afirmativas y reducción de acciones que afectan negativamente el bienestar animal, vinculando  a diversos grupos poblacionales y etáreos que movilicen la transformación cultural con un enfoque diferencial y particularmente de género incluyendo las acciones en el marco del Sistema Distrital de Cuidado.
2. En el ambito institucional instalar capacidades en los colaboradores de entidades públicas y privadas para optimizar la  respuesta  institucional ante  las necesidades de los animales  en los diferentes sectores de la ciudad, de tal manera que el distrito en general pueda asumir el reto de la protección, bienestar y defensa animal.
3. En el ambito educativo generar escenarios de construcción del conocimiento desde tempranas edades para que redunde en la movilización y participación ciudadana a favor de la vida y dignidad de los animales en articulacion con la comunidad educativa, procurando el relevo generacional en la protección animal. 
4.  En el ámbito recreodeportivo donde se generan acciones para vincular las prácticas recreportivas y el disfrute de espacios de esparcimiento con parámetros de bienestar animal para evitar accidentes prevenibles por desconocimiento como, golpes de calor, pérdidas y atropellamientos, así como fomentar la tenencia responsable para tener una convivencia interespecie armónica en estos espacios. 
La unión de experiencias pedagógicas de todos los ámbitos permitirá la construcción de la ciudadania zoolidaria bajo los valores del respeto, amor, compasión, empatía y no maleficencia. </t>
    </r>
  </si>
  <si>
    <r>
      <rPr>
        <sz val="9"/>
        <color rgb="FF000000"/>
        <rFont val="Arial"/>
        <family val="2"/>
      </rPr>
      <t>En el periodo de abril de 2024, han sido</t>
    </r>
    <r>
      <rPr>
        <b/>
        <sz val="9"/>
        <color rgb="FF000000"/>
        <rFont val="Arial"/>
        <family val="2"/>
      </rPr>
      <t xml:space="preserve"> vinculados 435 ciudadanos y ciudadanas</t>
    </r>
    <r>
      <rPr>
        <sz val="9"/>
        <color rgb="FF000000"/>
        <rFont val="Arial"/>
        <family val="2"/>
      </rPr>
      <t xml:space="preserve">. La vinculación de los ciudadanos y ciudadanas se realizó de la siguiente manera: 
* Programa de copropiedad y convivencia: Se vincularon 105 ciudadanas y ciudadanos. 
*Se vincularon 191 ciudadanas y ciudadanos a través de sensibilizaciones en participación ciudadana en favor de la protección animal en los diferentes espacios de participación ciudadana. 
* A través del programa de voluntariado en protección y bienestar animal se vincularon 139 ciudadanos y ciudadanas. </t>
    </r>
  </si>
  <si>
    <t xml:space="preserve">Para dar cumplimiento de la meta "Vincular 10.000 ciudadanos y ciudadanas en talleres de formación que aborden la normatividad vigente y su aplicación en las instancias y los espacios de participación ciudadana y movilización social de protección y bienestar animal", se han alcanzado los siguientes logros: 
En enero se vincularon: 0 
En Febrero se vncularon 94 personas.
En marzo se vincularon 394 personas.  
En abril se vincularon 435 personas
En abril se realizaron 4 charlas presenciales y 2 charlas virtuales en el marco del programa de copropiedad y convivencia.
En el marco de la estrategia de participación ciudadana del Plan Distrital de Desarrollo, desde el equipo de participación ciudadana del IDPYBA se promovió la participación en favor de los animales a través de la herramienta chatico. 
Se desarrollo el primer taller de ciudadanía zoolidario de 2024 donde se trabajo sobre participación incidente en protección y bienestar animal.
En la implementación del programa de voluntariado se realizaron dos jornadas de inducción de nuesvos voluntarios y la reinducción, promoviendo la participación y la corresponabilidad. También se acompañaron dos eventos, jornada de adopción de los animales de la UCA y la Feria de la Red de aliados. En el marco del programa de voluntariado se desarrollo un espacio de formación en la UCA sobre comportamiento y manejo de animales.
Así mismo, se avanzó en la implementación del voluntariado organizacional en protección y bienestar animal con las universidades UNAD y Sergio Arboleda, logrando la participación de 45 estudiantes. 
En abril se realizaron las gestiones para desarrollar una feria de emprendimiento con apoyo del Consejo Local de Protección y Bienestar Animal de La Caandelaria, donde participaron miembros de la red de aliados. Este espacio se realizó cerca de la Plaza de la Concordia. 
Se realizó una sesión informativa del Consejo Distrital de Protección y Bienestar Animal. 
En la implementación del programa de red de aliados se realizó una entrega de donación de alimento con el apoyo de Gabrica, apoyando 63 miebros de la red de aliados del IDPYBA.
Se vincularon ciudadanos de las localidades de Ciudad Bolívar, Rafael Uribe Uribe, Puente Aranda, Los Mártires, Teusaquillo, Barrios Unidos, Suba, Bosa, Engativá, Fontibón, Kennedy, Usme, San Cristóbal, Santa Fe y Usaquén.  
</t>
  </si>
  <si>
    <t xml:space="preserve">En el marco del cuatrienio el Instituto ha vinculado  9.827 ciudadanos y ciudadanas en talleres de formación (acumulados PDD; 2020=404 + 2021=2800 + 2022=4,000 +2023=1.700 + 2024=923). 
Logrando los siguientes beneficios para la Comunidad: 
- Aumentar la participación ciudadana en espacios de sensibilización y participativos que promuevan el cambio de relación entre animales humanos y no humanos, su coexistencia territorial, defensa, protección y bienestar
- Fortalecer los procesos de participación ciudadana incidente en instancias, espacios de participación ciudadana y movilización social
Los resultados en esta meta, se enfocan en fortalecer los espacios e instancias de participación ciudadana y movilización social por la protección y el bienestar animal, mediante el acompañamiento y talleres de formación a la comunidad para maximizar los procesos de participación incidente en la ciudad llegando a un total de 10.000 personas para vincular en estos espacios.
- Se acompaño la socialización de la estrategia de participación ciudadana para la construcción del Plan Distrital de Desarrollo, promoviendo la participación ciudadana en favor de los animales en Bogotá. </t>
  </si>
  <si>
    <r>
      <rPr>
        <sz val="9"/>
        <color rgb="FF000000"/>
        <rFont val="Arial"/>
        <family val="2"/>
      </rPr>
      <t>En la vigencia de 2024,</t>
    </r>
    <r>
      <rPr>
        <b/>
        <sz val="9"/>
        <color rgb="FF000000"/>
        <rFont val="Arial"/>
        <family val="2"/>
      </rPr>
      <t xml:space="preserve"> se realizaron 4 pactos</t>
    </r>
    <r>
      <rPr>
        <sz val="9"/>
        <color rgb="FF000000"/>
        <rFont val="Arial"/>
        <family val="2"/>
      </rPr>
      <t xml:space="preserve"> con las instancias y espacios de participación ciudadana , lo que corresponde a un avance del 80%. 
Para el mes de abril se realizó 1 pacto en la localidad de Engativá, llevando los servicios y programas de protección y bienestar animal a las comunidades con quienes se pactaron los compromisos.
En abril se cargo y cumplió un compromiso en la plataforma Colibrí, donde se realizaron 4 mesas de trabajo, pactadas como compromiso del primer diálogo zoolidario de la vigencia 2024, donde se incentivo la participación ciudadana en el Plan Distrital de Desarrollo mediante la herramienta chatico, consolidando propuestas en favor de la protección y ele bienestar de los animales en Bogotá. </t>
    </r>
  </si>
  <si>
    <t>Para dar cumplimiento de la meta "Definir y ejecutar 960 pactos con las instancias y espacios de participación ciudadana y movilización social por localidad para la Protección y Bienestar Animal", se han alcanzado los siguientes logros: 
En enero se ejecutaron 0 pactos 
En Febrero se ejecutaron 1 pacto
En marzo se ejecutaron 2 pactos
En abril se ejecuto 1 pacto
En el mes de enero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febrero se logró un pacto en Puente Aranda, llevando los servicios y programas de protección y bienestar animal a las comunidades con quienes se pactaron los compromisos.
En el mes de marzo se lograron dos pactos en Suba, llevando los servicios y programas de protección y bienestar animal a las comunidades con quienes se pactaron los compromisos.
En el mes de abril se logró un pacto en Engativá, llevando los servicios y programas de protección y bienestar animal a las comunidades con quienes se pactaron los compromisos.</t>
  </si>
  <si>
    <t xml:space="preserve">En el marco del cuatrienio el Instituto ha definido y ejecutado 959 pactos con las instancias y espacios de participación ciudadana y movilización social por localidad para la Protección y Bienestar Animal, distribuidos de la siguiente manera: PDD 2020=60 + 2021=390 + 2022=430 + 2023=75+ 2024=4. 
Logrando los siguientes beneficios para la Comunidad: 
Se generan espacios en los cuales se promueve la participación respaldada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t>
  </si>
  <si>
    <t xml:space="preserve">En el marco del cuatrienio el Instituto ha gestionado 48 Alianzas (acumuladas en PDD; 2020=3 + 2021=13 + 2022=18 + 2023= 10  + 2024=4). 
Logrando los siguientes beneficios para la Comunidad: 
- Se han desarrollado estrategias de articulación interinstitucionales e intersectoriales y de ciudad región en temas de protección y bienestar animal.
- Se han gestionado alianzas, que potenciarán las intervenciones y cobertura en torno a la Protección y Bienestar Animal.
- De manera transversal se han fortalecido los procesos de participación ciudadana incidente en instancias, espacios de participación ciudadana y movilización social. </t>
  </si>
  <si>
    <r>
      <t xml:space="preserve">
Para el presente periodo (abril de 2024), se llevó a cabo 2 procesos de socialización de los lineamientos para la regulación en bienestar animal de las diferentes prestaciones de servicios que trabajan para y con los animales, a partir de los cuales</t>
    </r>
    <r>
      <rPr>
        <b/>
        <sz val="9"/>
        <color rgb="FF000000"/>
        <rFont val="Arial"/>
        <family val="2"/>
      </rPr>
      <t xml:space="preserve"> se vincularon 25 prestadores de servicios</t>
    </r>
    <r>
      <rPr>
        <sz val="9"/>
        <color rgb="FF000000"/>
        <rFont val="Arial"/>
        <family val="2"/>
      </rPr>
      <t xml:space="preserve"> a la estrategia de regulación del IDPYBA . Es asi como se han alcanzado logros frente a las siguientes actividades:
1. Realizar 40</t>
    </r>
    <r>
      <rPr>
        <b/>
        <sz val="9"/>
        <color rgb="FF000000"/>
        <rFont val="Arial"/>
        <family val="2"/>
      </rPr>
      <t xml:space="preserve"> </t>
    </r>
    <r>
      <rPr>
        <sz val="9"/>
        <color rgb="FF000000"/>
        <rFont val="Arial"/>
        <family val="2"/>
      </rPr>
      <t xml:space="preserve">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2 procesos de socialización de los protocolos, guías y documentos producto de la implementación de la estrategia de regulación.
</t>
    </r>
  </si>
  <si>
    <t>Con corte a 30 de abril, se han vinculado 96 prestadores de servicios a la estrategia de regulación, lo que permite un avance para la vigencia del 95,05%. 
Enero de 2024: 00 prestadores de servicios
Febrero de 2024:15 prestadores de servicios
Marzo de 2024: 56 prestadores de servicios
Abril de 2024: 25 prestadores de servicios</t>
  </si>
  <si>
    <t>Para dar cumplimiento de la meta de Diseñar e implementar 1 campaña pedagógica de apropiación social del conocimiento que aborden perspectivas alternativas al antropocentrismo, en 2024, se definió la realización de la campaña “Mascotas no convencionales: rompe el ciclo", para la cual se pueden resaltar los siguientes logros de gestión: 
-Enero de 2024: Se logró definir el tema principal de la nueva campaña pedagógica a diseñar e implementar en 2024. La campaña abordará el tema de mascotas no convencionales y se llamará: "Mascotas no convencionales: rompe el ciclo". Además, se logró dialogar sobre algunas propuestas para la implementación de la campaña.
-Febrero de 2024: Se elaboró el documento base de campaña para guiar el planteamiento y comprensión del concepto y contenido de la nueva campaña pedagógica "Mascotas no convencionales: rompe el ciclo". En este documento se plantearon los objetivos, la justificación, la problemática a abordar, ejes temáticos y acciones para su implementación.
-Marzo de 2024: Se elaboró el brief creativo para definir la estrategia creativa y los mensajes que se utilizarán en el lanzamiento e implementación de la nueva campaña pedagógica "Mascotas no convencionales: rompe el ciclo". Además, se inició la elaboración de piezas gráficas con los mensajes educativos de la nueva campaña.
-Abril de 2024: Se elaboraron las piezas gráficas y el material educativo, que incluye cartillas y taller pedagógico para difundir los mensajes de la nueva campaña "Mascotas no convencionales: rompe el ciclo" y sensibilizar a la ciudadanía para detener la reproducción y compra de especies animales consideradas como mascotas no convencionales. Además, se continuaron las reuniones para coordinar el lanzamiento de la campaña.</t>
  </si>
  <si>
    <t>En el marco del cuatrienio el Instituto ha realizado 7,8 campañas (2020: 1 + 2021: 2 + 2022: 2 + 2023: 2 + 2024; 0,8= 7,8)
Logrando los siguientes beneficios para la Comunidad: 
1. Generación de procesos pedagógicos considerando la sintiencia, conciencia  y el valor intrínseco de los animales no humanos.
2. Construcción del conocimiento en la  ciudadana a partir de las acciones de apropiación de la cultura ciudadana que promuevan el cambio de relación entre animales humanos y no humanos, su coexistencia territorial, defensa, protección y bienestar. 
3. Reconocimiento de la importancia de los procesos ecosistémicos.</t>
  </si>
  <si>
    <t>Gestionar alianzas interinstitucionales, intersectoriales y de ciudad región que potencien las intervenciones y cobertura en torno a la Protección y Bienestar Animal.</t>
  </si>
  <si>
    <t>Número de Alianzas</t>
  </si>
  <si>
    <t>En el marco de la meta, en la vigencia 2024 se  tienen 4 alianzas formalizadas de 5 programadas para la vigencia, logrando un avance acumulado del 80% de la meta. 
Se tinene los siguientes logros  para el mes de abril:
*Alianza con la emisora LA KALLE, que tiene por objetivo realizar formaciones y acciones en bienestar animal que permitan fortalecer las actividades enfocadas a la protección
*Acercamiento a la Universidad Colegio Mayor de Cundinamarca A para generar una propuesta conjunta dirigida a sus estudiantes para incluir tematicas pyba en espacios de charla
*Acercamiento a la Universidad Nacional de Colombia para generar una propuesta conjunta dirigida a sus estudiantes de intercambio nacionales e internacionales para incluir tematicas pyba en las acciones de la Universidad
*Inicio de sesiones de formación en la Universidad Sergio Arboleda y UNAD los días 23 y 25 de abril respectivamente
*Se han realizado 4 sesiones del seminario profesoral organizado por la ESAP, en el que han participado invitados de los equipos de Investigación, Regulación y la subdirectora de SCCGC.</t>
  </si>
  <si>
    <t>Con corte a abril de  2024, de manera acumulada se reportan 04 alianzas interinstitucionales con;
1. Escuela Superior de Administración Pública ESAP que tiene por objetivo realizar un seminario profesoral con 8 sesiones durante el primer semestre de 2024 articulando la administración pública y la protección animal. 
2. Alianzas con la UNAD.
3. Alianza con la Universidad Sergio Arboleda: Se encuentran en revisión los documentos, como actores estratégicos e identificación de las necesidades con el fin de realizar el documento de Propuesta para el Voluntariado organizacional.
4. Alianza con la emisora LA KALLE, que tiene por objetivo realizar formaciones y acciones en bienestar animal que permitan fortalecer las actividades enfocadas a la protección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</si>
</sst>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000000"/>
      <name val="Tahoma"/>
      <family val="2"/>
    </font>
    <font>
      <sz val="9"/>
      <color rgb="FF000000"/>
      <name val="Tahoma"/>
      <family val="2"/>
    </font>
    <font>
      <b/>
      <sz val="11"/>
      <color rgb="FF000000"/>
      <name val="Arial"/>
      <family val="2"/>
    </font>
    <font>
      <b/>
      <sz val="9"/>
      <color rgb="FF000000"/>
      <name val="Arial"/>
      <family val="2"/>
    </font>
    <font>
      <sz val="9"/>
      <color rgb="FF00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
      <patternFill patternType="solid">
        <fgColor rgb="FFC4D79B"/>
        <bgColor rgb="FF000000"/>
      </patternFill>
    </fill>
    <fill>
      <patternFill patternType="solid">
        <fgColor rgb="FFFFFFFF"/>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6">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0" xfId="0" applyFont="1" applyFill="1" applyBorder="1" applyAlignment="1">
      <alignment horizontal="center" vertical="center" wrapText="1"/>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71" fontId="53" fillId="0" borderId="0" xfId="0" applyNumberFormat="1" applyFont="1"/>
    <xf numFmtId="1" fontId="53" fillId="0" borderId="0" xfId="0" applyNumberFormat="1" applyFont="1"/>
    <xf numFmtId="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52" fillId="50" borderId="10" xfId="1250" applyNumberFormat="1" applyFont="1" applyFill="1" applyBorder="1" applyAlignment="1">
      <alignment horizontal="center" vertical="center"/>
    </xf>
    <xf numFmtId="0" fontId="8" fillId="66" borderId="10" xfId="0" applyFont="1" applyFill="1" applyBorder="1" applyAlignment="1">
      <alignment horizontal="left" vertical="center" wrapText="1"/>
    </xf>
    <xf numFmtId="0" fontId="9" fillId="0" borderId="10" xfId="0" applyFont="1" applyBorder="1" applyAlignment="1">
      <alignment horizontal="center" vertical="center"/>
    </xf>
    <xf numFmtId="0" fontId="8" fillId="66" borderId="10" xfId="0" applyFont="1" applyFill="1" applyBorder="1" applyAlignment="1">
      <alignment vertical="center" wrapText="1"/>
    </xf>
    <xf numFmtId="0" fontId="8" fillId="66" borderId="16" xfId="0" applyFont="1" applyFill="1" applyBorder="1" applyAlignment="1">
      <alignment horizontal="left" vertical="center" wrapText="1"/>
    </xf>
    <xf numFmtId="0" fontId="8" fillId="66" borderId="10" xfId="0" applyFont="1" applyFill="1" applyBorder="1" applyAlignment="1">
      <alignment horizontal="center" vertical="center" wrapText="1"/>
    </xf>
    <xf numFmtId="0" fontId="80" fillId="67" borderId="10" xfId="0" applyFont="1" applyFill="1" applyBorder="1" applyAlignment="1">
      <alignment horizontal="center" vertical="center"/>
    </xf>
    <xf numFmtId="0" fontId="80" fillId="0" borderId="10" xfId="0" applyFont="1" applyBorder="1" applyAlignment="1">
      <alignment horizontal="center" vertical="center"/>
    </xf>
    <xf numFmtId="0" fontId="80" fillId="67" borderId="10" xfId="0" applyFont="1" applyFill="1" applyBorder="1" applyAlignment="1">
      <alignment vertical="center"/>
    </xf>
    <xf numFmtId="0" fontId="8" fillId="66" borderId="10" xfId="0" applyFont="1" applyFill="1" applyBorder="1" applyAlignment="1">
      <alignment horizontal="justify" vertical="center" wrapText="1"/>
    </xf>
    <xf numFmtId="0" fontId="9" fillId="0" borderId="10" xfId="0" applyFont="1" applyBorder="1" applyAlignment="1">
      <alignment vertical="center" wrapText="1"/>
    </xf>
    <xf numFmtId="0" fontId="8" fillId="66" borderId="10" xfId="0" applyFont="1" applyFill="1" applyBorder="1" applyAlignment="1">
      <alignment horizontal="justify" vertical="center"/>
    </xf>
    <xf numFmtId="0" fontId="3" fillId="67" borderId="0" xfId="0" applyFont="1" applyFill="1" applyAlignment="1">
      <alignment horizontal="center" vertical="center"/>
    </xf>
    <xf numFmtId="0" fontId="4" fillId="67" borderId="0" xfId="0" applyFont="1" applyFill="1" applyAlignment="1">
      <alignment vertical="center"/>
    </xf>
    <xf numFmtId="0" fontId="4" fillId="67" borderId="0" xfId="0" applyFont="1" applyFill="1" applyAlignment="1">
      <alignment vertical="top" wrapText="1"/>
    </xf>
    <xf numFmtId="0" fontId="3" fillId="67" borderId="0" xfId="0" applyFont="1" applyFill="1" applyAlignment="1">
      <alignment vertical="center"/>
    </xf>
    <xf numFmtId="2" fontId="80" fillId="67" borderId="10" xfId="0" applyNumberFormat="1" applyFont="1" applyFill="1" applyBorder="1" applyAlignment="1">
      <alignment horizontal="center" vertical="center"/>
    </xf>
    <xf numFmtId="2" fontId="80" fillId="0" borderId="10" xfId="0" applyNumberFormat="1" applyFont="1" applyBorder="1" applyAlignment="1">
      <alignment horizontal="center" vertical="center"/>
    </xf>
    <xf numFmtId="2" fontId="53" fillId="0" borderId="0" xfId="0" applyNumberFormat="1" applyFont="1"/>
    <xf numFmtId="9" fontId="53" fillId="0" borderId="10" xfId="1495" applyFont="1" applyFill="1" applyBorder="1" applyAlignment="1" applyProtection="1">
      <alignment horizontal="center" vertical="center"/>
      <protection hidden="1"/>
    </xf>
    <xf numFmtId="0" fontId="53" fillId="0" borderId="0" xfId="0" applyFont="1" applyAlignment="1">
      <alignment wrapText="1"/>
    </xf>
    <xf numFmtId="0" fontId="0" fillId="0" borderId="0" xfId="0" applyAlignment="1">
      <alignment wrapText="1"/>
    </xf>
    <xf numFmtId="0" fontId="0" fillId="0" borderId="0" xfId="0" applyAlignment="1">
      <alignment vertical="top"/>
    </xf>
    <xf numFmtId="1" fontId="12" fillId="0" borderId="0" xfId="1496" applyNumberFormat="1" applyFont="1" applyFill="1" applyBorder="1" applyAlignment="1">
      <alignment horizontal="center" vertical="top" wrapText="1"/>
    </xf>
    <xf numFmtId="3" fontId="53" fillId="0" borderId="0" xfId="0" applyNumberFormat="1" applyFont="1"/>
    <xf numFmtId="2" fontId="80" fillId="0" borderId="10" xfId="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1" fontId="9" fillId="50" borderId="10" xfId="1496" applyNumberFormat="1" applyFont="1" applyFill="1" applyBorder="1" applyAlignment="1">
      <alignment vertical="center" wrapText="1"/>
    </xf>
    <xf numFmtId="0" fontId="9" fillId="67" borderId="10" xfId="0" applyFont="1" applyFill="1" applyBorder="1" applyAlignment="1">
      <alignment vertical="center" wrapText="1"/>
    </xf>
    <xf numFmtId="4" fontId="9" fillId="67" borderId="10" xfId="0" applyNumberFormat="1" applyFont="1" applyFill="1" applyBorder="1" applyAlignment="1">
      <alignment horizontal="center" vertical="center" wrapText="1"/>
    </xf>
    <xf numFmtId="0" fontId="8" fillId="66" borderId="10" xfId="0" applyFont="1" applyFill="1" applyBorder="1" applyAlignment="1">
      <alignment vertical="top" wrapText="1"/>
    </xf>
    <xf numFmtId="0" fontId="8" fillId="66" borderId="10" xfId="0" applyFont="1" applyFill="1" applyBorder="1" applyAlignment="1">
      <alignment horizontal="center" vertical="center"/>
    </xf>
    <xf numFmtId="10" fontId="9" fillId="0" borderId="10" xfId="1495" applyNumberFormat="1" applyFont="1" applyFill="1" applyBorder="1" applyAlignment="1" applyProtection="1">
      <alignment horizontal="center" vertical="center" wrapText="1"/>
      <protection locked="0" hidden="1"/>
    </xf>
    <xf numFmtId="3" fontId="9" fillId="67" borderId="10" xfId="0" applyNumberFormat="1" applyFont="1" applyFill="1" applyBorder="1" applyAlignment="1">
      <alignment vertical="center" wrapText="1"/>
    </xf>
    <xf numFmtId="1" fontId="80" fillId="67" borderId="10" xfId="0" applyNumberFormat="1" applyFont="1" applyFill="1" applyBorder="1" applyAlignment="1">
      <alignment horizontal="center" vertical="center"/>
    </xf>
    <xf numFmtId="1" fontId="80" fillId="0" borderId="10" xfId="0" applyNumberFormat="1" applyFont="1" applyBorder="1" applyAlignment="1">
      <alignment horizontal="center" vertical="center"/>
    </xf>
    <xf numFmtId="1" fontId="80" fillId="0" borderId="10" xfId="0" applyNumberFormat="1" applyFont="1" applyFill="1" applyBorder="1" applyAlignment="1">
      <alignment horizontal="center" vertical="center"/>
    </xf>
    <xf numFmtId="0" fontId="9" fillId="67" borderId="10" xfId="0" applyFont="1" applyFill="1" applyBorder="1" applyAlignment="1">
      <alignment horizontal="center" vertical="center"/>
    </xf>
    <xf numFmtId="0" fontId="8" fillId="61" borderId="10" xfId="1371" applyFont="1" applyFill="1" applyBorder="1" applyAlignment="1">
      <alignment vertical="top" wrapText="1"/>
    </xf>
    <xf numFmtId="1" fontId="9" fillId="24" borderId="10" xfId="1250" applyNumberFormat="1"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20" xfId="1371" applyFont="1" applyFill="1" applyBorder="1" applyAlignment="1" applyProtection="1">
      <alignment horizontal="center" vertical="center" wrapText="1"/>
      <protection locked="0"/>
    </xf>
    <xf numFmtId="0" fontId="8" fillId="61" borderId="33" xfId="1371" applyFont="1" applyFill="1" applyBorder="1" applyAlignment="1" applyProtection="1">
      <alignment horizontal="center" vertical="center" wrapText="1"/>
      <protection locked="0"/>
    </xf>
    <xf numFmtId="0" fontId="8" fillId="61" borderId="35" xfId="1371" applyFont="1" applyFill="1" applyBorder="1" applyAlignment="1" applyProtection="1">
      <alignment horizontal="center" vertical="center" wrapText="1"/>
      <protection locked="0"/>
    </xf>
    <xf numFmtId="0" fontId="9" fillId="0" borderId="20" xfId="1371" applyFont="1" applyBorder="1" applyAlignment="1" applyProtection="1">
      <alignment horizontal="center" vertical="center" wrapText="1"/>
      <protection locked="0"/>
    </xf>
    <xf numFmtId="0" fontId="9" fillId="0" borderId="33" xfId="1371" applyFont="1" applyBorder="1" applyAlignment="1" applyProtection="1">
      <alignment horizontal="center" vertical="center" wrapText="1"/>
      <protection locked="0"/>
    </xf>
    <xf numFmtId="0" fontId="9" fillId="0" borderId="35"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20" xfId="1371" applyFont="1" applyFill="1" applyBorder="1" applyAlignment="1">
      <alignment horizontal="center" vertical="center"/>
    </xf>
    <xf numFmtId="0" fontId="52" fillId="61" borderId="33" xfId="1371" applyFont="1" applyFill="1" applyBorder="1" applyAlignment="1">
      <alignment horizontal="center" vertical="center"/>
    </xf>
    <xf numFmtId="0" fontId="52" fillId="61" borderId="35" xfId="1371" applyFont="1" applyFill="1" applyBorder="1" applyAlignment="1">
      <alignment horizontal="center" vertical="center"/>
    </xf>
    <xf numFmtId="0" fontId="80" fillId="0" borderId="20" xfId="1371" applyFont="1" applyFill="1" applyBorder="1" applyAlignment="1" applyProtection="1">
      <alignment horizontal="justify" vertical="center" wrapText="1"/>
      <protection locked="0"/>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10" fontId="9" fillId="50" borderId="17" xfId="1250"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14" fontId="9" fillId="50" borderId="10" xfId="1371" applyNumberFormat="1" applyFont="1" applyFill="1" applyBorder="1" applyAlignment="1">
      <alignment horizontal="center" vertical="center" wrapText="1"/>
    </xf>
    <xf numFmtId="1" fontId="9" fillId="50" borderId="10" xfId="1250" applyNumberFormat="1" applyFont="1" applyFill="1" applyBorder="1" applyAlignment="1">
      <alignment horizontal="center" vertical="center" wrapText="1"/>
    </xf>
    <xf numFmtId="0" fontId="9" fillId="0" borderId="10" xfId="1371" applyFont="1" applyBorder="1" applyAlignment="1">
      <alignment horizontal="center" vertical="center" wrapText="1"/>
    </xf>
    <xf numFmtId="0" fontId="52" fillId="61" borderId="10" xfId="1371" applyFont="1" applyFill="1" applyBorder="1" applyAlignment="1">
      <alignment horizontal="center" vertical="center"/>
    </xf>
    <xf numFmtId="0" fontId="9" fillId="0" borderId="10" xfId="1371" applyFont="1" applyBorder="1" applyAlignment="1">
      <alignment horizontal="center" vertical="center"/>
    </xf>
    <xf numFmtId="0" fontId="9" fillId="0" borderId="10" xfId="1371" applyFont="1" applyBorder="1" applyAlignment="1">
      <alignment horizontal="justify" vertical="center" wrapText="1"/>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50" borderId="35" xfId="1371" applyFont="1" applyFill="1" applyBorder="1" applyAlignment="1">
      <alignment horizontal="center" vertical="center" wrapText="1"/>
    </xf>
    <xf numFmtId="1" fontId="9" fillId="0" borderId="20" xfId="1273" applyNumberFormat="1" applyFont="1" applyFill="1" applyBorder="1" applyAlignment="1">
      <alignment horizontal="center" vertical="center" wrapText="1"/>
    </xf>
    <xf numFmtId="1" fontId="9" fillId="0" borderId="35" xfId="1273" applyNumberFormat="1" applyFont="1" applyFill="1" applyBorder="1" applyAlignment="1">
      <alignment horizontal="center" vertical="center" wrapText="1"/>
    </xf>
    <xf numFmtId="9" fontId="9" fillId="0" borderId="20" xfId="1496" applyFont="1" applyFill="1" applyBorder="1" applyAlignment="1">
      <alignment horizontal="center" vertical="center"/>
    </xf>
    <xf numFmtId="9" fontId="9" fillId="0" borderId="33" xfId="1496" applyFont="1" applyFill="1" applyBorder="1" applyAlignment="1">
      <alignment horizontal="center" vertical="center"/>
    </xf>
    <xf numFmtId="9" fontId="9" fillId="0" borderId="35" xfId="1496" applyFont="1" applyFill="1" applyBorder="1" applyAlignment="1">
      <alignment horizontal="center" vertical="center"/>
    </xf>
    <xf numFmtId="0" fontId="9" fillId="0" borderId="20" xfId="1496" applyNumberFormat="1" applyFont="1" applyFill="1" applyBorder="1" applyAlignment="1">
      <alignment horizontal="center" vertical="center" wrapText="1"/>
    </xf>
    <xf numFmtId="0" fontId="9" fillId="0" borderId="35" xfId="1496" applyNumberFormat="1" applyFont="1" applyFill="1" applyBorder="1" applyAlignment="1">
      <alignment horizontal="center" vertical="center" wrapText="1"/>
    </xf>
    <xf numFmtId="0" fontId="9" fillId="0" borderId="20" xfId="1371" applyFont="1" applyBorder="1" applyAlignment="1" applyProtection="1">
      <alignment horizontal="center" vertical="center" wrapText="1"/>
      <protection hidden="1"/>
    </xf>
    <xf numFmtId="0" fontId="9" fillId="0" borderId="33" xfId="1371" applyFont="1" applyBorder="1" applyAlignment="1" applyProtection="1">
      <alignment horizontal="center" vertical="center" wrapText="1"/>
      <protection hidden="1"/>
    </xf>
    <xf numFmtId="0" fontId="9" fillId="0" borderId="35" xfId="1371" applyFont="1" applyBorder="1" applyAlignment="1" applyProtection="1">
      <alignment horizontal="center" vertical="center" wrapText="1"/>
      <protection hidden="1"/>
    </xf>
    <xf numFmtId="0" fontId="9" fillId="50" borderId="35" xfId="1371" applyFont="1" applyFill="1" applyBorder="1" applyAlignment="1">
      <alignment horizontal="center" vertical="center"/>
    </xf>
    <xf numFmtId="49" fontId="9" fillId="50" borderId="20" xfId="1371" applyNumberFormat="1" applyFont="1" applyFill="1" applyBorder="1" applyAlignment="1">
      <alignment horizontal="center" vertical="center"/>
    </xf>
    <xf numFmtId="49" fontId="9" fillId="50" borderId="33" xfId="1371" applyNumberFormat="1" applyFont="1" applyFill="1" applyBorder="1" applyAlignment="1">
      <alignment horizontal="center" vertical="center"/>
    </xf>
    <xf numFmtId="49" fontId="9" fillId="50" borderId="35" xfId="1371" applyNumberFormat="1"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lignment horizontal="center" vertical="center"/>
    </xf>
    <xf numFmtId="0" fontId="59" fillId="61" borderId="20" xfId="1371" applyFont="1" applyFill="1" applyBorder="1" applyAlignment="1">
      <alignment horizontal="center" vertical="center"/>
    </xf>
    <xf numFmtId="0" fontId="59" fillId="61" borderId="33" xfId="1371" applyFont="1" applyFill="1" applyBorder="1" applyAlignment="1">
      <alignment horizontal="center" vertical="center"/>
    </xf>
    <xf numFmtId="0" fontId="59" fillId="61" borderId="35" xfId="1371" applyFont="1" applyFill="1" applyBorder="1" applyAlignment="1">
      <alignment horizontal="center" vertical="center"/>
    </xf>
    <xf numFmtId="0" fontId="8" fillId="61" borderId="20" xfId="1371" applyFont="1" applyFill="1" applyBorder="1" applyAlignment="1">
      <alignment horizontal="center" vertical="center" wrapText="1"/>
    </xf>
    <xf numFmtId="0" fontId="8" fillId="61" borderId="35" xfId="1371" applyFont="1" applyFill="1" applyBorder="1" applyAlignment="1">
      <alignment horizontal="center" vertical="center" wrapText="1"/>
    </xf>
    <xf numFmtId="0" fontId="78" fillId="66" borderId="20" xfId="0" applyFont="1" applyFill="1" applyBorder="1" applyAlignment="1">
      <alignment horizontal="center" vertical="center"/>
    </xf>
    <xf numFmtId="0" fontId="78" fillId="66" borderId="33" xfId="0" applyFont="1" applyFill="1" applyBorder="1" applyAlignment="1">
      <alignment horizontal="center" vertical="center"/>
    </xf>
    <xf numFmtId="0" fontId="78" fillId="66" borderId="35" xfId="0" applyFont="1" applyFill="1" applyBorder="1" applyAlignment="1">
      <alignment horizontal="center" vertical="center"/>
    </xf>
    <xf numFmtId="0" fontId="8" fillId="66" borderId="20" xfId="0" applyFont="1" applyFill="1" applyBorder="1" applyAlignment="1">
      <alignment horizontal="center" vertical="center" wrapText="1"/>
    </xf>
    <xf numFmtId="0" fontId="8" fillId="66" borderId="35"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9" fillId="67" borderId="20" xfId="0" applyFont="1" applyFill="1" applyBorder="1" applyAlignment="1">
      <alignment horizontal="center" vertical="center" wrapText="1"/>
    </xf>
    <xf numFmtId="0" fontId="9" fillId="67" borderId="33" xfId="0" applyFont="1" applyFill="1" applyBorder="1" applyAlignment="1">
      <alignment horizontal="center" vertical="center" wrapText="1"/>
    </xf>
    <xf numFmtId="0" fontId="9" fillId="67" borderId="35"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20"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67" borderId="20" xfId="0" applyFont="1" applyFill="1" applyBorder="1" applyAlignment="1">
      <alignment horizontal="center" vertical="center"/>
    </xf>
    <xf numFmtId="0" fontId="9" fillId="67" borderId="35" xfId="0" applyFont="1" applyFill="1" applyBorder="1" applyAlignment="1">
      <alignment horizontal="center" vertical="center"/>
    </xf>
    <xf numFmtId="14" fontId="9" fillId="67" borderId="20" xfId="0" applyNumberFormat="1" applyFont="1" applyFill="1" applyBorder="1" applyAlignment="1">
      <alignment horizontal="center" vertical="center"/>
    </xf>
    <xf numFmtId="14" fontId="9" fillId="67" borderId="33" xfId="0" applyNumberFormat="1" applyFont="1" applyFill="1" applyBorder="1" applyAlignment="1">
      <alignment horizontal="center" vertical="center"/>
    </xf>
    <xf numFmtId="14" fontId="9" fillId="67" borderId="35" xfId="0" applyNumberFormat="1" applyFont="1" applyFill="1" applyBorder="1" applyAlignment="1">
      <alignment horizontal="center" vertical="center"/>
    </xf>
    <xf numFmtId="0" fontId="9" fillId="0" borderId="20"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14" fontId="9" fillId="67" borderId="10" xfId="0" applyNumberFormat="1" applyFont="1" applyFill="1" applyBorder="1" applyAlignment="1">
      <alignment horizontal="center" vertical="center" wrapText="1"/>
    </xf>
    <xf numFmtId="0" fontId="9" fillId="67" borderId="10" xfId="0" applyFont="1" applyFill="1" applyBorder="1" applyAlignment="1">
      <alignment horizontal="center" vertical="center" wrapText="1"/>
    </xf>
    <xf numFmtId="0" fontId="9" fillId="0" borderId="10" xfId="0" applyFont="1" applyBorder="1" applyAlignment="1">
      <alignment horizontal="center" vertical="center"/>
    </xf>
    <xf numFmtId="0" fontId="9" fillId="67" borderId="10" xfId="0" applyFont="1" applyFill="1" applyBorder="1" applyAlignment="1">
      <alignment horizontal="center" vertical="center"/>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8" fillId="66" borderId="10" xfId="0" applyFont="1" applyFill="1" applyBorder="1" applyAlignment="1">
      <alignment horizontal="left" vertical="center" wrapText="1"/>
    </xf>
    <xf numFmtId="0" fontId="8" fillId="66" borderId="10" xfId="0" applyFont="1" applyFill="1" applyBorder="1" applyAlignment="1">
      <alignment horizontal="center" vertical="center"/>
    </xf>
    <xf numFmtId="0" fontId="79" fillId="66" borderId="20" xfId="0" applyFont="1" applyFill="1" applyBorder="1" applyAlignment="1">
      <alignment horizontal="center" vertical="center"/>
    </xf>
    <xf numFmtId="0" fontId="79" fillId="66" borderId="33" xfId="0" applyFont="1" applyFill="1" applyBorder="1" applyAlignment="1">
      <alignment horizontal="center" vertical="center"/>
    </xf>
    <xf numFmtId="0" fontId="79" fillId="66" borderId="35" xfId="0" applyFont="1" applyFill="1" applyBorder="1" applyAlignment="1">
      <alignment horizontal="center" vertical="center"/>
    </xf>
    <xf numFmtId="0" fontId="9" fillId="0" borderId="10" xfId="0" applyFont="1" applyBorder="1" applyAlignment="1">
      <alignment horizontal="left" vertical="center" wrapText="1"/>
    </xf>
    <xf numFmtId="0" fontId="79" fillId="66" borderId="10" xfId="0" applyFont="1" applyFill="1" applyBorder="1" applyAlignment="1">
      <alignment horizontal="center" vertical="center"/>
    </xf>
    <xf numFmtId="4" fontId="9" fillId="50" borderId="10" xfId="1250" applyNumberFormat="1" applyFont="1" applyFill="1" applyBorder="1" applyAlignment="1" applyProtection="1">
      <alignment horizontal="center" vertical="center" wrapText="1"/>
      <protection locked="0"/>
    </xf>
    <xf numFmtId="10" fontId="9" fillId="50" borderId="10" xfId="1250" applyNumberFormat="1" applyFont="1" applyFill="1" applyBorder="1" applyAlignment="1" applyProtection="1">
      <alignment horizontal="center" vertical="center" wrapText="1"/>
      <protection locked="0"/>
    </xf>
    <xf numFmtId="0" fontId="80" fillId="0" borderId="10" xfId="0" applyFont="1" applyFill="1" applyBorder="1" applyAlignment="1">
      <alignment horizontal="left" vertical="center" wrapText="1"/>
    </xf>
    <xf numFmtId="0" fontId="79" fillId="0" borderId="10" xfId="0" applyFont="1" applyBorder="1" applyAlignment="1">
      <alignment horizontal="center" vertical="center"/>
    </xf>
    <xf numFmtId="0" fontId="80" fillId="0" borderId="10"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0" fontId="8" fillId="66" borderId="17" xfId="0" applyFont="1" applyFill="1" applyBorder="1" applyAlignment="1">
      <alignment horizontal="left" vertical="center" wrapText="1"/>
    </xf>
    <xf numFmtId="0" fontId="8" fillId="66" borderId="19" xfId="0" applyFont="1" applyFill="1" applyBorder="1" applyAlignment="1">
      <alignment horizontal="left" vertical="center" wrapText="1"/>
    </xf>
    <xf numFmtId="0" fontId="8" fillId="66" borderId="33" xfId="0" applyFont="1" applyFill="1" applyBorder="1" applyAlignment="1">
      <alignment horizontal="center" vertical="center" wrapText="1"/>
    </xf>
    <xf numFmtId="0" fontId="9" fillId="67" borderId="20" xfId="0" applyFont="1" applyFill="1" applyBorder="1" applyAlignment="1">
      <alignment horizontal="left" vertical="center" wrapText="1"/>
    </xf>
    <xf numFmtId="0" fontId="9" fillId="67" borderId="33" xfId="0" applyFont="1" applyFill="1" applyBorder="1" applyAlignment="1">
      <alignment horizontal="left" vertical="center" wrapText="1"/>
    </xf>
    <xf numFmtId="0" fontId="9" fillId="67" borderId="35" xfId="0" applyFont="1" applyFill="1" applyBorder="1" applyAlignment="1">
      <alignment horizontal="left" vertical="center" wrapText="1"/>
    </xf>
    <xf numFmtId="14" fontId="9" fillId="67" borderId="20" xfId="0" applyNumberFormat="1" applyFont="1" applyFill="1" applyBorder="1" applyAlignment="1">
      <alignment horizontal="center" vertical="center" wrapText="1"/>
    </xf>
    <xf numFmtId="14" fontId="9" fillId="67" borderId="33" xfId="0" applyNumberFormat="1" applyFont="1" applyFill="1" applyBorder="1" applyAlignment="1">
      <alignment horizontal="center" vertical="center" wrapText="1"/>
    </xf>
    <xf numFmtId="14" fontId="9" fillId="67" borderId="35" xfId="0" applyNumberFormat="1" applyFont="1" applyFill="1" applyBorder="1" applyAlignment="1">
      <alignment horizontal="center" vertical="center" wrapText="1"/>
    </xf>
    <xf numFmtId="0" fontId="8" fillId="66" borderId="20" xfId="0" applyFont="1" applyFill="1" applyBorder="1" applyAlignment="1">
      <alignment horizontal="center" vertical="center"/>
    </xf>
    <xf numFmtId="0" fontId="8" fillId="66" borderId="33" xfId="0" applyFont="1" applyFill="1" applyBorder="1" applyAlignment="1">
      <alignment horizontal="center" vertical="center"/>
    </xf>
    <xf numFmtId="0" fontId="8" fillId="66" borderId="35" xfId="0" applyFont="1" applyFill="1" applyBorder="1" applyAlignment="1">
      <alignment horizontal="center" vertical="center"/>
    </xf>
    <xf numFmtId="0" fontId="9" fillId="0" borderId="20"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35" xfId="0" applyFont="1" applyBorder="1" applyAlignment="1">
      <alignment horizontal="justify" vertical="center" wrapText="1"/>
    </xf>
    <xf numFmtId="3" fontId="9" fillId="67" borderId="10" xfId="0" applyNumberFormat="1" applyFont="1" applyFill="1" applyBorder="1" applyAlignment="1">
      <alignment horizontal="center" vertical="center" wrapText="1"/>
    </xf>
    <xf numFmtId="0" fontId="9" fillId="67" borderId="33" xfId="0" applyFont="1" applyFill="1" applyBorder="1" applyAlignment="1">
      <alignment horizontal="center" vertical="center"/>
    </xf>
    <xf numFmtId="0" fontId="9" fillId="0" borderId="10" xfId="1371" applyFont="1" applyFill="1" applyBorder="1" applyAlignment="1">
      <alignment horizontal="center" vertical="center"/>
    </xf>
    <xf numFmtId="0" fontId="8" fillId="66" borderId="10" xfId="0" applyFont="1" applyFill="1" applyBorder="1" applyAlignment="1">
      <alignment horizontal="center" vertical="center" wrapText="1"/>
    </xf>
    <xf numFmtId="14" fontId="9" fillId="67" borderId="10" xfId="0" applyNumberFormat="1" applyFont="1" applyFill="1" applyBorder="1" applyAlignment="1">
      <alignment horizontal="center" vertical="center"/>
    </xf>
    <xf numFmtId="0" fontId="9" fillId="67" borderId="10" xfId="0" applyFont="1" applyFill="1" applyBorder="1" applyAlignment="1">
      <alignment horizontal="left" vertical="center" wrapText="1"/>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171" fontId="9" fillId="50" borderId="10" xfId="1250"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53" fillId="0" borderId="10" xfId="1371" applyFont="1" applyBorder="1" applyAlignment="1" applyProtection="1">
      <alignment horizontal="justify" vertical="center" wrapText="1"/>
      <protection locked="0"/>
    </xf>
    <xf numFmtId="0" fontId="52" fillId="0" borderId="10" xfId="1371" applyFont="1" applyBorder="1" applyAlignment="1">
      <alignment horizontal="center" vertical="center"/>
    </xf>
    <xf numFmtId="0" fontId="80" fillId="0" borderId="10" xfId="0" applyFont="1" applyBorder="1" applyAlignment="1">
      <alignment horizontal="justify" vertical="center" wrapText="1"/>
    </xf>
    <xf numFmtId="0" fontId="9" fillId="65" borderId="10" xfId="0" applyFont="1" applyFill="1" applyBorder="1" applyAlignment="1">
      <alignment horizontal="justify" vertical="top"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47"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pt idx="1">
                  <c:v>15</c:v>
                </c:pt>
                <c:pt idx="2">
                  <c:v>56</c:v>
                </c:pt>
                <c:pt idx="3">
                  <c:v>25</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26</c:v>
                </c:pt>
                <c:pt idx="2">
                  <c:v>45</c:v>
                </c:pt>
                <c:pt idx="3">
                  <c:v>20</c:v>
                </c:pt>
                <c:pt idx="4">
                  <c:v>10</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0.14851485148514851</c:v>
                </c:pt>
                <c:pt idx="2">
                  <c:v>0.70297029702970304</c:v>
                </c:pt>
                <c:pt idx="3">
                  <c:v>0.95049504950495056</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0.1</c:v>
                </c:pt>
                <c:pt idx="1">
                  <c:v>0.1</c:v>
                </c:pt>
                <c:pt idx="2">
                  <c:v>0.3</c:v>
                </c:pt>
                <c:pt idx="3">
                  <c:v>0.3</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0.1</c:v>
                </c:pt>
                <c:pt idx="1">
                  <c:v>0.1</c:v>
                </c:pt>
                <c:pt idx="2">
                  <c:v>0.3</c:v>
                </c:pt>
                <c:pt idx="3">
                  <c:v>0.3</c:v>
                </c:pt>
                <c:pt idx="4">
                  <c:v>0.2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0.1</c:v>
                </c:pt>
                <c:pt idx="1">
                  <c:v>0.2</c:v>
                </c:pt>
                <c:pt idx="2">
                  <c:v>0.5</c:v>
                </c:pt>
                <c:pt idx="3">
                  <c:v>0.8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c:formatCode>
                <c:ptCount val="12"/>
                <c:pt idx="0">
                  <c:v>0</c:v>
                </c:pt>
                <c:pt idx="1">
                  <c:v>150</c:v>
                </c:pt>
                <c:pt idx="2">
                  <c:v>350</c:v>
                </c:pt>
                <c:pt idx="3">
                  <c:v>350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c:formatCode>
                <c:ptCount val="12"/>
                <c:pt idx="0">
                  <c:v>0</c:v>
                </c:pt>
                <c:pt idx="1">
                  <c:v>150</c:v>
                </c:pt>
                <c:pt idx="2">
                  <c:v>350</c:v>
                </c:pt>
                <c:pt idx="3">
                  <c:v>350</c:v>
                </c:pt>
                <c:pt idx="4">
                  <c:v>125</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0.15384615384615385</c:v>
                </c:pt>
                <c:pt idx="2">
                  <c:v>0.51282051282051277</c:v>
                </c:pt>
                <c:pt idx="3">
                  <c:v>0.87179487179487181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General</c:formatCode>
                <c:ptCount val="12"/>
                <c:pt idx="0">
                  <c:v>0</c:v>
                </c:pt>
                <c:pt idx="1">
                  <c:v>94</c:v>
                </c:pt>
                <c:pt idx="2">
                  <c:v>394</c:v>
                </c:pt>
                <c:pt idx="3">
                  <c:v>435</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General</c:formatCode>
                <c:ptCount val="12"/>
                <c:pt idx="0">
                  <c:v>0</c:v>
                </c:pt>
                <c:pt idx="1">
                  <c:v>274</c:v>
                </c:pt>
                <c:pt idx="2">
                  <c:v>214</c:v>
                </c:pt>
                <c:pt idx="3">
                  <c:v>324</c:v>
                </c:pt>
                <c:pt idx="4">
                  <c:v>284</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8.576642335766424E-2</c:v>
                </c:pt>
                <c:pt idx="2">
                  <c:v>0.44525547445255476</c:v>
                </c:pt>
                <c:pt idx="3">
                  <c:v>0.84215328467153283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pt idx="1">
                  <c:v>1</c:v>
                </c:pt>
                <c:pt idx="2">
                  <c:v>2</c:v>
                </c:pt>
                <c:pt idx="3">
                  <c:v>1</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0.2</c:v>
                </c:pt>
                <c:pt idx="2">
                  <c:v>0.60000000000000009</c:v>
                </c:pt>
                <c:pt idx="3">
                  <c:v>0.8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5"/>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252273267967194"/>
          <c:y val="0.43344395712949763"/>
          <c:w val="0.13799092298769053"/>
          <c:h val="0.44443383930289804"/>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267159709246804E-2"/>
          <c:y val="9.4669279202769435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3</c:v>
                </c:pt>
                <c:pt idx="3">
                  <c:v>1</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1</c:v>
                </c:pt>
                <c:pt idx="2">
                  <c:v>2</c:v>
                </c:pt>
                <c:pt idx="3">
                  <c:v>1</c:v>
                </c:pt>
                <c:pt idx="4">
                  <c:v>1</c:v>
                </c:pt>
                <c:pt idx="10" formatCode="_(* #,##0_);_(* \(#,##0\);_(* &quot;-&quot;??_);_(@_)">
                  <c:v>0</c:v>
                </c:pt>
                <c:pt idx="11" formatCode="_(* #,##0_);_(* \(#,##0\);_(* &quot;-&quot;??_);_(@_)">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0.6</c:v>
                </c:pt>
                <c:pt idx="3">
                  <c:v>0.8</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66634</xdr:colOff>
      <xdr:row>39</xdr:row>
      <xdr:rowOff>388333</xdr:rowOff>
    </xdr:from>
    <xdr:to>
      <xdr:col>8</xdr:col>
      <xdr:colOff>1473907</xdr:colOff>
      <xdr:row>43</xdr:row>
      <xdr:rowOff>362654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54272</xdr:colOff>
      <xdr:row>39</xdr:row>
      <xdr:rowOff>125055</xdr:rowOff>
    </xdr:from>
    <xdr:to>
      <xdr:col>8</xdr:col>
      <xdr:colOff>1409639</xdr:colOff>
      <xdr:row>43</xdr:row>
      <xdr:rowOff>202910</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301783</xdr:colOff>
      <xdr:row>39</xdr:row>
      <xdr:rowOff>166137</xdr:rowOff>
    </xdr:from>
    <xdr:to>
      <xdr:col>8</xdr:col>
      <xdr:colOff>1287147</xdr:colOff>
      <xdr:row>43</xdr:row>
      <xdr:rowOff>206044</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32246</xdr:colOff>
      <xdr:row>39</xdr:row>
      <xdr:rowOff>270489</xdr:rowOff>
    </xdr:from>
    <xdr:to>
      <xdr:col>8</xdr:col>
      <xdr:colOff>1383064</xdr:colOff>
      <xdr:row>43</xdr:row>
      <xdr:rowOff>665692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116617</xdr:colOff>
      <xdr:row>39</xdr:row>
      <xdr:rowOff>63500</xdr:rowOff>
    </xdr:from>
    <xdr:to>
      <xdr:col>8</xdr:col>
      <xdr:colOff>1217082</xdr:colOff>
      <xdr:row>43</xdr:row>
      <xdr:rowOff>331130</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0</xdr:rowOff>
    </xdr:from>
    <xdr:to>
      <xdr:col>1</xdr:col>
      <xdr:colOff>1333500</xdr:colOff>
      <xdr:row>2</xdr:row>
      <xdr:rowOff>314325</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0"/>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15875</xdr:colOff>
      <xdr:row>39</xdr:row>
      <xdr:rowOff>131259</xdr:rowOff>
    </xdr:from>
    <xdr:to>
      <xdr:col>8</xdr:col>
      <xdr:colOff>1454341</xdr:colOff>
      <xdr:row>42</xdr:row>
      <xdr:rowOff>155310</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42578125" style="74" customWidth="1"/>
    <col min="21" max="21" width="14.140625" style="74" customWidth="1"/>
    <col min="22" max="22" width="11.42578125" style="74" customWidth="1"/>
    <col min="23" max="23" width="12.42578125" style="74" customWidth="1"/>
    <col min="24" max="26" width="14.42578125" style="74" customWidth="1"/>
    <col min="27" max="27" width="16.42578125" style="114"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1.42578125" style="74"/>
  </cols>
  <sheetData>
    <row r="2" spans="1:67" s="116" customFormat="1" ht="45.75" customHeight="1" x14ac:dyDescent="0.25">
      <c r="A2" s="289"/>
      <c r="B2" s="289"/>
      <c r="C2" s="274" t="s">
        <v>24</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81"/>
    </row>
    <row r="3" spans="1:67" s="116" customFormat="1" ht="45.75" customHeight="1" x14ac:dyDescent="0.25">
      <c r="A3" s="289"/>
      <c r="B3" s="289"/>
      <c r="C3" s="274" t="s">
        <v>25</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82"/>
    </row>
    <row r="4" spans="1:67" s="116" customFormat="1" ht="45.75" customHeight="1" x14ac:dyDescent="0.25">
      <c r="A4" s="289"/>
      <c r="B4" s="289"/>
      <c r="C4" s="274" t="s">
        <v>198</v>
      </c>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82"/>
    </row>
    <row r="5" spans="1:67" s="116" customFormat="1" ht="45.75" customHeight="1" x14ac:dyDescent="0.25">
      <c r="A5" s="289"/>
      <c r="B5" s="289"/>
      <c r="C5" s="292" t="s">
        <v>29</v>
      </c>
      <c r="D5" s="292"/>
      <c r="E5" s="292"/>
      <c r="F5" s="292"/>
      <c r="G5" s="292"/>
      <c r="H5" s="292"/>
      <c r="I5" s="292"/>
      <c r="J5" s="292"/>
      <c r="K5" s="292"/>
      <c r="L5" s="292"/>
      <c r="M5" s="292"/>
      <c r="N5" s="292"/>
      <c r="O5" s="292"/>
      <c r="P5" s="292"/>
      <c r="Q5" s="292"/>
      <c r="R5" s="279" t="s">
        <v>189</v>
      </c>
      <c r="S5" s="279"/>
      <c r="T5" s="279"/>
      <c r="U5" s="279"/>
      <c r="V5" s="279"/>
      <c r="W5" s="279"/>
      <c r="X5" s="279"/>
      <c r="Y5" s="279"/>
      <c r="Z5" s="279"/>
      <c r="AA5" s="279"/>
      <c r="AB5" s="279"/>
      <c r="AC5" s="279"/>
      <c r="AD5" s="279"/>
      <c r="AE5" s="279"/>
      <c r="AF5" s="283"/>
    </row>
    <row r="6" spans="1:67" s="117" customFormat="1" ht="30.75" customHeight="1" x14ac:dyDescent="0.25">
      <c r="D6" s="118"/>
      <c r="K6" s="116"/>
      <c r="AA6" s="119"/>
    </row>
    <row r="7" spans="1:67" s="117" customFormat="1" ht="42" customHeight="1" x14ac:dyDescent="0.25">
      <c r="B7" s="120" t="s">
        <v>32</v>
      </c>
      <c r="C7" s="288" t="e">
        <f>+#REF!</f>
        <v>#REF!</v>
      </c>
      <c r="D7" s="288"/>
      <c r="E7" s="288"/>
      <c r="F7" s="288"/>
      <c r="G7" s="288"/>
      <c r="K7" s="116"/>
      <c r="AA7" s="119"/>
    </row>
    <row r="8" spans="1:67" s="117" customFormat="1" ht="42" customHeight="1" x14ac:dyDescent="0.25">
      <c r="B8" s="120" t="s">
        <v>1</v>
      </c>
      <c r="C8" s="288" t="e">
        <f>+#REF!</f>
        <v>#REF!</v>
      </c>
      <c r="D8" s="288"/>
      <c r="E8" s="288"/>
      <c r="F8" s="288"/>
      <c r="G8" s="288"/>
      <c r="K8" s="116"/>
      <c r="AA8" s="119"/>
    </row>
    <row r="9" spans="1:67" s="117" customFormat="1" ht="42" customHeight="1" x14ac:dyDescent="0.25">
      <c r="B9" s="121" t="s">
        <v>30</v>
      </c>
      <c r="C9" s="288" t="e">
        <f>+#REF!</f>
        <v>#REF!</v>
      </c>
      <c r="D9" s="288"/>
      <c r="E9" s="288"/>
      <c r="F9" s="288"/>
      <c r="G9" s="288"/>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3" t="str">
        <f>+'[1]Sección 1. Metas - Magnitud'!B13</f>
        <v>PLAN DE DESARROLLO - BOGOTÁ MEJOR PARA TODOS 2016-2020</v>
      </c>
      <c r="B11" s="264"/>
      <c r="C11" s="264"/>
      <c r="D11" s="264"/>
      <c r="E11" s="264"/>
      <c r="F11" s="264"/>
      <c r="G11" s="264"/>
      <c r="H11" s="265"/>
      <c r="I11" s="285" t="s">
        <v>36</v>
      </c>
      <c r="J11" s="286"/>
      <c r="K11" s="286"/>
      <c r="L11" s="286"/>
      <c r="M11" s="286"/>
      <c r="N11" s="287"/>
      <c r="O11" s="280" t="s">
        <v>38</v>
      </c>
      <c r="P11" s="280"/>
      <c r="Q11" s="280"/>
      <c r="R11" s="280"/>
      <c r="S11" s="280"/>
      <c r="T11" s="280"/>
      <c r="U11" s="280"/>
      <c r="V11" s="280"/>
      <c r="W11" s="280"/>
      <c r="X11" s="280"/>
      <c r="Y11" s="280"/>
      <c r="Z11" s="280"/>
      <c r="AA11" s="280"/>
      <c r="AB11" s="280"/>
      <c r="AC11" s="280"/>
      <c r="AD11" s="263" t="s">
        <v>18</v>
      </c>
      <c r="AE11" s="264"/>
      <c r="AF11" s="26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29" t="s">
        <v>154</v>
      </c>
      <c r="B13" s="229" t="str">
        <f>+'[2]Sección 1. Metas - Magnitud'!I15</f>
        <v>Demarcar 2.600 kilómetro carril de vías</v>
      </c>
      <c r="C13" s="229">
        <v>224</v>
      </c>
      <c r="D13" s="229" t="s">
        <v>187</v>
      </c>
      <c r="E13" s="229">
        <v>171</v>
      </c>
      <c r="F13" s="233" t="s">
        <v>175</v>
      </c>
      <c r="G13" s="229" t="s">
        <v>152</v>
      </c>
      <c r="H13" s="229" t="s">
        <v>70</v>
      </c>
      <c r="I13" s="284" t="e">
        <f>SUM(J13:N14)</f>
        <v>#REF!</v>
      </c>
      <c r="J13" s="266" t="e">
        <f>+#REF!</f>
        <v>#REF!</v>
      </c>
      <c r="K13" s="268" t="e">
        <f>+#REF!</f>
        <v>#REF!</v>
      </c>
      <c r="L13" s="290" t="e">
        <f>+#REF!</f>
        <v>#REF!</v>
      </c>
      <c r="M13" s="266" t="e">
        <f>+#REF!</f>
        <v>#REF!</v>
      </c>
      <c r="N13" s="266" t="e">
        <f>+#REF!</f>
        <v>#REF!</v>
      </c>
      <c r="O13" s="261" t="e">
        <f>+#REF!</f>
        <v>#REF!</v>
      </c>
      <c r="P13" s="261">
        <v>6.45</v>
      </c>
      <c r="Q13" s="261">
        <v>31.03</v>
      </c>
      <c r="R13" s="261"/>
      <c r="S13" s="261" t="e">
        <f>+#REF!</f>
        <v>#REF!</v>
      </c>
      <c r="T13" s="261" t="e">
        <f>+#REF!</f>
        <v>#REF!</v>
      </c>
      <c r="U13" s="261" t="e">
        <f>+#REF!</f>
        <v>#REF!</v>
      </c>
      <c r="V13" s="261" t="e">
        <f>+#REF!</f>
        <v>#REF!</v>
      </c>
      <c r="W13" s="261" t="e">
        <f>+#REF!</f>
        <v>#REF!</v>
      </c>
      <c r="X13" s="261" t="e">
        <f>+#REF!</f>
        <v>#REF!</v>
      </c>
      <c r="Y13" s="261" t="e">
        <f>+#REF!</f>
        <v>#REF!</v>
      </c>
      <c r="Z13" s="261" t="e">
        <f>+#REF!</f>
        <v>#REF!</v>
      </c>
      <c r="AA13" s="272" t="e">
        <f>SUM(O13:Z14)</f>
        <v>#REF!</v>
      </c>
      <c r="AB13" s="236" t="e">
        <f>+AA13/K13</f>
        <v>#REF!</v>
      </c>
      <c r="AC13" s="236" t="e">
        <f>+(J13+AA13)/I13</f>
        <v>#REF!</v>
      </c>
      <c r="AD13" s="270" t="s">
        <v>219</v>
      </c>
      <c r="AE13" s="223" t="s">
        <v>223</v>
      </c>
      <c r="AF13" s="27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9"/>
      <c r="B14" s="229"/>
      <c r="C14" s="229"/>
      <c r="D14" s="229"/>
      <c r="E14" s="229"/>
      <c r="F14" s="233"/>
      <c r="G14" s="229"/>
      <c r="H14" s="229"/>
      <c r="I14" s="284"/>
      <c r="J14" s="267"/>
      <c r="K14" s="269"/>
      <c r="L14" s="291"/>
      <c r="M14" s="267"/>
      <c r="N14" s="267"/>
      <c r="O14" s="262"/>
      <c r="P14" s="262"/>
      <c r="Q14" s="262"/>
      <c r="R14" s="262"/>
      <c r="S14" s="262"/>
      <c r="T14" s="262"/>
      <c r="U14" s="262"/>
      <c r="V14" s="262"/>
      <c r="W14" s="262"/>
      <c r="X14" s="262"/>
      <c r="Y14" s="262"/>
      <c r="Z14" s="262"/>
      <c r="AA14" s="273"/>
      <c r="AB14" s="236"/>
      <c r="AC14" s="236"/>
      <c r="AD14" s="271"/>
      <c r="AE14" s="224"/>
      <c r="AF14" s="271"/>
    </row>
    <row r="15" spans="1:67" ht="89.25" customHeight="1" x14ac:dyDescent="0.25">
      <c r="A15" s="229" t="s">
        <v>154</v>
      </c>
      <c r="B15" s="229" t="str">
        <f>+'[2]Sección 1. Metas - Magnitud'!I18</f>
        <v>Instalar 35.000 señales verticales de pedestal</v>
      </c>
      <c r="C15" s="229">
        <v>223</v>
      </c>
      <c r="D15" s="229" t="s">
        <v>188</v>
      </c>
      <c r="E15" s="229">
        <v>170</v>
      </c>
      <c r="F15" s="233" t="s">
        <v>174</v>
      </c>
      <c r="G15" s="229" t="s">
        <v>152</v>
      </c>
      <c r="H15" s="229" t="s">
        <v>70</v>
      </c>
      <c r="I15" s="284" t="e">
        <f>SUM(J15:N16)</f>
        <v>#REF!</v>
      </c>
      <c r="J15" s="259" t="e">
        <f>+#REF!</f>
        <v>#REF!</v>
      </c>
      <c r="K15" s="275" t="e">
        <f>+#REF!</f>
        <v>#REF!</v>
      </c>
      <c r="L15" s="277" t="e">
        <f>+#REF!</f>
        <v>#REF!</v>
      </c>
      <c r="M15" s="259" t="e">
        <f>+#REF!</f>
        <v>#REF!</v>
      </c>
      <c r="N15" s="259" t="e">
        <f>+#REF!</f>
        <v>#REF!</v>
      </c>
      <c r="O15" s="261">
        <v>53</v>
      </c>
      <c r="P15" s="261">
        <v>712</v>
      </c>
      <c r="Q15" s="261">
        <v>881</v>
      </c>
      <c r="R15" s="261"/>
      <c r="S15" s="261" t="e">
        <f>+#REF!</f>
        <v>#REF!</v>
      </c>
      <c r="T15" s="261" t="e">
        <f>+#REF!</f>
        <v>#REF!</v>
      </c>
      <c r="U15" s="261" t="e">
        <f>+#REF!</f>
        <v>#REF!</v>
      </c>
      <c r="V15" s="261" t="e">
        <f>+#REF!</f>
        <v>#REF!</v>
      </c>
      <c r="W15" s="261" t="e">
        <f>+#REF!</f>
        <v>#REF!</v>
      </c>
      <c r="X15" s="261" t="e">
        <f>+#REF!</f>
        <v>#REF!</v>
      </c>
      <c r="Y15" s="261" t="e">
        <f>+#REF!</f>
        <v>#REF!</v>
      </c>
      <c r="Z15" s="261" t="e">
        <f>+#REF!</f>
        <v>#REF!</v>
      </c>
      <c r="AA15" s="272" t="e">
        <f>SUM(O15:Z16)</f>
        <v>#REF!</v>
      </c>
      <c r="AB15" s="236" t="e">
        <f>+AA15/K15</f>
        <v>#REF!</v>
      </c>
      <c r="AC15" s="236" t="e">
        <f>+(J15+AA15)/I15</f>
        <v>#REF!</v>
      </c>
      <c r="AD15" s="270" t="s">
        <v>221</v>
      </c>
      <c r="AE15" s="223" t="s">
        <v>223</v>
      </c>
      <c r="AF15" s="270" t="s">
        <v>222</v>
      </c>
    </row>
    <row r="16" spans="1:67" ht="140.25" customHeight="1" x14ac:dyDescent="0.25">
      <c r="A16" s="229"/>
      <c r="B16" s="229"/>
      <c r="C16" s="229"/>
      <c r="D16" s="229"/>
      <c r="E16" s="229"/>
      <c r="F16" s="233"/>
      <c r="G16" s="229"/>
      <c r="H16" s="229"/>
      <c r="I16" s="284"/>
      <c r="J16" s="260"/>
      <c r="K16" s="276"/>
      <c r="L16" s="278"/>
      <c r="M16" s="260"/>
      <c r="N16" s="260"/>
      <c r="O16" s="262"/>
      <c r="P16" s="262"/>
      <c r="Q16" s="262"/>
      <c r="R16" s="262"/>
      <c r="S16" s="262"/>
      <c r="T16" s="262"/>
      <c r="U16" s="262"/>
      <c r="V16" s="262"/>
      <c r="W16" s="262"/>
      <c r="X16" s="262"/>
      <c r="Y16" s="262"/>
      <c r="Z16" s="262"/>
      <c r="AA16" s="273"/>
      <c r="AB16" s="236"/>
      <c r="AC16" s="236"/>
      <c r="AD16" s="271"/>
      <c r="AE16" s="224"/>
      <c r="AF16" s="271"/>
    </row>
    <row r="17" spans="1:32" ht="62.25" customHeight="1" x14ac:dyDescent="0.25">
      <c r="A17" s="229" t="s">
        <v>154</v>
      </c>
      <c r="B17" s="230" t="str">
        <f>+'[2]Sección 1. Metas - Magnitud'!I45</f>
        <v>Realizar el 100% de las actividades para la segunda fase del Sistema Inteligente de Tranporte - SIT</v>
      </c>
      <c r="C17" s="229">
        <v>231</v>
      </c>
      <c r="D17" s="229" t="s">
        <v>176</v>
      </c>
      <c r="E17" s="229">
        <v>178</v>
      </c>
      <c r="F17" s="233" t="s">
        <v>177</v>
      </c>
      <c r="G17" s="229" t="s">
        <v>151</v>
      </c>
      <c r="H17" s="229" t="s">
        <v>70</v>
      </c>
      <c r="I17" s="237">
        <f>SUM(J17:N18)</f>
        <v>1</v>
      </c>
      <c r="J17" s="234">
        <v>0.05</v>
      </c>
      <c r="K17" s="231">
        <v>0.28999999999999998</v>
      </c>
      <c r="L17" s="247">
        <v>0.25</v>
      </c>
      <c r="M17" s="231">
        <v>0.4</v>
      </c>
      <c r="N17" s="231">
        <v>0.01</v>
      </c>
      <c r="O17" s="239">
        <v>0.19</v>
      </c>
      <c r="P17" s="240"/>
      <c r="Q17" s="240"/>
      <c r="R17" s="243">
        <v>0</v>
      </c>
      <c r="S17" s="244"/>
      <c r="T17" s="244"/>
      <c r="U17" s="253">
        <v>0</v>
      </c>
      <c r="V17" s="254"/>
      <c r="W17" s="254"/>
      <c r="X17" s="253">
        <v>0</v>
      </c>
      <c r="Y17" s="254"/>
      <c r="Z17" s="254"/>
      <c r="AA17" s="257">
        <f>+R17+O17+U17+X17</f>
        <v>0.19</v>
      </c>
      <c r="AB17" s="236">
        <f>+AA17/K17</f>
        <v>0.65517241379310354</v>
      </c>
      <c r="AC17" s="236">
        <f>+(J17+AA17)/I17</f>
        <v>0.24</v>
      </c>
      <c r="AD17" s="249" t="s">
        <v>224</v>
      </c>
      <c r="AE17" s="223" t="s">
        <v>223</v>
      </c>
      <c r="AF17" s="249" t="s">
        <v>225</v>
      </c>
    </row>
    <row r="18" spans="1:32" ht="200.25" customHeight="1" x14ac:dyDescent="0.25">
      <c r="A18" s="229"/>
      <c r="B18" s="230"/>
      <c r="C18" s="229"/>
      <c r="D18" s="229"/>
      <c r="E18" s="229"/>
      <c r="F18" s="233"/>
      <c r="G18" s="229"/>
      <c r="H18" s="229"/>
      <c r="I18" s="238"/>
      <c r="J18" s="235"/>
      <c r="K18" s="232"/>
      <c r="L18" s="248"/>
      <c r="M18" s="232"/>
      <c r="N18" s="232"/>
      <c r="O18" s="241"/>
      <c r="P18" s="242"/>
      <c r="Q18" s="242"/>
      <c r="R18" s="245"/>
      <c r="S18" s="246"/>
      <c r="T18" s="246"/>
      <c r="U18" s="255"/>
      <c r="V18" s="256"/>
      <c r="W18" s="256"/>
      <c r="X18" s="255"/>
      <c r="Y18" s="256"/>
      <c r="Z18" s="256"/>
      <c r="AA18" s="258"/>
      <c r="AB18" s="236"/>
      <c r="AC18" s="236"/>
      <c r="AD18" s="250"/>
      <c r="AE18" s="224"/>
      <c r="AF18" s="250"/>
    </row>
    <row r="19" spans="1:32" ht="62.25" customHeight="1" x14ac:dyDescent="0.25">
      <c r="A19" s="229" t="s">
        <v>154</v>
      </c>
      <c r="B19" s="230" t="str">
        <f>+'[2]Sección 1. Metas - Magnitud'!I48</f>
        <v>Realizar el 100% de las actividades para la segunda fase de Semáforos Inteligentes.</v>
      </c>
      <c r="C19" s="229">
        <v>232</v>
      </c>
      <c r="D19" s="229" t="s">
        <v>178</v>
      </c>
      <c r="E19" s="229">
        <v>179</v>
      </c>
      <c r="F19" s="233" t="s">
        <v>179</v>
      </c>
      <c r="G19" s="229" t="s">
        <v>151</v>
      </c>
      <c r="H19" s="229" t="s">
        <v>70</v>
      </c>
      <c r="I19" s="237">
        <f>SUM(J19:N20)</f>
        <v>1</v>
      </c>
      <c r="J19" s="234">
        <v>0.01</v>
      </c>
      <c r="K19" s="231">
        <v>0.15</v>
      </c>
      <c r="L19" s="247">
        <v>0.42</v>
      </c>
      <c r="M19" s="231">
        <v>0.42</v>
      </c>
      <c r="N19" s="231">
        <v>0</v>
      </c>
      <c r="O19" s="225">
        <v>0.35</v>
      </c>
      <c r="P19" s="226"/>
      <c r="Q19" s="226"/>
      <c r="R19" s="239">
        <v>0</v>
      </c>
      <c r="S19" s="240"/>
      <c r="T19" s="240"/>
      <c r="U19" s="225">
        <v>0</v>
      </c>
      <c r="V19" s="226"/>
      <c r="W19" s="226"/>
      <c r="X19" s="225">
        <v>0</v>
      </c>
      <c r="Y19" s="226"/>
      <c r="Z19" s="226"/>
      <c r="AA19" s="251">
        <f>+R19+O19+U19+X19</f>
        <v>0.35</v>
      </c>
      <c r="AB19" s="236">
        <f>+AA19/K19</f>
        <v>2.3333333333333335</v>
      </c>
      <c r="AC19" s="236">
        <f>+(J19+AA19)/I19</f>
        <v>0.36</v>
      </c>
      <c r="AD19" s="249" t="s">
        <v>227</v>
      </c>
      <c r="AE19" s="223" t="s">
        <v>223</v>
      </c>
      <c r="AF19" s="249" t="s">
        <v>225</v>
      </c>
    </row>
    <row r="20" spans="1:32" ht="298.5" customHeight="1" x14ac:dyDescent="0.25">
      <c r="A20" s="229"/>
      <c r="B20" s="230"/>
      <c r="C20" s="229"/>
      <c r="D20" s="229"/>
      <c r="E20" s="229"/>
      <c r="F20" s="233"/>
      <c r="G20" s="229"/>
      <c r="H20" s="229"/>
      <c r="I20" s="238"/>
      <c r="J20" s="235"/>
      <c r="K20" s="232"/>
      <c r="L20" s="248"/>
      <c r="M20" s="232"/>
      <c r="N20" s="232"/>
      <c r="O20" s="227"/>
      <c r="P20" s="228"/>
      <c r="Q20" s="228"/>
      <c r="R20" s="241"/>
      <c r="S20" s="242"/>
      <c r="T20" s="242"/>
      <c r="U20" s="227"/>
      <c r="V20" s="228"/>
      <c r="W20" s="228"/>
      <c r="X20" s="227"/>
      <c r="Y20" s="228"/>
      <c r="Z20" s="228"/>
      <c r="AA20" s="252"/>
      <c r="AB20" s="236"/>
      <c r="AC20" s="236"/>
      <c r="AD20" s="250"/>
      <c r="AE20" s="224"/>
      <c r="AF20" s="250"/>
    </row>
    <row r="21" spans="1:32" ht="62.25" customHeight="1" x14ac:dyDescent="0.25">
      <c r="A21" s="229" t="s">
        <v>154</v>
      </c>
      <c r="B21" s="230" t="str">
        <f>+'[2]Sección 1. Metas - Magnitud'!I51</f>
        <v>Realizar el 100% de las actividades para la primera fase de Detección Electrónica DEI</v>
      </c>
      <c r="C21" s="229">
        <v>233</v>
      </c>
      <c r="D21" s="229" t="s">
        <v>180</v>
      </c>
      <c r="E21" s="229">
        <v>180</v>
      </c>
      <c r="F21" s="233" t="s">
        <v>181</v>
      </c>
      <c r="G21" s="229" t="s">
        <v>151</v>
      </c>
      <c r="H21" s="229" t="s">
        <v>70</v>
      </c>
      <c r="I21" s="237">
        <f>SUM(J21:N22)</f>
        <v>1</v>
      </c>
      <c r="J21" s="234">
        <v>0.01</v>
      </c>
      <c r="K21" s="231">
        <v>0.1</v>
      </c>
      <c r="L21" s="247">
        <v>0.3</v>
      </c>
      <c r="M21" s="231">
        <v>0.55000000000000004</v>
      </c>
      <c r="N21" s="231">
        <v>0.04</v>
      </c>
      <c r="O21" s="225">
        <v>4.4999999999999998E-2</v>
      </c>
      <c r="P21" s="226"/>
      <c r="Q21" s="226"/>
      <c r="R21" s="225">
        <v>0</v>
      </c>
      <c r="S21" s="226"/>
      <c r="T21" s="226"/>
      <c r="U21" s="225">
        <v>0</v>
      </c>
      <c r="V21" s="226"/>
      <c r="W21" s="226"/>
      <c r="X21" s="225">
        <v>0</v>
      </c>
      <c r="Y21" s="226"/>
      <c r="Z21" s="226"/>
      <c r="AA21" s="251">
        <f>+R21+O21+U21+X21</f>
        <v>4.4999999999999998E-2</v>
      </c>
      <c r="AB21" s="236">
        <f>+AA21/K21</f>
        <v>0.44999999999999996</v>
      </c>
      <c r="AC21" s="236">
        <f>+(J21+AA21)/I21</f>
        <v>5.5E-2</v>
      </c>
      <c r="AD21" s="249" t="s">
        <v>228</v>
      </c>
      <c r="AE21" s="223" t="s">
        <v>223</v>
      </c>
      <c r="AF21" s="249" t="s">
        <v>225</v>
      </c>
    </row>
    <row r="22" spans="1:32" ht="124.5" customHeight="1" x14ac:dyDescent="0.25">
      <c r="A22" s="229"/>
      <c r="B22" s="230"/>
      <c r="C22" s="229"/>
      <c r="D22" s="229"/>
      <c r="E22" s="229"/>
      <c r="F22" s="233"/>
      <c r="G22" s="229"/>
      <c r="H22" s="229"/>
      <c r="I22" s="238"/>
      <c r="J22" s="235"/>
      <c r="K22" s="232"/>
      <c r="L22" s="248"/>
      <c r="M22" s="232"/>
      <c r="N22" s="232"/>
      <c r="O22" s="227"/>
      <c r="P22" s="228"/>
      <c r="Q22" s="228"/>
      <c r="R22" s="227"/>
      <c r="S22" s="228"/>
      <c r="T22" s="228"/>
      <c r="U22" s="227"/>
      <c r="V22" s="228"/>
      <c r="W22" s="228"/>
      <c r="X22" s="227"/>
      <c r="Y22" s="228"/>
      <c r="Z22" s="228"/>
      <c r="AA22" s="252"/>
      <c r="AB22" s="236"/>
      <c r="AC22" s="236"/>
      <c r="AD22" s="250"/>
      <c r="AE22" s="224"/>
      <c r="AF22" s="25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9"/>
      <c r="C2" s="387" t="s">
        <v>24</v>
      </c>
      <c r="D2" s="387"/>
      <c r="E2" s="387"/>
      <c r="F2" s="387"/>
      <c r="G2" s="387"/>
      <c r="H2" s="387"/>
      <c r="I2" s="391"/>
      <c r="J2" s="10"/>
      <c r="K2" s="10"/>
      <c r="M2" s="11" t="s">
        <v>47</v>
      </c>
    </row>
    <row r="3" spans="2:14" ht="25.5" customHeight="1" x14ac:dyDescent="0.2">
      <c r="B3" s="390"/>
      <c r="C3" s="388" t="s">
        <v>25</v>
      </c>
      <c r="D3" s="388"/>
      <c r="E3" s="388"/>
      <c r="F3" s="388"/>
      <c r="G3" s="388"/>
      <c r="H3" s="388"/>
      <c r="I3" s="392"/>
      <c r="J3" s="10"/>
      <c r="K3" s="10"/>
      <c r="M3" s="11" t="s">
        <v>48</v>
      </c>
    </row>
    <row r="4" spans="2:14" ht="25.5" customHeight="1" x14ac:dyDescent="0.2">
      <c r="B4" s="390"/>
      <c r="C4" s="388" t="s">
        <v>49</v>
      </c>
      <c r="D4" s="388"/>
      <c r="E4" s="388"/>
      <c r="F4" s="388"/>
      <c r="G4" s="388"/>
      <c r="H4" s="388"/>
      <c r="I4" s="392"/>
      <c r="J4" s="10"/>
      <c r="K4" s="10"/>
      <c r="M4" s="11" t="s">
        <v>50</v>
      </c>
    </row>
    <row r="5" spans="2:14" ht="25.5" customHeight="1" x14ac:dyDescent="0.2">
      <c r="B5" s="390"/>
      <c r="C5" s="388" t="s">
        <v>51</v>
      </c>
      <c r="D5" s="388"/>
      <c r="E5" s="388"/>
      <c r="F5" s="388"/>
      <c r="G5" s="393" t="s">
        <v>52</v>
      </c>
      <c r="H5" s="393"/>
      <c r="I5" s="392"/>
      <c r="J5" s="10"/>
      <c r="K5" s="10"/>
      <c r="M5" s="11" t="s">
        <v>53</v>
      </c>
    </row>
    <row r="6" spans="2:14" ht="23.25" customHeight="1" x14ac:dyDescent="0.2">
      <c r="B6" s="372" t="s">
        <v>54</v>
      </c>
      <c r="C6" s="373"/>
      <c r="D6" s="373"/>
      <c r="E6" s="373"/>
      <c r="F6" s="373"/>
      <c r="G6" s="373"/>
      <c r="H6" s="373"/>
      <c r="I6" s="374"/>
      <c r="J6" s="12"/>
      <c r="K6" s="12"/>
    </row>
    <row r="7" spans="2:14" ht="24" customHeight="1" x14ac:dyDescent="0.2">
      <c r="B7" s="375" t="s">
        <v>55</v>
      </c>
      <c r="C7" s="376"/>
      <c r="D7" s="376"/>
      <c r="E7" s="376"/>
      <c r="F7" s="376"/>
      <c r="G7" s="376"/>
      <c r="H7" s="376"/>
      <c r="I7" s="377"/>
      <c r="J7" s="13"/>
      <c r="K7" s="13"/>
    </row>
    <row r="8" spans="2:14" ht="24" customHeight="1" x14ac:dyDescent="0.2">
      <c r="B8" s="378" t="s">
        <v>56</v>
      </c>
      <c r="C8" s="379"/>
      <c r="D8" s="379"/>
      <c r="E8" s="379"/>
      <c r="F8" s="379"/>
      <c r="G8" s="379"/>
      <c r="H8" s="379"/>
      <c r="I8" s="380"/>
      <c r="J8" s="14"/>
      <c r="K8" s="14"/>
      <c r="N8" s="6" t="s">
        <v>57</v>
      </c>
    </row>
    <row r="9" spans="2:14" ht="30.75" customHeight="1" x14ac:dyDescent="0.2">
      <c r="B9" s="98" t="s">
        <v>58</v>
      </c>
      <c r="C9" s="59">
        <v>14</v>
      </c>
      <c r="D9" s="384" t="s">
        <v>59</v>
      </c>
      <c r="E9" s="384"/>
      <c r="F9" s="335" t="s">
        <v>207</v>
      </c>
      <c r="G9" s="336"/>
      <c r="H9" s="336"/>
      <c r="I9" s="337"/>
      <c r="J9" s="15"/>
      <c r="K9" s="15"/>
      <c r="M9" s="11" t="s">
        <v>60</v>
      </c>
      <c r="N9" s="6" t="s">
        <v>61</v>
      </c>
    </row>
    <row r="10" spans="2:14" ht="30.75" customHeight="1" x14ac:dyDescent="0.2">
      <c r="B10" s="18" t="s">
        <v>62</v>
      </c>
      <c r="C10" s="60" t="s">
        <v>81</v>
      </c>
      <c r="D10" s="385" t="s">
        <v>63</v>
      </c>
      <c r="E10" s="386"/>
      <c r="F10" s="369" t="s">
        <v>155</v>
      </c>
      <c r="G10" s="370"/>
      <c r="H10" s="16" t="s">
        <v>64</v>
      </c>
      <c r="I10" s="76" t="s">
        <v>81</v>
      </c>
      <c r="J10" s="17"/>
      <c r="K10" s="17"/>
      <c r="M10" s="11" t="s">
        <v>65</v>
      </c>
      <c r="N10" s="6" t="s">
        <v>66</v>
      </c>
    </row>
    <row r="11" spans="2:14" ht="30.75" customHeight="1" x14ac:dyDescent="0.2">
      <c r="B11" s="18" t="s">
        <v>67</v>
      </c>
      <c r="C11" s="381" t="s">
        <v>156</v>
      </c>
      <c r="D11" s="381"/>
      <c r="E11" s="381"/>
      <c r="F11" s="381"/>
      <c r="G11" s="16" t="s">
        <v>68</v>
      </c>
      <c r="H11" s="382">
        <v>1032</v>
      </c>
      <c r="I11" s="383"/>
      <c r="J11" s="19"/>
      <c r="K11" s="19"/>
      <c r="M11" s="11" t="s">
        <v>69</v>
      </c>
      <c r="N11" s="6" t="s">
        <v>70</v>
      </c>
    </row>
    <row r="12" spans="2:14" ht="30.75" customHeight="1" x14ac:dyDescent="0.2">
      <c r="B12" s="18" t="s">
        <v>71</v>
      </c>
      <c r="C12" s="366" t="s">
        <v>65</v>
      </c>
      <c r="D12" s="366"/>
      <c r="E12" s="366"/>
      <c r="F12" s="366"/>
      <c r="G12" s="16" t="s">
        <v>72</v>
      </c>
      <c r="H12" s="585" t="s">
        <v>165</v>
      </c>
      <c r="I12" s="586"/>
      <c r="J12" s="20"/>
      <c r="K12" s="20"/>
      <c r="M12" s="21" t="s">
        <v>73</v>
      </c>
    </row>
    <row r="13" spans="2:14" ht="30.75" customHeight="1" x14ac:dyDescent="0.2">
      <c r="B13" s="18" t="s">
        <v>74</v>
      </c>
      <c r="C13" s="362" t="s">
        <v>45</v>
      </c>
      <c r="D13" s="362"/>
      <c r="E13" s="362"/>
      <c r="F13" s="362"/>
      <c r="G13" s="362"/>
      <c r="H13" s="362"/>
      <c r="I13" s="363"/>
      <c r="J13" s="22"/>
      <c r="K13" s="22"/>
      <c r="M13" s="21"/>
    </row>
    <row r="14" spans="2:14" ht="30.75" customHeight="1" x14ac:dyDescent="0.2">
      <c r="B14" s="18" t="s">
        <v>75</v>
      </c>
      <c r="C14" s="369" t="s">
        <v>153</v>
      </c>
      <c r="D14" s="370"/>
      <c r="E14" s="370"/>
      <c r="F14" s="370"/>
      <c r="G14" s="370"/>
      <c r="H14" s="370"/>
      <c r="I14" s="371"/>
      <c r="J14" s="17"/>
      <c r="K14" s="17"/>
      <c r="M14" s="21"/>
      <c r="N14" s="6" t="s">
        <v>76</v>
      </c>
    </row>
    <row r="15" spans="2:14" ht="30.75" customHeight="1" x14ac:dyDescent="0.2">
      <c r="B15" s="18" t="s">
        <v>77</v>
      </c>
      <c r="C15" s="335" t="s">
        <v>166</v>
      </c>
      <c r="D15" s="336"/>
      <c r="E15" s="336"/>
      <c r="F15" s="472"/>
      <c r="G15" s="16" t="s">
        <v>78</v>
      </c>
      <c r="H15" s="358" t="s">
        <v>91</v>
      </c>
      <c r="I15" s="359"/>
      <c r="J15" s="17"/>
      <c r="K15" s="17"/>
      <c r="M15" s="21" t="s">
        <v>80</v>
      </c>
      <c r="N15" s="6" t="s">
        <v>81</v>
      </c>
    </row>
    <row r="16" spans="2:14" ht="30.75" customHeight="1" x14ac:dyDescent="0.2">
      <c r="B16" s="18" t="s">
        <v>82</v>
      </c>
      <c r="C16" s="360" t="s">
        <v>215</v>
      </c>
      <c r="D16" s="361"/>
      <c r="E16" s="361"/>
      <c r="F16" s="361"/>
      <c r="G16" s="16" t="s">
        <v>83</v>
      </c>
      <c r="H16" s="358" t="s">
        <v>70</v>
      </c>
      <c r="I16" s="359"/>
      <c r="J16" s="17"/>
      <c r="K16" s="17"/>
      <c r="M16" s="21" t="s">
        <v>84</v>
      </c>
    </row>
    <row r="17" spans="2:14" ht="36" customHeight="1" x14ac:dyDescent="0.2">
      <c r="B17" s="18" t="s">
        <v>85</v>
      </c>
      <c r="C17" s="587" t="s">
        <v>167</v>
      </c>
      <c r="D17" s="588"/>
      <c r="E17" s="588"/>
      <c r="F17" s="588"/>
      <c r="G17" s="588"/>
      <c r="H17" s="588"/>
      <c r="I17" s="589"/>
      <c r="J17" s="22"/>
      <c r="K17" s="22"/>
      <c r="M17" s="21" t="s">
        <v>86</v>
      </c>
      <c r="N17" s="6" t="s">
        <v>39</v>
      </c>
    </row>
    <row r="18" spans="2:14" ht="30.75" customHeight="1" x14ac:dyDescent="0.2">
      <c r="B18" s="18" t="s">
        <v>87</v>
      </c>
      <c r="C18" s="335" t="s">
        <v>168</v>
      </c>
      <c r="D18" s="336"/>
      <c r="E18" s="336"/>
      <c r="F18" s="336"/>
      <c r="G18" s="336"/>
      <c r="H18" s="336"/>
      <c r="I18" s="337"/>
      <c r="J18" s="23"/>
      <c r="K18" s="23"/>
      <c r="M18" s="21" t="s">
        <v>88</v>
      </c>
      <c r="N18" s="6" t="s">
        <v>40</v>
      </c>
    </row>
    <row r="19" spans="2:14" ht="30.75" customHeight="1" x14ac:dyDescent="0.2">
      <c r="B19" s="18" t="s">
        <v>89</v>
      </c>
      <c r="C19" s="457" t="s">
        <v>200</v>
      </c>
      <c r="D19" s="458"/>
      <c r="E19" s="458"/>
      <c r="F19" s="458"/>
      <c r="G19" s="458"/>
      <c r="H19" s="458"/>
      <c r="I19" s="590"/>
      <c r="J19" s="24"/>
      <c r="K19" s="24"/>
      <c r="M19" s="21"/>
      <c r="N19" s="6" t="s">
        <v>41</v>
      </c>
    </row>
    <row r="20" spans="2:14" ht="30.75" customHeight="1" x14ac:dyDescent="0.2">
      <c r="B20" s="18" t="s">
        <v>90</v>
      </c>
      <c r="C20" s="591" t="s">
        <v>152</v>
      </c>
      <c r="D20" s="592"/>
      <c r="E20" s="592"/>
      <c r="F20" s="592"/>
      <c r="G20" s="592"/>
      <c r="H20" s="592"/>
      <c r="I20" s="593"/>
      <c r="J20" s="25"/>
      <c r="K20" s="25"/>
      <c r="M20" s="21" t="s">
        <v>91</v>
      </c>
      <c r="N20" s="6" t="s">
        <v>42</v>
      </c>
    </row>
    <row r="21" spans="2:14" ht="27.75" customHeight="1" x14ac:dyDescent="0.2">
      <c r="B21" s="351" t="s">
        <v>92</v>
      </c>
      <c r="C21" s="353" t="s">
        <v>93</v>
      </c>
      <c r="D21" s="353"/>
      <c r="E21" s="353"/>
      <c r="F21" s="354" t="s">
        <v>94</v>
      </c>
      <c r="G21" s="354"/>
      <c r="H21" s="354"/>
      <c r="I21" s="355"/>
      <c r="J21" s="26"/>
      <c r="K21" s="26"/>
      <c r="M21" s="21" t="s">
        <v>79</v>
      </c>
      <c r="N21" s="6" t="s">
        <v>43</v>
      </c>
    </row>
    <row r="22" spans="2:14" ht="27" customHeight="1" x14ac:dyDescent="0.2">
      <c r="B22" s="352"/>
      <c r="C22" s="457" t="s">
        <v>169</v>
      </c>
      <c r="D22" s="458"/>
      <c r="E22" s="459"/>
      <c r="F22" s="457" t="s">
        <v>171</v>
      </c>
      <c r="G22" s="458"/>
      <c r="H22" s="458"/>
      <c r="I22" s="590"/>
      <c r="J22" s="24"/>
      <c r="K22" s="24"/>
      <c r="M22" s="21" t="s">
        <v>95</v>
      </c>
      <c r="N22" s="6" t="s">
        <v>44</v>
      </c>
    </row>
    <row r="23" spans="2:14" ht="39.75" customHeight="1" x14ac:dyDescent="0.2">
      <c r="B23" s="18" t="s">
        <v>96</v>
      </c>
      <c r="C23" s="369" t="s">
        <v>152</v>
      </c>
      <c r="D23" s="370"/>
      <c r="E23" s="483"/>
      <c r="F23" s="369" t="s">
        <v>152</v>
      </c>
      <c r="G23" s="370"/>
      <c r="H23" s="370"/>
      <c r="I23" s="371"/>
      <c r="J23" s="17"/>
      <c r="K23" s="17"/>
      <c r="M23" s="21"/>
      <c r="N23" s="6" t="s">
        <v>45</v>
      </c>
    </row>
    <row r="24" spans="2:14" ht="44.25" customHeight="1" x14ac:dyDescent="0.2">
      <c r="B24" s="18" t="s">
        <v>97</v>
      </c>
      <c r="C24" s="594" t="s">
        <v>170</v>
      </c>
      <c r="D24" s="595"/>
      <c r="E24" s="596"/>
      <c r="F24" s="457" t="s">
        <v>172</v>
      </c>
      <c r="G24" s="458"/>
      <c r="H24" s="458"/>
      <c r="I24" s="590"/>
      <c r="J24" s="23"/>
      <c r="K24" s="23"/>
      <c r="M24" s="27"/>
      <c r="N24" s="6" t="s">
        <v>46</v>
      </c>
    </row>
    <row r="25" spans="2:14" ht="29.25" customHeight="1" x14ac:dyDescent="0.2">
      <c r="B25" s="18" t="s">
        <v>98</v>
      </c>
      <c r="C25" s="338" t="s">
        <v>215</v>
      </c>
      <c r="D25" s="339"/>
      <c r="E25" s="340"/>
      <c r="F25" s="16" t="s">
        <v>99</v>
      </c>
      <c r="G25" s="597">
        <v>74</v>
      </c>
      <c r="H25" s="598"/>
      <c r="I25" s="599"/>
      <c r="J25" s="28"/>
      <c r="K25" s="28"/>
      <c r="M25" s="27"/>
    </row>
    <row r="26" spans="2:14" ht="27" customHeight="1" x14ac:dyDescent="0.2">
      <c r="B26" s="18" t="s">
        <v>100</v>
      </c>
      <c r="C26" s="335" t="s">
        <v>216</v>
      </c>
      <c r="D26" s="336"/>
      <c r="E26" s="472"/>
      <c r="F26" s="16" t="s">
        <v>101</v>
      </c>
      <c r="G26" s="597">
        <v>0</v>
      </c>
      <c r="H26" s="598"/>
      <c r="I26" s="599"/>
      <c r="J26" s="29"/>
      <c r="K26" s="29"/>
      <c r="M26" s="27"/>
    </row>
    <row r="27" spans="2:14" ht="47.25" customHeight="1" x14ac:dyDescent="0.2">
      <c r="B27" s="97" t="s">
        <v>102</v>
      </c>
      <c r="C27" s="369" t="s">
        <v>86</v>
      </c>
      <c r="D27" s="370"/>
      <c r="E27" s="483"/>
      <c r="F27" s="30" t="s">
        <v>103</v>
      </c>
      <c r="G27" s="345" t="s">
        <v>182</v>
      </c>
      <c r="H27" s="346"/>
      <c r="I27" s="347"/>
      <c r="J27" s="26"/>
      <c r="K27" s="26"/>
      <c r="M27" s="27"/>
    </row>
    <row r="28" spans="2:14" ht="30" customHeight="1" x14ac:dyDescent="0.2">
      <c r="B28" s="315" t="s">
        <v>104</v>
      </c>
      <c r="C28" s="316"/>
      <c r="D28" s="316"/>
      <c r="E28" s="316"/>
      <c r="F28" s="316"/>
      <c r="G28" s="316"/>
      <c r="H28" s="316"/>
      <c r="I28" s="317"/>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125</v>
      </c>
      <c r="C42" s="293"/>
      <c r="D42" s="293"/>
      <c r="E42" s="293"/>
      <c r="F42" s="293"/>
      <c r="G42" s="293"/>
      <c r="H42" s="293"/>
      <c r="I42" s="311"/>
      <c r="J42" s="37"/>
      <c r="K42" s="37"/>
    </row>
    <row r="43" spans="2:11" ht="29.25" customHeight="1" x14ac:dyDescent="0.2">
      <c r="B43" s="315" t="s">
        <v>126</v>
      </c>
      <c r="C43" s="316"/>
      <c r="D43" s="316"/>
      <c r="E43" s="316"/>
      <c r="F43" s="316"/>
      <c r="G43" s="316"/>
      <c r="H43" s="316"/>
      <c r="I43" s="317"/>
      <c r="J43" s="14"/>
      <c r="K43" s="14"/>
    </row>
    <row r="44" spans="2:11" ht="32.25" customHeight="1" x14ac:dyDescent="0.2">
      <c r="B44" s="323"/>
      <c r="C44" s="324"/>
      <c r="D44" s="324"/>
      <c r="E44" s="324"/>
      <c r="F44" s="324"/>
      <c r="G44" s="324"/>
      <c r="H44" s="324"/>
      <c r="I44" s="325"/>
      <c r="J44" s="14"/>
      <c r="K44" s="14"/>
    </row>
    <row r="45" spans="2:11" ht="32.25" customHeight="1" x14ac:dyDescent="0.2">
      <c r="B45" s="326"/>
      <c r="C45" s="327"/>
      <c r="D45" s="327"/>
      <c r="E45" s="327"/>
      <c r="F45" s="327"/>
      <c r="G45" s="327"/>
      <c r="H45" s="327"/>
      <c r="I45" s="328"/>
      <c r="J45" s="37"/>
      <c r="K45" s="37"/>
    </row>
    <row r="46" spans="2:11" ht="32.25" customHeight="1" x14ac:dyDescent="0.2">
      <c r="B46" s="326"/>
      <c r="C46" s="327"/>
      <c r="D46" s="327"/>
      <c r="E46" s="327"/>
      <c r="F46" s="327"/>
      <c r="G46" s="327"/>
      <c r="H46" s="327"/>
      <c r="I46" s="328"/>
      <c r="J46" s="37"/>
      <c r="K46" s="37"/>
    </row>
    <row r="47" spans="2:11" ht="32.25" customHeight="1" x14ac:dyDescent="0.2">
      <c r="B47" s="326"/>
      <c r="C47" s="327"/>
      <c r="D47" s="327"/>
      <c r="E47" s="327"/>
      <c r="F47" s="327"/>
      <c r="G47" s="327"/>
      <c r="H47" s="327"/>
      <c r="I47" s="328"/>
      <c r="J47" s="37"/>
      <c r="K47" s="37"/>
    </row>
    <row r="48" spans="2:11" ht="32.25" customHeight="1" x14ac:dyDescent="0.2">
      <c r="B48" s="329"/>
      <c r="C48" s="330"/>
      <c r="D48" s="330"/>
      <c r="E48" s="330"/>
      <c r="F48" s="330"/>
      <c r="G48" s="330"/>
      <c r="H48" s="330"/>
      <c r="I48" s="331"/>
      <c r="J48" s="12"/>
      <c r="K48" s="12"/>
    </row>
    <row r="49" spans="2:11" ht="79.5" customHeight="1" x14ac:dyDescent="0.2">
      <c r="B49" s="18" t="s">
        <v>127</v>
      </c>
      <c r="C49" s="600"/>
      <c r="D49" s="601"/>
      <c r="E49" s="601"/>
      <c r="F49" s="601"/>
      <c r="G49" s="601"/>
      <c r="H49" s="601"/>
      <c r="I49" s="602"/>
      <c r="J49" s="38"/>
      <c r="K49" s="38"/>
    </row>
    <row r="50" spans="2:11" ht="26.25" customHeight="1" x14ac:dyDescent="0.2">
      <c r="B50" s="18" t="s">
        <v>128</v>
      </c>
      <c r="C50" s="603"/>
      <c r="D50" s="604"/>
      <c r="E50" s="604"/>
      <c r="F50" s="604"/>
      <c r="G50" s="604"/>
      <c r="H50" s="604"/>
      <c r="I50" s="605"/>
      <c r="J50" s="38"/>
      <c r="K50" s="38"/>
    </row>
    <row r="51" spans="2:11" ht="64.5" customHeight="1" x14ac:dyDescent="0.2">
      <c r="B51" s="112" t="s">
        <v>129</v>
      </c>
      <c r="C51" s="600"/>
      <c r="D51" s="601"/>
      <c r="E51" s="601"/>
      <c r="F51" s="601"/>
      <c r="G51" s="601"/>
      <c r="H51" s="601"/>
      <c r="I51" s="602"/>
      <c r="J51" s="38"/>
      <c r="K51" s="38"/>
    </row>
    <row r="52" spans="2:11" ht="29.25" customHeight="1" x14ac:dyDescent="0.2">
      <c r="B52" s="315" t="s">
        <v>130</v>
      </c>
      <c r="C52" s="316"/>
      <c r="D52" s="316"/>
      <c r="E52" s="316"/>
      <c r="F52" s="316"/>
      <c r="G52" s="316"/>
      <c r="H52" s="316"/>
      <c r="I52" s="317"/>
      <c r="J52" s="38"/>
      <c r="K52" s="38"/>
    </row>
    <row r="53" spans="2:11" ht="33" customHeight="1" x14ac:dyDescent="0.2">
      <c r="B53" s="318" t="s">
        <v>131</v>
      </c>
      <c r="C53" s="111" t="s">
        <v>132</v>
      </c>
      <c r="D53" s="319" t="s">
        <v>133</v>
      </c>
      <c r="E53" s="319"/>
      <c r="F53" s="319"/>
      <c r="G53" s="319" t="s">
        <v>134</v>
      </c>
      <c r="H53" s="319"/>
      <c r="I53" s="320"/>
      <c r="J53" s="39"/>
      <c r="K53" s="39"/>
    </row>
    <row r="54" spans="2:11" ht="31.5" customHeight="1" x14ac:dyDescent="0.2">
      <c r="B54" s="318"/>
      <c r="C54" s="107"/>
      <c r="D54" s="293"/>
      <c r="E54" s="293"/>
      <c r="F54" s="293"/>
      <c r="G54" s="321"/>
      <c r="H54" s="321"/>
      <c r="I54" s="322"/>
      <c r="J54" s="39"/>
      <c r="K54" s="39"/>
    </row>
    <row r="55" spans="2:11" ht="31.5" customHeight="1" x14ac:dyDescent="0.2">
      <c r="B55" s="112" t="s">
        <v>135</v>
      </c>
      <c r="C55" s="606" t="s">
        <v>173</v>
      </c>
      <c r="D55" s="607"/>
      <c r="E55" s="306" t="s">
        <v>136</v>
      </c>
      <c r="F55" s="306"/>
      <c r="G55" s="305" t="s">
        <v>158</v>
      </c>
      <c r="H55" s="305"/>
      <c r="I55" s="307"/>
      <c r="J55" s="41"/>
      <c r="K55" s="41"/>
    </row>
    <row r="56" spans="2:11" ht="31.5" customHeight="1" x14ac:dyDescent="0.2">
      <c r="B56" s="112" t="s">
        <v>137</v>
      </c>
      <c r="C56" s="293" t="str">
        <f>+'[3]HV 1'!C56:D56</f>
        <v>NICOLAS ADOLFO CORREAL HUERTAS</v>
      </c>
      <c r="D56" s="293"/>
      <c r="E56" s="308" t="s">
        <v>138</v>
      </c>
      <c r="F56" s="308"/>
      <c r="G56" s="305" t="str">
        <f>+'[7]HV 1'!G59:I59</f>
        <v>DIANA VIDAL</v>
      </c>
      <c r="H56" s="305"/>
      <c r="I56" s="307"/>
      <c r="J56" s="41"/>
      <c r="K56" s="41"/>
    </row>
    <row r="57" spans="2:11" ht="31.5" customHeight="1" x14ac:dyDescent="0.2">
      <c r="B57" s="112" t="s">
        <v>139</v>
      </c>
      <c r="C57" s="293"/>
      <c r="D57" s="293"/>
      <c r="E57" s="294" t="s">
        <v>140</v>
      </c>
      <c r="F57" s="295"/>
      <c r="G57" s="298"/>
      <c r="H57" s="299"/>
      <c r="I57" s="300"/>
      <c r="J57" s="42"/>
      <c r="K57" s="42"/>
    </row>
    <row r="58" spans="2:11" ht="31.5" customHeight="1" thickBot="1" x14ac:dyDescent="0.25">
      <c r="B58" s="78" t="s">
        <v>141</v>
      </c>
      <c r="C58" s="304"/>
      <c r="D58" s="304"/>
      <c r="E58" s="296"/>
      <c r="F58" s="297"/>
      <c r="G58" s="301"/>
      <c r="H58" s="302"/>
      <c r="I58" s="303"/>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B1:L30"/>
  <sheetViews>
    <sheetView topLeftCell="A7" workbookViewId="0">
      <selection activeCell="B14" sqref="B14:K19"/>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0"/>
      <c r="C1" s="413" t="s">
        <v>24</v>
      </c>
      <c r="D1" s="414"/>
      <c r="E1" s="414"/>
      <c r="F1" s="414"/>
      <c r="G1" s="414"/>
      <c r="H1" s="415"/>
      <c r="I1" s="416"/>
      <c r="J1" s="417"/>
    </row>
    <row r="2" spans="2:11" ht="18" customHeight="1" thickBot="1" x14ac:dyDescent="0.3">
      <c r="B2" s="411"/>
      <c r="C2" s="413" t="s">
        <v>25</v>
      </c>
      <c r="D2" s="414"/>
      <c r="E2" s="414"/>
      <c r="F2" s="414"/>
      <c r="G2" s="414"/>
      <c r="H2" s="415"/>
      <c r="I2" s="418"/>
      <c r="J2" s="419"/>
    </row>
    <row r="3" spans="2:11" ht="18" customHeight="1" thickBot="1" x14ac:dyDescent="0.3">
      <c r="B3" s="411"/>
      <c r="C3" s="413" t="s">
        <v>183</v>
      </c>
      <c r="D3" s="414"/>
      <c r="E3" s="414"/>
      <c r="F3" s="414"/>
      <c r="G3" s="414"/>
      <c r="H3" s="415"/>
      <c r="I3" s="418"/>
      <c r="J3" s="419"/>
    </row>
    <row r="4" spans="2:11" ht="18" customHeight="1" thickBot="1" x14ac:dyDescent="0.3">
      <c r="B4" s="412"/>
      <c r="C4" s="413" t="s">
        <v>143</v>
      </c>
      <c r="D4" s="414"/>
      <c r="E4" s="414"/>
      <c r="F4" s="415"/>
      <c r="G4" s="422" t="s">
        <v>190</v>
      </c>
      <c r="H4" s="423"/>
      <c r="I4" s="420"/>
      <c r="J4" s="421"/>
    </row>
    <row r="5" spans="2:11" ht="18" customHeight="1" thickBot="1" x14ac:dyDescent="0.3">
      <c r="B5" s="53"/>
      <c r="C5" s="10"/>
      <c r="D5" s="10"/>
      <c r="E5" s="10"/>
      <c r="F5" s="10"/>
      <c r="G5" s="10"/>
      <c r="H5" s="10"/>
      <c r="I5" s="10"/>
      <c r="J5" s="54"/>
    </row>
    <row r="6" spans="2:11" ht="51.75" customHeight="1" thickBot="1" x14ac:dyDescent="0.3">
      <c r="B6" s="1" t="s">
        <v>199</v>
      </c>
      <c r="C6" s="424" t="str">
        <f>+'[5]Sección 1. Metas - Magnitud'!C7</f>
        <v>1032 - Gestión y control de tránsito y transporte</v>
      </c>
      <c r="D6" s="425"/>
      <c r="E6" s="426"/>
      <c r="F6" s="55"/>
      <c r="G6" s="10"/>
      <c r="H6" s="10"/>
      <c r="I6" s="10"/>
      <c r="J6" s="54"/>
    </row>
    <row r="7" spans="2:11" ht="32.25" customHeight="1" thickBot="1" x14ac:dyDescent="0.3">
      <c r="B7" s="2" t="s">
        <v>0</v>
      </c>
      <c r="C7" s="424" t="str">
        <f>+'[5]Sección 1. Metas - Magnitud'!C8:F8</f>
        <v>Dirección de Control y Vigilancia</v>
      </c>
      <c r="D7" s="425"/>
      <c r="E7" s="426"/>
      <c r="F7" s="55"/>
      <c r="G7" s="10"/>
      <c r="H7" s="10"/>
      <c r="I7" s="10"/>
      <c r="J7" s="54"/>
    </row>
    <row r="8" spans="2:11" ht="32.25" customHeight="1" thickBot="1" x14ac:dyDescent="0.3">
      <c r="B8" s="2" t="s">
        <v>144</v>
      </c>
      <c r="C8" s="424" t="str">
        <f>+'[5]Sección 1. Metas - Magnitud'!C9:F9</f>
        <v>Subsecretaría de Servicios de la Movilidad</v>
      </c>
      <c r="D8" s="425"/>
      <c r="E8" s="426"/>
      <c r="F8" s="4"/>
      <c r="G8" s="10"/>
      <c r="H8" s="10"/>
      <c r="I8" s="10"/>
      <c r="J8" s="54"/>
    </row>
    <row r="9" spans="2:11" ht="33.75" customHeight="1" thickBot="1" x14ac:dyDescent="0.3">
      <c r="B9" s="2" t="s">
        <v>28</v>
      </c>
      <c r="C9" s="424" t="s">
        <v>184</v>
      </c>
      <c r="D9" s="425"/>
      <c r="E9" s="426"/>
      <c r="F9" s="55"/>
      <c r="G9" s="10"/>
      <c r="H9" s="10"/>
      <c r="I9" s="10"/>
      <c r="J9" s="54"/>
    </row>
    <row r="10" spans="2:11" ht="33.75" customHeight="1" thickBot="1" x14ac:dyDescent="0.3">
      <c r="B10" s="100" t="s">
        <v>197</v>
      </c>
      <c r="C10" s="424" t="str">
        <f>+'[7]HV 14'!F9</f>
        <v>14. Realizar 241 visitas administrativas y de seguimiento a empresas prestadoras del servicio público de transporte.</v>
      </c>
      <c r="D10" s="425"/>
      <c r="E10" s="426"/>
      <c r="F10" s="55"/>
      <c r="G10" s="10"/>
      <c r="H10" s="10"/>
      <c r="I10" s="10"/>
      <c r="J10" s="54"/>
    </row>
    <row r="11" spans="2:11" ht="34.5" customHeight="1" x14ac:dyDescent="0.25"/>
    <row r="12" spans="2:11" ht="21.75" customHeight="1" x14ac:dyDescent="0.25">
      <c r="B12" s="403" t="s">
        <v>218</v>
      </c>
      <c r="C12" s="404"/>
      <c r="D12" s="404"/>
      <c r="E12" s="404"/>
      <c r="F12" s="404"/>
      <c r="G12" s="404"/>
      <c r="H12" s="405"/>
      <c r="I12" s="614" t="s">
        <v>145</v>
      </c>
      <c r="J12" s="615"/>
      <c r="K12" s="615"/>
    </row>
    <row r="13" spans="2:11" s="57" customFormat="1" ht="30" customHeight="1" x14ac:dyDescent="0.2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2"/>
    </row>
    <row r="16" spans="2:11" x14ac:dyDescent="0.25">
      <c r="B16" s="143"/>
      <c r="C16" s="144"/>
      <c r="D16" s="145"/>
      <c r="E16" s="146"/>
      <c r="F16" s="144"/>
      <c r="G16" s="145"/>
      <c r="H16" s="147"/>
      <c r="I16" s="148"/>
      <c r="J16" s="149"/>
      <c r="K16" s="613"/>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08" t="s">
        <v>17</v>
      </c>
      <c r="C19" s="609"/>
      <c r="D19" s="157">
        <f>SUM(D15:D16)</f>
        <v>0</v>
      </c>
      <c r="E19" s="610" t="s">
        <v>17</v>
      </c>
      <c r="F19" s="611"/>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J9:N27"/>
  <sheetViews>
    <sheetView workbookViewId="0">
      <selection activeCell="G36" sqref="G36"/>
    </sheetView>
  </sheetViews>
  <sheetFormatPr baseColWidth="10" defaultRowHeight="15" x14ac:dyDescent="0.25"/>
  <sheetData>
    <row r="9" spans="10:12" x14ac:dyDescent="0.25">
      <c r="K9" s="131" t="s">
        <v>213</v>
      </c>
      <c r="L9" s="131" t="s">
        <v>214</v>
      </c>
    </row>
    <row r="10" spans="10:12" x14ac:dyDescent="0.25">
      <c r="J10" s="128" t="s">
        <v>208</v>
      </c>
      <c r="K10" s="128">
        <v>77</v>
      </c>
      <c r="L10" s="128">
        <v>2</v>
      </c>
    </row>
    <row r="11" spans="10:12" x14ac:dyDescent="0.25">
      <c r="J11" s="102"/>
      <c r="K11" s="102"/>
      <c r="L11" s="102">
        <v>37</v>
      </c>
    </row>
    <row r="12" spans="10:12" x14ac:dyDescent="0.25">
      <c r="J12" s="102"/>
      <c r="K12" s="102"/>
      <c r="L12" s="102">
        <v>43</v>
      </c>
    </row>
    <row r="13" spans="10:12" x14ac:dyDescent="0.25">
      <c r="K13" s="102" t="s">
        <v>4</v>
      </c>
      <c r="L13" s="126">
        <f>SUM(L10:L12)</f>
        <v>82</v>
      </c>
    </row>
    <row r="14" spans="10:12" x14ac:dyDescent="0.25">
      <c r="J14" s="128" t="s">
        <v>209</v>
      </c>
      <c r="K14" s="128">
        <v>115</v>
      </c>
      <c r="L14" s="128">
        <v>16</v>
      </c>
    </row>
    <row r="15" spans="10:12" x14ac:dyDescent="0.25">
      <c r="J15" s="102"/>
      <c r="K15" s="102"/>
      <c r="L15" s="102">
        <v>27</v>
      </c>
    </row>
    <row r="16" spans="10:12" x14ac:dyDescent="0.25">
      <c r="J16" s="102"/>
      <c r="K16" s="102"/>
      <c r="L16" s="102">
        <v>10</v>
      </c>
    </row>
    <row r="17" spans="10:14" x14ac:dyDescent="0.25">
      <c r="J17" s="102"/>
      <c r="K17" s="102" t="s">
        <v>4</v>
      </c>
      <c r="L17" s="126">
        <f>SUM(L14:L16)</f>
        <v>53</v>
      </c>
    </row>
    <row r="18" spans="10:14" x14ac:dyDescent="0.25">
      <c r="J18" s="128" t="s">
        <v>210</v>
      </c>
      <c r="K18" s="128">
        <v>7</v>
      </c>
      <c r="L18" s="128">
        <v>13</v>
      </c>
    </row>
    <row r="19" spans="10:14" x14ac:dyDescent="0.25">
      <c r="J19" s="102"/>
      <c r="K19" s="102"/>
      <c r="L19" s="102">
        <v>14</v>
      </c>
    </row>
    <row r="20" spans="10:14" x14ac:dyDescent="0.25">
      <c r="J20" s="102"/>
      <c r="K20" s="102"/>
      <c r="L20" s="102">
        <v>10</v>
      </c>
    </row>
    <row r="21" spans="10:14" x14ac:dyDescent="0.25">
      <c r="J21" s="102"/>
      <c r="K21" s="102" t="s">
        <v>4</v>
      </c>
      <c r="L21" s="126">
        <f>SUM(L18:L20)</f>
        <v>37</v>
      </c>
    </row>
    <row r="22" spans="10:14" x14ac:dyDescent="0.25">
      <c r="J22" s="128" t="s">
        <v>211</v>
      </c>
      <c r="K22" s="128">
        <v>52</v>
      </c>
      <c r="L22" s="128">
        <v>10</v>
      </c>
    </row>
    <row r="23" spans="10:14" x14ac:dyDescent="0.25">
      <c r="J23" s="102"/>
      <c r="K23" s="102"/>
      <c r="L23" s="102">
        <v>0</v>
      </c>
    </row>
    <row r="24" spans="10:14" x14ac:dyDescent="0.25">
      <c r="J24" s="102"/>
      <c r="K24" s="102"/>
      <c r="L24" s="102">
        <v>59</v>
      </c>
    </row>
    <row r="25" spans="10:14" x14ac:dyDescent="0.25">
      <c r="J25" s="102"/>
      <c r="K25" s="102" t="s">
        <v>4</v>
      </c>
      <c r="L25" s="126">
        <f>SUM(L22:L24)</f>
        <v>69</v>
      </c>
    </row>
    <row r="27" spans="10:14" x14ac:dyDescent="0.2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9"/>
      <c r="C2" s="387" t="s">
        <v>24</v>
      </c>
      <c r="D2" s="387"/>
      <c r="E2" s="387"/>
      <c r="F2" s="387"/>
      <c r="G2" s="387"/>
      <c r="H2" s="387"/>
      <c r="I2" s="391"/>
      <c r="J2" s="10"/>
      <c r="K2" s="10"/>
      <c r="M2" s="11" t="s">
        <v>47</v>
      </c>
    </row>
    <row r="3" spans="2:14" ht="25.5" customHeight="1" x14ac:dyDescent="0.2">
      <c r="B3" s="390"/>
      <c r="C3" s="388" t="s">
        <v>25</v>
      </c>
      <c r="D3" s="388"/>
      <c r="E3" s="388"/>
      <c r="F3" s="388"/>
      <c r="G3" s="388"/>
      <c r="H3" s="388"/>
      <c r="I3" s="392"/>
      <c r="J3" s="10"/>
      <c r="K3" s="10"/>
      <c r="M3" s="11" t="s">
        <v>48</v>
      </c>
    </row>
    <row r="4" spans="2:14" ht="25.5" customHeight="1" x14ac:dyDescent="0.2">
      <c r="B4" s="390"/>
      <c r="C4" s="388" t="s">
        <v>49</v>
      </c>
      <c r="D4" s="388"/>
      <c r="E4" s="388"/>
      <c r="F4" s="388"/>
      <c r="G4" s="388"/>
      <c r="H4" s="388"/>
      <c r="I4" s="392"/>
      <c r="J4" s="10"/>
      <c r="K4" s="10"/>
      <c r="M4" s="11" t="s">
        <v>50</v>
      </c>
    </row>
    <row r="5" spans="2:14" ht="25.5" customHeight="1" x14ac:dyDescent="0.2">
      <c r="B5" s="390"/>
      <c r="C5" s="388" t="s">
        <v>51</v>
      </c>
      <c r="D5" s="388"/>
      <c r="E5" s="388"/>
      <c r="F5" s="388"/>
      <c r="G5" s="393" t="s">
        <v>52</v>
      </c>
      <c r="H5" s="393"/>
      <c r="I5" s="392"/>
      <c r="J5" s="10"/>
      <c r="K5" s="10"/>
      <c r="M5" s="11" t="s">
        <v>53</v>
      </c>
    </row>
    <row r="6" spans="2:14" ht="23.25" customHeight="1" x14ac:dyDescent="0.2">
      <c r="B6" s="372" t="s">
        <v>54</v>
      </c>
      <c r="C6" s="373"/>
      <c r="D6" s="373"/>
      <c r="E6" s="373"/>
      <c r="F6" s="373"/>
      <c r="G6" s="373"/>
      <c r="H6" s="373"/>
      <c r="I6" s="374"/>
      <c r="J6" s="12"/>
      <c r="K6" s="12"/>
    </row>
    <row r="7" spans="2:14" ht="24" customHeight="1" x14ac:dyDescent="0.2">
      <c r="B7" s="375" t="s">
        <v>55</v>
      </c>
      <c r="C7" s="376"/>
      <c r="D7" s="376"/>
      <c r="E7" s="376"/>
      <c r="F7" s="376"/>
      <c r="G7" s="376"/>
      <c r="H7" s="376"/>
      <c r="I7" s="377"/>
      <c r="J7" s="13"/>
      <c r="K7" s="13"/>
    </row>
    <row r="8" spans="2:14" ht="24" customHeight="1" x14ac:dyDescent="0.2">
      <c r="B8" s="378" t="s">
        <v>56</v>
      </c>
      <c r="C8" s="379"/>
      <c r="D8" s="379"/>
      <c r="E8" s="379"/>
      <c r="F8" s="379"/>
      <c r="G8" s="379"/>
      <c r="H8" s="379"/>
      <c r="I8" s="380"/>
      <c r="J8" s="14"/>
      <c r="K8" s="14"/>
      <c r="N8" s="6" t="s">
        <v>57</v>
      </c>
    </row>
    <row r="9" spans="2:14" ht="30.75" customHeight="1" x14ac:dyDescent="0.2">
      <c r="B9" s="98" t="s">
        <v>58</v>
      </c>
      <c r="C9" s="59">
        <v>231</v>
      </c>
      <c r="D9" s="384" t="s">
        <v>59</v>
      </c>
      <c r="E9" s="384"/>
      <c r="F9" s="335" t="s">
        <v>201</v>
      </c>
      <c r="G9" s="336"/>
      <c r="H9" s="336"/>
      <c r="I9" s="337"/>
      <c r="J9" s="15"/>
      <c r="K9" s="15"/>
      <c r="M9" s="11" t="s">
        <v>60</v>
      </c>
      <c r="N9" s="6" t="s">
        <v>61</v>
      </c>
    </row>
    <row r="10" spans="2:14" ht="30.75" customHeight="1" x14ac:dyDescent="0.2">
      <c r="B10" s="18" t="s">
        <v>62</v>
      </c>
      <c r="C10" s="60" t="s">
        <v>81</v>
      </c>
      <c r="D10" s="385" t="s">
        <v>63</v>
      </c>
      <c r="E10" s="386"/>
      <c r="F10" s="369" t="s">
        <v>155</v>
      </c>
      <c r="G10" s="370"/>
      <c r="H10" s="16" t="s">
        <v>64</v>
      </c>
      <c r="I10" s="113" t="s">
        <v>81</v>
      </c>
      <c r="J10" s="17"/>
      <c r="K10" s="17"/>
      <c r="M10" s="11" t="s">
        <v>65</v>
      </c>
      <c r="N10" s="6" t="s">
        <v>66</v>
      </c>
    </row>
    <row r="11" spans="2:14" ht="30.75" customHeight="1" x14ac:dyDescent="0.2">
      <c r="B11" s="18" t="s">
        <v>67</v>
      </c>
      <c r="C11" s="381" t="s">
        <v>156</v>
      </c>
      <c r="D11" s="381"/>
      <c r="E11" s="381"/>
      <c r="F11" s="381"/>
      <c r="G11" s="16" t="s">
        <v>68</v>
      </c>
      <c r="H11" s="382">
        <v>1032</v>
      </c>
      <c r="I11" s="383"/>
      <c r="J11" s="19"/>
      <c r="K11" s="19"/>
      <c r="M11" s="11" t="s">
        <v>69</v>
      </c>
      <c r="N11" s="6" t="s">
        <v>70</v>
      </c>
    </row>
    <row r="12" spans="2:14" ht="30.75" customHeight="1" x14ac:dyDescent="0.2">
      <c r="B12" s="18" t="s">
        <v>71</v>
      </c>
      <c r="C12" s="366" t="s">
        <v>65</v>
      </c>
      <c r="D12" s="366"/>
      <c r="E12" s="366"/>
      <c r="F12" s="366"/>
      <c r="G12" s="16" t="s">
        <v>72</v>
      </c>
      <c r="H12" s="367" t="s">
        <v>157</v>
      </c>
      <c r="I12" s="368"/>
      <c r="J12" s="20"/>
      <c r="K12" s="20"/>
      <c r="M12" s="21" t="s">
        <v>73</v>
      </c>
    </row>
    <row r="13" spans="2:14" ht="30.75" customHeight="1" x14ac:dyDescent="0.2">
      <c r="B13" s="18" t="s">
        <v>74</v>
      </c>
      <c r="C13" s="362" t="s">
        <v>45</v>
      </c>
      <c r="D13" s="362"/>
      <c r="E13" s="362"/>
      <c r="F13" s="362"/>
      <c r="G13" s="362"/>
      <c r="H13" s="362"/>
      <c r="I13" s="363"/>
      <c r="J13" s="22"/>
      <c r="K13" s="22"/>
      <c r="M13" s="21"/>
    </row>
    <row r="14" spans="2:14" ht="30.75" customHeight="1" x14ac:dyDescent="0.2">
      <c r="B14" s="18" t="s">
        <v>75</v>
      </c>
      <c r="C14" s="369" t="s">
        <v>202</v>
      </c>
      <c r="D14" s="370"/>
      <c r="E14" s="370"/>
      <c r="F14" s="370"/>
      <c r="G14" s="370"/>
      <c r="H14" s="370"/>
      <c r="I14" s="371"/>
      <c r="J14" s="17"/>
      <c r="K14" s="17"/>
      <c r="M14" s="21"/>
      <c r="N14" s="6" t="s">
        <v>76</v>
      </c>
    </row>
    <row r="15" spans="2:14" ht="30.75" customHeight="1" x14ac:dyDescent="0.2">
      <c r="B15" s="18" t="s">
        <v>77</v>
      </c>
      <c r="C15" s="356" t="s">
        <v>203</v>
      </c>
      <c r="D15" s="356"/>
      <c r="E15" s="356"/>
      <c r="F15" s="356"/>
      <c r="G15" s="16" t="s">
        <v>78</v>
      </c>
      <c r="H15" s="358" t="s">
        <v>91</v>
      </c>
      <c r="I15" s="359"/>
      <c r="J15" s="17"/>
      <c r="K15" s="17"/>
      <c r="M15" s="21" t="s">
        <v>80</v>
      </c>
      <c r="N15" s="6" t="s">
        <v>81</v>
      </c>
    </row>
    <row r="16" spans="2:14" ht="30.75" customHeight="1" x14ac:dyDescent="0.2">
      <c r="B16" s="18" t="s">
        <v>82</v>
      </c>
      <c r="C16" s="360" t="s">
        <v>215</v>
      </c>
      <c r="D16" s="361"/>
      <c r="E16" s="361"/>
      <c r="F16" s="361"/>
      <c r="G16" s="16" t="s">
        <v>83</v>
      </c>
      <c r="H16" s="358" t="s">
        <v>70</v>
      </c>
      <c r="I16" s="359"/>
      <c r="J16" s="17"/>
      <c r="K16" s="17"/>
      <c r="M16" s="21" t="s">
        <v>84</v>
      </c>
    </row>
    <row r="17" spans="2:14" ht="36" customHeight="1" x14ac:dyDescent="0.2">
      <c r="B17" s="18" t="s">
        <v>85</v>
      </c>
      <c r="C17" s="362" t="s">
        <v>204</v>
      </c>
      <c r="D17" s="362"/>
      <c r="E17" s="362"/>
      <c r="F17" s="362"/>
      <c r="G17" s="362"/>
      <c r="H17" s="362"/>
      <c r="I17" s="363"/>
      <c r="J17" s="22"/>
      <c r="K17" s="22"/>
      <c r="M17" s="21" t="s">
        <v>86</v>
      </c>
      <c r="N17" s="6" t="s">
        <v>39</v>
      </c>
    </row>
    <row r="18" spans="2:14" ht="30.75" customHeight="1" x14ac:dyDescent="0.2">
      <c r="B18" s="18" t="s">
        <v>87</v>
      </c>
      <c r="C18" s="356" t="s">
        <v>163</v>
      </c>
      <c r="D18" s="356"/>
      <c r="E18" s="356"/>
      <c r="F18" s="356"/>
      <c r="G18" s="356"/>
      <c r="H18" s="356"/>
      <c r="I18" s="357"/>
      <c r="J18" s="23"/>
      <c r="K18" s="23"/>
      <c r="M18" s="21" t="s">
        <v>88</v>
      </c>
      <c r="N18" s="6" t="s">
        <v>40</v>
      </c>
    </row>
    <row r="19" spans="2:14" ht="30.75" customHeight="1" x14ac:dyDescent="0.2">
      <c r="B19" s="18" t="s">
        <v>89</v>
      </c>
      <c r="C19" s="356" t="s">
        <v>159</v>
      </c>
      <c r="D19" s="356"/>
      <c r="E19" s="356"/>
      <c r="F19" s="356"/>
      <c r="G19" s="356"/>
      <c r="H19" s="356"/>
      <c r="I19" s="357"/>
      <c r="J19" s="24"/>
      <c r="K19" s="24"/>
      <c r="M19" s="21"/>
      <c r="N19" s="6" t="s">
        <v>41</v>
      </c>
    </row>
    <row r="20" spans="2:14" ht="30.75" customHeight="1" x14ac:dyDescent="0.2">
      <c r="B20" s="18" t="s">
        <v>90</v>
      </c>
      <c r="C20" s="364" t="s">
        <v>151</v>
      </c>
      <c r="D20" s="364"/>
      <c r="E20" s="364"/>
      <c r="F20" s="364"/>
      <c r="G20" s="364"/>
      <c r="H20" s="364"/>
      <c r="I20" s="365"/>
      <c r="J20" s="25"/>
      <c r="K20" s="25"/>
      <c r="M20" s="21" t="s">
        <v>91</v>
      </c>
      <c r="N20" s="6" t="s">
        <v>42</v>
      </c>
    </row>
    <row r="21" spans="2:14" ht="27.75" customHeight="1" x14ac:dyDescent="0.2">
      <c r="B21" s="351" t="s">
        <v>92</v>
      </c>
      <c r="C21" s="353" t="s">
        <v>93</v>
      </c>
      <c r="D21" s="353"/>
      <c r="E21" s="353"/>
      <c r="F21" s="354" t="s">
        <v>94</v>
      </c>
      <c r="G21" s="354"/>
      <c r="H21" s="354"/>
      <c r="I21" s="355"/>
      <c r="J21" s="26"/>
      <c r="K21" s="26"/>
      <c r="M21" s="21" t="s">
        <v>79</v>
      </c>
      <c r="N21" s="6" t="s">
        <v>43</v>
      </c>
    </row>
    <row r="22" spans="2:14" ht="27" customHeight="1" x14ac:dyDescent="0.2">
      <c r="B22" s="352"/>
      <c r="C22" s="356" t="s">
        <v>160</v>
      </c>
      <c r="D22" s="356"/>
      <c r="E22" s="356"/>
      <c r="F22" s="356" t="s">
        <v>161</v>
      </c>
      <c r="G22" s="356"/>
      <c r="H22" s="356"/>
      <c r="I22" s="357"/>
      <c r="J22" s="24"/>
      <c r="K22" s="24"/>
      <c r="M22" s="21" t="s">
        <v>95</v>
      </c>
      <c r="N22" s="6" t="s">
        <v>44</v>
      </c>
    </row>
    <row r="23" spans="2:14" ht="39.75" customHeight="1" x14ac:dyDescent="0.2">
      <c r="B23" s="18" t="s">
        <v>96</v>
      </c>
      <c r="C23" s="358" t="s">
        <v>151</v>
      </c>
      <c r="D23" s="358"/>
      <c r="E23" s="358"/>
      <c r="F23" s="358" t="s">
        <v>151</v>
      </c>
      <c r="G23" s="358"/>
      <c r="H23" s="358"/>
      <c r="I23" s="359"/>
      <c r="J23" s="17"/>
      <c r="K23" s="17"/>
      <c r="M23" s="21"/>
      <c r="N23" s="6" t="s">
        <v>45</v>
      </c>
    </row>
    <row r="24" spans="2:14" ht="44.25" customHeight="1" x14ac:dyDescent="0.2">
      <c r="B24" s="18" t="s">
        <v>97</v>
      </c>
      <c r="C24" s="332" t="s">
        <v>205</v>
      </c>
      <c r="D24" s="333"/>
      <c r="E24" s="334"/>
      <c r="F24" s="335" t="s">
        <v>206</v>
      </c>
      <c r="G24" s="336"/>
      <c r="H24" s="336"/>
      <c r="I24" s="337"/>
      <c r="J24" s="23"/>
      <c r="K24" s="23"/>
      <c r="M24" s="27"/>
      <c r="N24" s="6" t="s">
        <v>46</v>
      </c>
    </row>
    <row r="25" spans="2:14" ht="29.25" customHeight="1" x14ac:dyDescent="0.2">
      <c r="B25" s="18" t="s">
        <v>98</v>
      </c>
      <c r="C25" s="338" t="s">
        <v>215</v>
      </c>
      <c r="D25" s="339"/>
      <c r="E25" s="340"/>
      <c r="F25" s="16" t="s">
        <v>99</v>
      </c>
      <c r="G25" s="341">
        <v>0.3</v>
      </c>
      <c r="H25" s="342"/>
      <c r="I25" s="343"/>
      <c r="J25" s="28"/>
      <c r="K25" s="28"/>
      <c r="M25" s="27"/>
    </row>
    <row r="26" spans="2:14" ht="27" customHeight="1" x14ac:dyDescent="0.2">
      <c r="B26" s="18" t="s">
        <v>100</v>
      </c>
      <c r="C26" s="335" t="s">
        <v>216</v>
      </c>
      <c r="D26" s="336"/>
      <c r="E26" s="344"/>
      <c r="F26" s="16" t="s">
        <v>101</v>
      </c>
      <c r="G26" s="345">
        <v>0.3</v>
      </c>
      <c r="H26" s="346"/>
      <c r="I26" s="347"/>
      <c r="J26" s="29"/>
      <c r="K26" s="29"/>
      <c r="M26" s="27"/>
    </row>
    <row r="27" spans="2:14" ht="47.25" customHeight="1" x14ac:dyDescent="0.2">
      <c r="B27" s="97" t="s">
        <v>102</v>
      </c>
      <c r="C27" s="348" t="s">
        <v>86</v>
      </c>
      <c r="D27" s="349"/>
      <c r="E27" s="350"/>
      <c r="F27" s="30" t="s">
        <v>103</v>
      </c>
      <c r="G27" s="345" t="s">
        <v>182</v>
      </c>
      <c r="H27" s="346"/>
      <c r="I27" s="347"/>
      <c r="J27" s="26"/>
      <c r="K27" s="26"/>
      <c r="M27" s="27"/>
    </row>
    <row r="28" spans="2:14" ht="30" customHeight="1" x14ac:dyDescent="0.2">
      <c r="B28" s="315" t="s">
        <v>104</v>
      </c>
      <c r="C28" s="316"/>
      <c r="D28" s="316"/>
      <c r="E28" s="316"/>
      <c r="F28" s="316"/>
      <c r="G28" s="316"/>
      <c r="H28" s="316"/>
      <c r="I28" s="317"/>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125</v>
      </c>
      <c r="C42" s="309" t="s">
        <v>224</v>
      </c>
      <c r="D42" s="309"/>
      <c r="E42" s="309"/>
      <c r="F42" s="309"/>
      <c r="G42" s="309"/>
      <c r="H42" s="309"/>
      <c r="I42" s="310"/>
      <c r="J42" s="37"/>
      <c r="K42" s="37"/>
    </row>
    <row r="43" spans="2:11" ht="29.25" customHeight="1" x14ac:dyDescent="0.2">
      <c r="B43" s="315" t="s">
        <v>126</v>
      </c>
      <c r="C43" s="316"/>
      <c r="D43" s="316"/>
      <c r="E43" s="316"/>
      <c r="F43" s="316"/>
      <c r="G43" s="316"/>
      <c r="H43" s="316"/>
      <c r="I43" s="317"/>
      <c r="J43" s="14"/>
      <c r="K43" s="14"/>
    </row>
    <row r="44" spans="2:11" ht="32.25" customHeight="1" x14ac:dyDescent="0.2">
      <c r="B44" s="323"/>
      <c r="C44" s="324"/>
      <c r="D44" s="324"/>
      <c r="E44" s="324"/>
      <c r="F44" s="324"/>
      <c r="G44" s="324"/>
      <c r="H44" s="324"/>
      <c r="I44" s="325"/>
      <c r="J44" s="14"/>
      <c r="K44" s="14"/>
    </row>
    <row r="45" spans="2:11" ht="32.25" customHeight="1" x14ac:dyDescent="0.2">
      <c r="B45" s="326"/>
      <c r="C45" s="327"/>
      <c r="D45" s="327"/>
      <c r="E45" s="327"/>
      <c r="F45" s="327"/>
      <c r="G45" s="327"/>
      <c r="H45" s="327"/>
      <c r="I45" s="328"/>
      <c r="J45" s="37"/>
      <c r="K45" s="37"/>
    </row>
    <row r="46" spans="2:11" ht="32.25" customHeight="1" x14ac:dyDescent="0.2">
      <c r="B46" s="326"/>
      <c r="C46" s="327"/>
      <c r="D46" s="327"/>
      <c r="E46" s="327"/>
      <c r="F46" s="327"/>
      <c r="G46" s="327"/>
      <c r="H46" s="327"/>
      <c r="I46" s="328"/>
      <c r="J46" s="37"/>
      <c r="K46" s="37"/>
    </row>
    <row r="47" spans="2:11" ht="32.25" customHeight="1" x14ac:dyDescent="0.2">
      <c r="B47" s="326"/>
      <c r="C47" s="327"/>
      <c r="D47" s="327"/>
      <c r="E47" s="327"/>
      <c r="F47" s="327"/>
      <c r="G47" s="327"/>
      <c r="H47" s="327"/>
      <c r="I47" s="328"/>
      <c r="J47" s="37"/>
      <c r="K47" s="37"/>
    </row>
    <row r="48" spans="2:11" ht="32.25" customHeight="1" x14ac:dyDescent="0.2">
      <c r="B48" s="329"/>
      <c r="C48" s="330"/>
      <c r="D48" s="330"/>
      <c r="E48" s="330"/>
      <c r="F48" s="330"/>
      <c r="G48" s="330"/>
      <c r="H48" s="330"/>
      <c r="I48" s="331"/>
      <c r="J48" s="12"/>
      <c r="K48" s="12"/>
    </row>
    <row r="49" spans="2:11" ht="83.25" customHeight="1" x14ac:dyDescent="0.2">
      <c r="B49" s="18" t="s">
        <v>127</v>
      </c>
      <c r="C49" s="309" t="s">
        <v>224</v>
      </c>
      <c r="D49" s="309"/>
      <c r="E49" s="309"/>
      <c r="F49" s="309"/>
      <c r="G49" s="309"/>
      <c r="H49" s="309"/>
      <c r="I49" s="310"/>
      <c r="J49" s="38"/>
      <c r="K49" s="38"/>
    </row>
    <row r="50" spans="2:11" ht="34.5" customHeight="1" x14ac:dyDescent="0.2">
      <c r="B50" s="18" t="s">
        <v>128</v>
      </c>
      <c r="C50" s="293" t="s">
        <v>182</v>
      </c>
      <c r="D50" s="293"/>
      <c r="E50" s="293"/>
      <c r="F50" s="293"/>
      <c r="G50" s="293"/>
      <c r="H50" s="293"/>
      <c r="I50" s="311"/>
      <c r="J50" s="38"/>
      <c r="K50" s="38"/>
    </row>
    <row r="51" spans="2:11" ht="34.5" customHeight="1" x14ac:dyDescent="0.2">
      <c r="B51" s="112" t="s">
        <v>129</v>
      </c>
      <c r="C51" s="312" t="s">
        <v>225</v>
      </c>
      <c r="D51" s="313"/>
      <c r="E51" s="313"/>
      <c r="F51" s="313"/>
      <c r="G51" s="313"/>
      <c r="H51" s="313"/>
      <c r="I51" s="314"/>
      <c r="J51" s="38"/>
      <c r="K51" s="38"/>
    </row>
    <row r="52" spans="2:11" ht="29.25" customHeight="1" x14ac:dyDescent="0.2">
      <c r="B52" s="315" t="s">
        <v>130</v>
      </c>
      <c r="C52" s="316"/>
      <c r="D52" s="316"/>
      <c r="E52" s="316"/>
      <c r="F52" s="316"/>
      <c r="G52" s="316"/>
      <c r="H52" s="316"/>
      <c r="I52" s="317"/>
      <c r="J52" s="38"/>
      <c r="K52" s="38"/>
    </row>
    <row r="53" spans="2:11" ht="33" customHeight="1" x14ac:dyDescent="0.2">
      <c r="B53" s="318" t="s">
        <v>131</v>
      </c>
      <c r="C53" s="111" t="s">
        <v>132</v>
      </c>
      <c r="D53" s="319" t="s">
        <v>133</v>
      </c>
      <c r="E53" s="319"/>
      <c r="F53" s="319"/>
      <c r="G53" s="319" t="s">
        <v>134</v>
      </c>
      <c r="H53" s="319"/>
      <c r="I53" s="320"/>
      <c r="J53" s="39"/>
      <c r="K53" s="39"/>
    </row>
    <row r="54" spans="2:11" ht="31.5" customHeight="1" x14ac:dyDescent="0.2">
      <c r="B54" s="318"/>
      <c r="C54" s="40"/>
      <c r="D54" s="293"/>
      <c r="E54" s="293"/>
      <c r="F54" s="293"/>
      <c r="G54" s="321"/>
      <c r="H54" s="321"/>
      <c r="I54" s="322"/>
      <c r="J54" s="39"/>
      <c r="K54" s="39"/>
    </row>
    <row r="55" spans="2:11" ht="31.5" customHeight="1" x14ac:dyDescent="0.2">
      <c r="B55" s="112" t="s">
        <v>135</v>
      </c>
      <c r="C55" s="305" t="s">
        <v>164</v>
      </c>
      <c r="D55" s="305"/>
      <c r="E55" s="306" t="s">
        <v>136</v>
      </c>
      <c r="F55" s="306"/>
      <c r="G55" s="305" t="s">
        <v>186</v>
      </c>
      <c r="H55" s="305"/>
      <c r="I55" s="307"/>
      <c r="J55" s="41"/>
      <c r="K55" s="41"/>
    </row>
    <row r="56" spans="2:11" ht="31.5" customHeight="1" x14ac:dyDescent="0.2">
      <c r="B56" s="112" t="s">
        <v>137</v>
      </c>
      <c r="C56" s="293" t="str">
        <f>+'[3]HV 1'!C56:D56</f>
        <v>NICOLAS ADOLFO CORREAL HUERTAS</v>
      </c>
      <c r="D56" s="293"/>
      <c r="E56" s="308" t="s">
        <v>138</v>
      </c>
      <c r="F56" s="308"/>
      <c r="G56" s="305" t="str">
        <f>+'[4]HV 1'!G56:I56</f>
        <v>DIANA VIDAL</v>
      </c>
      <c r="H56" s="305"/>
      <c r="I56" s="307"/>
      <c r="J56" s="41"/>
      <c r="K56" s="41"/>
    </row>
    <row r="57" spans="2:11" ht="31.5" customHeight="1" x14ac:dyDescent="0.2">
      <c r="B57" s="112" t="s">
        <v>139</v>
      </c>
      <c r="C57" s="293"/>
      <c r="D57" s="293"/>
      <c r="E57" s="294" t="s">
        <v>140</v>
      </c>
      <c r="F57" s="295"/>
      <c r="G57" s="298"/>
      <c r="H57" s="299"/>
      <c r="I57" s="300"/>
      <c r="J57" s="42"/>
      <c r="K57" s="42"/>
    </row>
    <row r="58" spans="2:11" ht="31.5" customHeight="1" thickBot="1" x14ac:dyDescent="0.25">
      <c r="B58" s="78" t="s">
        <v>141</v>
      </c>
      <c r="C58" s="304"/>
      <c r="D58" s="304"/>
      <c r="E58" s="296"/>
      <c r="F58" s="297"/>
      <c r="G58" s="301"/>
      <c r="H58" s="302"/>
      <c r="I58" s="303"/>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6.42578125" customWidth="1"/>
    <col min="6" max="6" width="31" customWidth="1"/>
    <col min="7" max="8" width="16.140625" customWidth="1"/>
    <col min="9" max="9" width="16.425781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0"/>
      <c r="C1" s="413" t="s">
        <v>24</v>
      </c>
      <c r="D1" s="414"/>
      <c r="E1" s="414"/>
      <c r="F1" s="414"/>
      <c r="G1" s="414"/>
      <c r="H1" s="415"/>
      <c r="I1" s="416"/>
      <c r="J1" s="417"/>
    </row>
    <row r="2" spans="2:13" ht="18" customHeight="1" thickBot="1" x14ac:dyDescent="0.3">
      <c r="B2" s="411"/>
      <c r="C2" s="413" t="s">
        <v>25</v>
      </c>
      <c r="D2" s="414"/>
      <c r="E2" s="414"/>
      <c r="F2" s="414"/>
      <c r="G2" s="414"/>
      <c r="H2" s="415"/>
      <c r="I2" s="418"/>
      <c r="J2" s="419"/>
    </row>
    <row r="3" spans="2:13" ht="18" customHeight="1" thickBot="1" x14ac:dyDescent="0.3">
      <c r="B3" s="411"/>
      <c r="C3" s="413" t="s">
        <v>142</v>
      </c>
      <c r="D3" s="414"/>
      <c r="E3" s="414"/>
      <c r="F3" s="414"/>
      <c r="G3" s="414"/>
      <c r="H3" s="415"/>
      <c r="I3" s="418"/>
      <c r="J3" s="419"/>
    </row>
    <row r="4" spans="2:13" ht="18" customHeight="1" thickBot="1" x14ac:dyDescent="0.3">
      <c r="B4" s="412"/>
      <c r="C4" s="413" t="s">
        <v>143</v>
      </c>
      <c r="D4" s="414"/>
      <c r="E4" s="414"/>
      <c r="F4" s="415"/>
      <c r="G4" s="422" t="s">
        <v>190</v>
      </c>
      <c r="H4" s="423"/>
      <c r="I4" s="420"/>
      <c r="J4" s="421"/>
    </row>
    <row r="5" spans="2:13" ht="18" customHeight="1" thickBot="1" x14ac:dyDescent="0.3">
      <c r="B5" s="53"/>
      <c r="C5" s="10"/>
      <c r="D5" s="10"/>
      <c r="E5" s="10"/>
      <c r="F5" s="10"/>
      <c r="G5" s="10"/>
      <c r="H5" s="10"/>
      <c r="I5" s="10"/>
      <c r="J5" s="54"/>
    </row>
    <row r="6" spans="2:13" ht="51.75" customHeight="1" thickBot="1" x14ac:dyDescent="0.3">
      <c r="B6" s="1" t="s">
        <v>185</v>
      </c>
      <c r="C6" s="424" t="str">
        <f>+'[5]Sección 1. Metas - Magnitud'!C7</f>
        <v>1032 - Gestión y control de tránsito y transporte</v>
      </c>
      <c r="D6" s="425"/>
      <c r="E6" s="426"/>
      <c r="F6" s="55"/>
      <c r="G6" s="10"/>
      <c r="H6" s="10"/>
      <c r="I6" s="10"/>
      <c r="J6" s="54"/>
    </row>
    <row r="7" spans="2:13" ht="32.25" customHeight="1" thickBot="1" x14ac:dyDescent="0.3">
      <c r="B7" s="2" t="s">
        <v>0</v>
      </c>
      <c r="C7" s="424" t="str">
        <f>+'[5]Sección 1. Metas - Magnitud'!C8:F8</f>
        <v>Dirección de Control y Vigilancia</v>
      </c>
      <c r="D7" s="425"/>
      <c r="E7" s="426"/>
      <c r="F7" s="55"/>
      <c r="G7" s="10"/>
      <c r="H7" s="10"/>
      <c r="I7" s="10"/>
      <c r="J7" s="54"/>
    </row>
    <row r="8" spans="2:13" ht="32.25" customHeight="1" thickBot="1" x14ac:dyDescent="0.3">
      <c r="B8" s="2" t="s">
        <v>144</v>
      </c>
      <c r="C8" s="424" t="str">
        <f>+'[5]Sección 1. Metas - Magnitud'!C9:F9</f>
        <v>Subsecretaría de Servicios de la Movilidad</v>
      </c>
      <c r="D8" s="425"/>
      <c r="E8" s="426"/>
      <c r="F8" s="4"/>
      <c r="G8" s="10"/>
      <c r="H8" s="10"/>
      <c r="I8" s="10"/>
      <c r="J8" s="54"/>
    </row>
    <row r="9" spans="2:13" ht="33.75" customHeight="1" thickBot="1" x14ac:dyDescent="0.3">
      <c r="B9" s="2" t="s">
        <v>28</v>
      </c>
      <c r="C9" s="424" t="s">
        <v>184</v>
      </c>
      <c r="D9" s="425"/>
      <c r="E9" s="426"/>
      <c r="F9" s="55"/>
      <c r="G9" s="10"/>
      <c r="H9" s="10"/>
      <c r="I9" s="10"/>
      <c r="J9" s="54"/>
    </row>
    <row r="10" spans="2:13" ht="32.25" customHeight="1" thickBot="1" x14ac:dyDescent="0.3">
      <c r="B10" s="2" t="s">
        <v>197</v>
      </c>
      <c r="C10" s="424" t="s">
        <v>202</v>
      </c>
      <c r="D10" s="425"/>
      <c r="E10" s="426"/>
    </row>
    <row r="12" spans="2:13" x14ac:dyDescent="0.25">
      <c r="B12" s="403" t="s">
        <v>217</v>
      </c>
      <c r="C12" s="404"/>
      <c r="D12" s="404"/>
      <c r="E12" s="404"/>
      <c r="F12" s="404"/>
      <c r="G12" s="404"/>
      <c r="H12" s="405"/>
      <c r="I12" s="395" t="s">
        <v>145</v>
      </c>
      <c r="J12" s="396"/>
      <c r="K12" s="396"/>
    </row>
    <row r="13" spans="2:13" s="57" customFormat="1" ht="30" customHeight="1" x14ac:dyDescent="0.25">
      <c r="B13" s="397" t="s">
        <v>146</v>
      </c>
      <c r="C13" s="397" t="s">
        <v>147</v>
      </c>
      <c r="D13" s="397" t="s">
        <v>196</v>
      </c>
      <c r="E13" s="397" t="s">
        <v>148</v>
      </c>
      <c r="F13" s="397" t="s">
        <v>149</v>
      </c>
      <c r="G13" s="397" t="s">
        <v>191</v>
      </c>
      <c r="H13" s="397" t="s">
        <v>192</v>
      </c>
      <c r="I13" s="399" t="s">
        <v>193</v>
      </c>
      <c r="J13" s="401" t="s">
        <v>194</v>
      </c>
      <c r="K13" s="394" t="s">
        <v>195</v>
      </c>
    </row>
    <row r="14" spans="2:13" s="57" customFormat="1" x14ac:dyDescent="0.25">
      <c r="B14" s="398"/>
      <c r="C14" s="398"/>
      <c r="D14" s="398"/>
      <c r="E14" s="398"/>
      <c r="F14" s="398"/>
      <c r="G14" s="398"/>
      <c r="H14" s="398"/>
      <c r="I14" s="400"/>
      <c r="J14" s="402"/>
      <c r="K14" s="394"/>
    </row>
    <row r="15" spans="2:13" s="57" customFormat="1" ht="105" x14ac:dyDescent="0.25">
      <c r="B15" s="96">
        <v>1</v>
      </c>
      <c r="C15" s="135" t="s">
        <v>229</v>
      </c>
      <c r="D15" s="95">
        <v>0.19</v>
      </c>
      <c r="E15" s="91"/>
      <c r="F15" s="93" t="s">
        <v>230</v>
      </c>
      <c r="G15" s="163">
        <v>0.19</v>
      </c>
      <c r="H15" s="106">
        <v>43160</v>
      </c>
      <c r="I15" s="104">
        <v>0.19</v>
      </c>
      <c r="J15" s="110">
        <v>43132</v>
      </c>
      <c r="K15" s="101"/>
      <c r="M15" s="108"/>
    </row>
    <row r="16" spans="2:13" ht="60" x14ac:dyDescent="0.25">
      <c r="B16" s="134">
        <v>2</v>
      </c>
      <c r="C16" s="102" t="s">
        <v>231</v>
      </c>
      <c r="D16" s="95">
        <v>0.02</v>
      </c>
      <c r="E16" s="91"/>
      <c r="F16" s="93" t="s">
        <v>232</v>
      </c>
      <c r="G16" s="163">
        <v>0.02</v>
      </c>
      <c r="H16" s="106">
        <v>43344</v>
      </c>
      <c r="I16" s="104"/>
      <c r="J16" s="110"/>
      <c r="K16" s="101"/>
      <c r="M16" s="109"/>
    </row>
    <row r="17" spans="2:11" ht="75" x14ac:dyDescent="0.25">
      <c r="B17" s="162">
        <v>3</v>
      </c>
      <c r="C17" s="75" t="s">
        <v>226</v>
      </c>
      <c r="D17" s="95">
        <v>0.04</v>
      </c>
      <c r="E17" s="91"/>
      <c r="F17" s="93" t="s">
        <v>233</v>
      </c>
      <c r="G17" s="163">
        <v>0.04</v>
      </c>
      <c r="H17" s="106">
        <v>43435</v>
      </c>
      <c r="I17" s="104"/>
      <c r="J17" s="110"/>
      <c r="K17" s="101"/>
    </row>
    <row r="18" spans="2:11" x14ac:dyDescent="0.25">
      <c r="B18" s="406" t="s">
        <v>17</v>
      </c>
      <c r="C18" s="407"/>
      <c r="D18" s="58">
        <f>SUM(D15:D17)</f>
        <v>0.25</v>
      </c>
      <c r="E18" s="408" t="s">
        <v>17</v>
      </c>
      <c r="F18" s="409"/>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92D050"/>
  </sheetPr>
  <dimension ref="B1:P60"/>
  <sheetViews>
    <sheetView tabSelected="1" zoomScale="90" zoomScaleNormal="90" workbookViewId="0">
      <selection activeCell="C53" sqref="C53:I53"/>
    </sheetView>
  </sheetViews>
  <sheetFormatPr baseColWidth="10" defaultColWidth="11.42578125" defaultRowHeight="15" x14ac:dyDescent="0.2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30" customWidth="1"/>
    <col min="11" max="16" width="11.42578125" customWidth="1"/>
    <col min="17" max="16384" width="11.42578125" style="7"/>
  </cols>
  <sheetData>
    <row r="1" spans="2:9" ht="37.5" customHeight="1" x14ac:dyDescent="0.25">
      <c r="B1" s="490"/>
      <c r="C1" s="388" t="s">
        <v>25</v>
      </c>
      <c r="D1" s="388"/>
      <c r="E1" s="388"/>
      <c r="F1" s="388"/>
      <c r="G1" s="388"/>
      <c r="H1" s="388"/>
      <c r="I1" s="491"/>
    </row>
    <row r="2" spans="2:9" ht="37.5" customHeight="1" x14ac:dyDescent="0.25">
      <c r="B2" s="490"/>
      <c r="C2" s="388" t="s">
        <v>239</v>
      </c>
      <c r="D2" s="388"/>
      <c r="E2" s="388"/>
      <c r="F2" s="388"/>
      <c r="G2" s="388"/>
      <c r="H2" s="388"/>
      <c r="I2" s="491"/>
    </row>
    <row r="3" spans="2:9" ht="37.5" customHeight="1" x14ac:dyDescent="0.25">
      <c r="B3" s="490"/>
      <c r="C3" s="388" t="s">
        <v>240</v>
      </c>
      <c r="D3" s="388"/>
      <c r="E3" s="388"/>
      <c r="F3" s="388" t="s">
        <v>241</v>
      </c>
      <c r="G3" s="388"/>
      <c r="H3" s="388"/>
      <c r="I3" s="491"/>
    </row>
    <row r="4" spans="2:9" ht="23.25" customHeight="1" x14ac:dyDescent="0.25">
      <c r="B4" s="496"/>
      <c r="C4" s="496"/>
      <c r="D4" s="496"/>
      <c r="E4" s="496"/>
      <c r="F4" s="496"/>
      <c r="G4" s="496"/>
      <c r="H4" s="496"/>
      <c r="I4" s="496"/>
    </row>
    <row r="5" spans="2:9" ht="24" customHeight="1" x14ac:dyDescent="0.25">
      <c r="B5" s="497" t="s">
        <v>234</v>
      </c>
      <c r="C5" s="498"/>
      <c r="D5" s="498"/>
      <c r="E5" s="498"/>
      <c r="F5" s="498"/>
      <c r="G5" s="498"/>
      <c r="H5" s="498"/>
      <c r="I5" s="499"/>
    </row>
    <row r="6" spans="2:9" ht="30.75" customHeight="1" x14ac:dyDescent="0.25">
      <c r="B6" s="164" t="s">
        <v>242</v>
      </c>
      <c r="C6" s="172">
        <v>1</v>
      </c>
      <c r="D6" s="500" t="s">
        <v>243</v>
      </c>
      <c r="E6" s="501"/>
      <c r="F6" s="457" t="s">
        <v>289</v>
      </c>
      <c r="G6" s="458"/>
      <c r="H6" s="458"/>
      <c r="I6" s="459"/>
    </row>
    <row r="7" spans="2:9" ht="30.75" customHeight="1" x14ac:dyDescent="0.25">
      <c r="B7" s="164" t="s">
        <v>244</v>
      </c>
      <c r="C7" s="172" t="s">
        <v>76</v>
      </c>
      <c r="D7" s="500" t="s">
        <v>245</v>
      </c>
      <c r="E7" s="501"/>
      <c r="F7" s="457" t="s">
        <v>290</v>
      </c>
      <c r="G7" s="459"/>
      <c r="H7" s="165" t="s">
        <v>246</v>
      </c>
      <c r="I7" s="172" t="s">
        <v>76</v>
      </c>
    </row>
    <row r="8" spans="2:9" ht="30.75" customHeight="1" x14ac:dyDescent="0.25">
      <c r="B8" s="164" t="s">
        <v>247</v>
      </c>
      <c r="C8" s="457" t="s">
        <v>291</v>
      </c>
      <c r="D8" s="458"/>
      <c r="E8" s="458"/>
      <c r="F8" s="459"/>
      <c r="G8" s="165" t="s">
        <v>248</v>
      </c>
      <c r="H8" s="473">
        <v>7560</v>
      </c>
      <c r="I8" s="474"/>
    </row>
    <row r="9" spans="2:9" ht="30.75" customHeight="1" x14ac:dyDescent="0.25">
      <c r="B9" s="164" t="s">
        <v>48</v>
      </c>
      <c r="C9" s="475" t="s">
        <v>65</v>
      </c>
      <c r="D9" s="476"/>
      <c r="E9" s="476"/>
      <c r="F9" s="477"/>
      <c r="G9" s="165" t="s">
        <v>249</v>
      </c>
      <c r="H9" s="478" t="s">
        <v>165</v>
      </c>
      <c r="I9" s="479"/>
    </row>
    <row r="10" spans="2:9" ht="30.75" customHeight="1" x14ac:dyDescent="0.25">
      <c r="B10" s="164" t="s">
        <v>250</v>
      </c>
      <c r="C10" s="480" t="s">
        <v>355</v>
      </c>
      <c r="D10" s="481"/>
      <c r="E10" s="481"/>
      <c r="F10" s="481"/>
      <c r="G10" s="481"/>
      <c r="H10" s="481"/>
      <c r="I10" s="482"/>
    </row>
    <row r="11" spans="2:9" ht="30.75" customHeight="1" x14ac:dyDescent="0.25">
      <c r="B11" s="164" t="s">
        <v>251</v>
      </c>
      <c r="C11" s="460" t="s">
        <v>292</v>
      </c>
      <c r="D11" s="461"/>
      <c r="E11" s="461"/>
      <c r="F11" s="461"/>
      <c r="G11" s="461"/>
      <c r="H11" s="461"/>
      <c r="I11" s="462"/>
    </row>
    <row r="12" spans="2:9" ht="30.75" customHeight="1" x14ac:dyDescent="0.25">
      <c r="B12" s="164" t="s">
        <v>254</v>
      </c>
      <c r="C12" s="335" t="s">
        <v>347</v>
      </c>
      <c r="D12" s="336"/>
      <c r="E12" s="336"/>
      <c r="F12" s="472"/>
      <c r="G12" s="165" t="s">
        <v>252</v>
      </c>
      <c r="H12" s="369" t="s">
        <v>91</v>
      </c>
      <c r="I12" s="483"/>
    </row>
    <row r="13" spans="2:9" ht="30.75" customHeight="1" x14ac:dyDescent="0.25">
      <c r="B13" s="164" t="s">
        <v>255</v>
      </c>
      <c r="C13" s="484" t="s">
        <v>361</v>
      </c>
      <c r="D13" s="485"/>
      <c r="E13" s="485"/>
      <c r="F13" s="486"/>
      <c r="G13" s="165" t="s">
        <v>253</v>
      </c>
      <c r="H13" s="460" t="s">
        <v>70</v>
      </c>
      <c r="I13" s="462"/>
    </row>
    <row r="14" spans="2:9" ht="57" customHeight="1" x14ac:dyDescent="0.25">
      <c r="B14" s="164" t="s">
        <v>256</v>
      </c>
      <c r="C14" s="487" t="s">
        <v>293</v>
      </c>
      <c r="D14" s="488"/>
      <c r="E14" s="488"/>
      <c r="F14" s="488"/>
      <c r="G14" s="488"/>
      <c r="H14" s="488"/>
      <c r="I14" s="489"/>
    </row>
    <row r="15" spans="2:9" ht="30.75" customHeight="1" x14ac:dyDescent="0.25">
      <c r="B15" s="164" t="s">
        <v>257</v>
      </c>
      <c r="C15" s="335" t="s">
        <v>294</v>
      </c>
      <c r="D15" s="336"/>
      <c r="E15" s="336"/>
      <c r="F15" s="336"/>
      <c r="G15" s="336"/>
      <c r="H15" s="336"/>
      <c r="I15" s="472"/>
    </row>
    <row r="16" spans="2:9" ht="20.25" customHeight="1" x14ac:dyDescent="0.25">
      <c r="B16" s="164" t="s">
        <v>258</v>
      </c>
      <c r="C16" s="457" t="s">
        <v>296</v>
      </c>
      <c r="D16" s="458"/>
      <c r="E16" s="458"/>
      <c r="F16" s="458"/>
      <c r="G16" s="458"/>
      <c r="H16" s="458"/>
      <c r="I16" s="459"/>
    </row>
    <row r="17" spans="2:9" ht="30.75" customHeight="1" x14ac:dyDescent="0.25">
      <c r="B17" s="164" t="s">
        <v>259</v>
      </c>
      <c r="C17" s="460" t="s">
        <v>295</v>
      </c>
      <c r="D17" s="461"/>
      <c r="E17" s="461"/>
      <c r="F17" s="461"/>
      <c r="G17" s="461"/>
      <c r="H17" s="461"/>
      <c r="I17" s="462"/>
    </row>
    <row r="18" spans="2:9" ht="18" customHeight="1" x14ac:dyDescent="0.25">
      <c r="B18" s="469" t="s">
        <v>265</v>
      </c>
      <c r="C18" s="470" t="s">
        <v>237</v>
      </c>
      <c r="D18" s="470"/>
      <c r="E18" s="470"/>
      <c r="F18" s="471" t="s">
        <v>238</v>
      </c>
      <c r="G18" s="471"/>
      <c r="H18" s="471"/>
      <c r="I18" s="471"/>
    </row>
    <row r="19" spans="2:9" ht="39.75" customHeight="1" x14ac:dyDescent="0.25">
      <c r="B19" s="469"/>
      <c r="C19" s="465" t="s">
        <v>297</v>
      </c>
      <c r="D19" s="465"/>
      <c r="E19" s="465"/>
      <c r="F19" s="465" t="s">
        <v>298</v>
      </c>
      <c r="G19" s="465"/>
      <c r="H19" s="465"/>
      <c r="I19" s="465"/>
    </row>
    <row r="20" spans="2:9" ht="39.75" customHeight="1" x14ac:dyDescent="0.25">
      <c r="B20" s="207" t="s">
        <v>266</v>
      </c>
      <c r="C20" s="467" t="s">
        <v>299</v>
      </c>
      <c r="D20" s="467"/>
      <c r="E20" s="467"/>
      <c r="F20" s="358" t="s">
        <v>300</v>
      </c>
      <c r="G20" s="358"/>
      <c r="H20" s="358"/>
      <c r="I20" s="358"/>
    </row>
    <row r="21" spans="2:9" ht="42" customHeight="1" x14ac:dyDescent="0.25">
      <c r="B21" s="207" t="s">
        <v>267</v>
      </c>
      <c r="C21" s="468" t="s">
        <v>301</v>
      </c>
      <c r="D21" s="468"/>
      <c r="E21" s="468"/>
      <c r="F21" s="465" t="s">
        <v>302</v>
      </c>
      <c r="G21" s="465"/>
      <c r="H21" s="465"/>
      <c r="I21" s="465"/>
    </row>
    <row r="22" spans="2:9" ht="23.25" customHeight="1" x14ac:dyDescent="0.25">
      <c r="B22" s="207" t="s">
        <v>268</v>
      </c>
      <c r="C22" s="463">
        <v>45292</v>
      </c>
      <c r="D22" s="463"/>
      <c r="E22" s="463"/>
      <c r="F22" s="165" t="s">
        <v>271</v>
      </c>
      <c r="G22" s="210">
        <v>899</v>
      </c>
      <c r="H22" s="165" t="s">
        <v>275</v>
      </c>
      <c r="I22" s="210">
        <f>G22+G27</f>
        <v>995</v>
      </c>
    </row>
    <row r="23" spans="2:9" ht="27" customHeight="1" x14ac:dyDescent="0.25">
      <c r="B23" s="207" t="s">
        <v>269</v>
      </c>
      <c r="C23" s="463">
        <v>45443</v>
      </c>
      <c r="D23" s="463"/>
      <c r="E23" s="463"/>
      <c r="F23" s="165" t="s">
        <v>272</v>
      </c>
      <c r="G23" s="464">
        <f>+F27</f>
        <v>101</v>
      </c>
      <c r="H23" s="464"/>
      <c r="I23" s="464"/>
    </row>
    <row r="24" spans="2:9" ht="45.75" customHeight="1" x14ac:dyDescent="0.25">
      <c r="B24" s="207" t="s">
        <v>270</v>
      </c>
      <c r="C24" s="358" t="s">
        <v>88</v>
      </c>
      <c r="D24" s="358"/>
      <c r="E24" s="358"/>
      <c r="F24" s="165" t="s">
        <v>274</v>
      </c>
      <c r="G24" s="465" t="s">
        <v>303</v>
      </c>
      <c r="H24" s="465"/>
      <c r="I24" s="465"/>
    </row>
    <row r="25" spans="2:9" ht="22.5" customHeight="1" x14ac:dyDescent="0.25">
      <c r="B25" s="466" t="s">
        <v>235</v>
      </c>
      <c r="C25" s="466"/>
      <c r="D25" s="466"/>
      <c r="E25" s="466"/>
      <c r="F25" s="466"/>
      <c r="G25" s="466"/>
      <c r="H25" s="466"/>
      <c r="I25" s="466"/>
    </row>
    <row r="26" spans="2:9" ht="43.5" customHeight="1" x14ac:dyDescent="0.25">
      <c r="B26" s="205" t="s">
        <v>105</v>
      </c>
      <c r="C26" s="205" t="s">
        <v>261</v>
      </c>
      <c r="D26" s="205" t="s">
        <v>260</v>
      </c>
      <c r="E26" s="166" t="s">
        <v>264</v>
      </c>
      <c r="F26" s="205" t="s">
        <v>263</v>
      </c>
      <c r="G26" s="205" t="s">
        <v>262</v>
      </c>
      <c r="H26" s="166" t="s">
        <v>276</v>
      </c>
      <c r="I26" s="205" t="s">
        <v>273</v>
      </c>
    </row>
    <row r="27" spans="2:9" ht="19.5" customHeight="1" x14ac:dyDescent="0.25">
      <c r="B27" s="208" t="s">
        <v>113</v>
      </c>
      <c r="C27" s="178">
        <v>0</v>
      </c>
      <c r="D27" s="178">
        <v>0</v>
      </c>
      <c r="E27" s="198">
        <f>IF(OR(C27=0,C27=""),0,D27/C27)</f>
        <v>0</v>
      </c>
      <c r="F27" s="451">
        <f>SUM(C27:C38)</f>
        <v>101</v>
      </c>
      <c r="G27" s="451">
        <f>SUM(D27:D38)</f>
        <v>96</v>
      </c>
      <c r="H27" s="173">
        <f>+(D27*100%)/$G$23</f>
        <v>0</v>
      </c>
      <c r="I27" s="454">
        <f>I22/(G22+G23)</f>
        <v>0.995</v>
      </c>
    </row>
    <row r="28" spans="2:9" ht="19.5" customHeight="1" x14ac:dyDescent="0.25">
      <c r="B28" s="208" t="s">
        <v>114</v>
      </c>
      <c r="C28" s="178">
        <v>26</v>
      </c>
      <c r="D28" s="178">
        <v>15</v>
      </c>
      <c r="E28" s="198">
        <f t="shared" ref="E28:E31" si="0">IF(OR(C28=0,C28=""),0,D28/C28)</f>
        <v>0.57692307692307687</v>
      </c>
      <c r="F28" s="452"/>
      <c r="G28" s="452"/>
      <c r="H28" s="173">
        <f>+IF(D28="","",((D28*100%)/$G$23)+H27)</f>
        <v>0.14851485148514851</v>
      </c>
      <c r="I28" s="455"/>
    </row>
    <row r="29" spans="2:9" ht="19.5" customHeight="1" x14ac:dyDescent="0.25">
      <c r="B29" s="208" t="s">
        <v>115</v>
      </c>
      <c r="C29" s="178">
        <v>45</v>
      </c>
      <c r="D29" s="178">
        <v>56</v>
      </c>
      <c r="E29" s="198">
        <f t="shared" si="0"/>
        <v>1.2444444444444445</v>
      </c>
      <c r="F29" s="452"/>
      <c r="G29" s="452"/>
      <c r="H29" s="173">
        <f t="shared" ref="H29:H38" si="1">+IF(D29="","",((D29*100%)/$G$23)+H28)</f>
        <v>0.70297029702970304</v>
      </c>
      <c r="I29" s="455"/>
    </row>
    <row r="30" spans="2:9" ht="19.5" customHeight="1" x14ac:dyDescent="0.25">
      <c r="B30" s="208" t="s">
        <v>116</v>
      </c>
      <c r="C30" s="178">
        <v>20</v>
      </c>
      <c r="D30" s="178">
        <v>25</v>
      </c>
      <c r="E30" s="198">
        <f t="shared" si="0"/>
        <v>1.25</v>
      </c>
      <c r="F30" s="452"/>
      <c r="G30" s="452"/>
      <c r="H30" s="173">
        <f t="shared" si="1"/>
        <v>0.95049504950495056</v>
      </c>
      <c r="I30" s="455"/>
    </row>
    <row r="31" spans="2:9" ht="19.5" customHeight="1" x14ac:dyDescent="0.25">
      <c r="B31" s="208" t="s">
        <v>117</v>
      </c>
      <c r="C31" s="178">
        <v>10</v>
      </c>
      <c r="D31" s="178"/>
      <c r="E31" s="198">
        <f t="shared" si="0"/>
        <v>0</v>
      </c>
      <c r="F31" s="452"/>
      <c r="G31" s="452"/>
      <c r="H31" s="173" t="str">
        <f t="shared" si="1"/>
        <v/>
      </c>
      <c r="I31" s="455"/>
    </row>
    <row r="32" spans="2:9" ht="19.5" customHeight="1" x14ac:dyDescent="0.25">
      <c r="B32" s="208" t="s">
        <v>118</v>
      </c>
      <c r="C32" s="176"/>
      <c r="D32" s="178"/>
      <c r="E32" s="198"/>
      <c r="F32" s="452"/>
      <c r="G32" s="452"/>
      <c r="H32" s="173" t="str">
        <f t="shared" si="1"/>
        <v/>
      </c>
      <c r="I32" s="455"/>
    </row>
    <row r="33" spans="2:10" ht="19.5" customHeight="1" x14ac:dyDescent="0.25">
      <c r="B33" s="208" t="s">
        <v>119</v>
      </c>
      <c r="C33" s="176"/>
      <c r="D33" s="178"/>
      <c r="E33" s="198"/>
      <c r="F33" s="452"/>
      <c r="G33" s="452"/>
      <c r="H33" s="173" t="str">
        <f t="shared" si="1"/>
        <v/>
      </c>
      <c r="I33" s="455"/>
    </row>
    <row r="34" spans="2:10" ht="19.5" customHeight="1" x14ac:dyDescent="0.25">
      <c r="B34" s="208" t="s">
        <v>120</v>
      </c>
      <c r="C34" s="176"/>
      <c r="D34" s="178"/>
      <c r="E34" s="198"/>
      <c r="F34" s="452"/>
      <c r="G34" s="452"/>
      <c r="H34" s="173" t="str">
        <f t="shared" si="1"/>
        <v/>
      </c>
      <c r="I34" s="455"/>
    </row>
    <row r="35" spans="2:10" ht="19.5" customHeight="1" x14ac:dyDescent="0.25">
      <c r="B35" s="208" t="s">
        <v>121</v>
      </c>
      <c r="C35" s="176"/>
      <c r="D35" s="176"/>
      <c r="E35" s="198"/>
      <c r="F35" s="452"/>
      <c r="G35" s="452"/>
      <c r="H35" s="173" t="str">
        <f t="shared" si="1"/>
        <v/>
      </c>
      <c r="I35" s="455"/>
    </row>
    <row r="36" spans="2:10" ht="19.5" customHeight="1" x14ac:dyDescent="0.25">
      <c r="B36" s="208" t="s">
        <v>122</v>
      </c>
      <c r="C36" s="176"/>
      <c r="D36" s="178"/>
      <c r="E36" s="198"/>
      <c r="F36" s="452"/>
      <c r="G36" s="452"/>
      <c r="H36" s="173" t="str">
        <f t="shared" si="1"/>
        <v/>
      </c>
      <c r="I36" s="455"/>
    </row>
    <row r="37" spans="2:10" ht="19.5" customHeight="1" x14ac:dyDescent="0.25">
      <c r="B37" s="208" t="s">
        <v>123</v>
      </c>
      <c r="C37" s="176"/>
      <c r="D37" s="178"/>
      <c r="E37" s="198"/>
      <c r="F37" s="452"/>
      <c r="G37" s="452"/>
      <c r="H37" s="173" t="str">
        <f t="shared" si="1"/>
        <v/>
      </c>
      <c r="I37" s="455"/>
    </row>
    <row r="38" spans="2:10" ht="19.5" customHeight="1" x14ac:dyDescent="0.25">
      <c r="B38" s="208" t="s">
        <v>124</v>
      </c>
      <c r="C38" s="176"/>
      <c r="D38" s="179"/>
      <c r="E38" s="198"/>
      <c r="F38" s="453"/>
      <c r="G38" s="453"/>
      <c r="H38" s="173" t="str">
        <f t="shared" si="1"/>
        <v/>
      </c>
      <c r="I38" s="456"/>
    </row>
    <row r="39" spans="2:10" ht="107.25" customHeight="1" x14ac:dyDescent="0.25">
      <c r="B39" s="167" t="s">
        <v>277</v>
      </c>
      <c r="C39" s="450" t="s">
        <v>383</v>
      </c>
      <c r="D39" s="442"/>
      <c r="E39" s="442"/>
      <c r="F39" s="442"/>
      <c r="G39" s="442"/>
      <c r="H39" s="442"/>
      <c r="I39" s="443"/>
      <c r="J39" s="201"/>
    </row>
    <row r="40" spans="2:10" ht="34.5" customHeight="1" x14ac:dyDescent="0.25">
      <c r="B40" s="435"/>
      <c r="C40" s="324"/>
      <c r="D40" s="324"/>
      <c r="E40" s="324"/>
      <c r="F40" s="324"/>
      <c r="G40" s="324"/>
      <c r="H40" s="324"/>
      <c r="I40" s="436"/>
      <c r="J40" s="201"/>
    </row>
    <row r="41" spans="2:10" ht="60" customHeight="1" x14ac:dyDescent="0.25">
      <c r="B41" s="437"/>
      <c r="C41" s="327"/>
      <c r="D41" s="327"/>
      <c r="E41" s="327"/>
      <c r="F41" s="327"/>
      <c r="G41" s="327"/>
      <c r="H41" s="327"/>
      <c r="I41" s="438"/>
      <c r="J41" s="201"/>
    </row>
    <row r="42" spans="2:10" ht="34.5" customHeight="1" x14ac:dyDescent="0.25">
      <c r="B42" s="437"/>
      <c r="C42" s="327"/>
      <c r="D42" s="327"/>
      <c r="E42" s="327"/>
      <c r="F42" s="327"/>
      <c r="G42" s="327"/>
      <c r="H42" s="327"/>
      <c r="I42" s="438"/>
      <c r="J42" s="201"/>
    </row>
    <row r="43" spans="2:10" ht="34.5" customHeight="1" x14ac:dyDescent="0.25">
      <c r="B43" s="437"/>
      <c r="C43" s="327"/>
      <c r="D43" s="327"/>
      <c r="E43" s="327"/>
      <c r="F43" s="327"/>
      <c r="G43" s="327"/>
      <c r="H43" s="327"/>
      <c r="I43" s="438"/>
      <c r="J43" s="201"/>
    </row>
    <row r="44" spans="2:10" ht="34.5" customHeight="1" x14ac:dyDescent="0.25">
      <c r="B44" s="439"/>
      <c r="C44" s="330"/>
      <c r="D44" s="330"/>
      <c r="E44" s="330"/>
      <c r="F44" s="330"/>
      <c r="G44" s="330"/>
      <c r="H44" s="330"/>
      <c r="I44" s="440"/>
      <c r="J44" s="201"/>
    </row>
    <row r="45" spans="2:10" ht="77.25" customHeight="1" x14ac:dyDescent="0.25">
      <c r="B45" s="164" t="s">
        <v>278</v>
      </c>
      <c r="C45" s="441" t="s">
        <v>384</v>
      </c>
      <c r="D45" s="442"/>
      <c r="E45" s="442"/>
      <c r="F45" s="442"/>
      <c r="G45" s="442"/>
      <c r="H45" s="442"/>
      <c r="I45" s="443"/>
      <c r="J45" s="201"/>
    </row>
    <row r="46" spans="2:10" ht="54.75" customHeight="1" x14ac:dyDescent="0.25">
      <c r="B46" s="164" t="s">
        <v>279</v>
      </c>
      <c r="C46" s="441" t="s">
        <v>182</v>
      </c>
      <c r="D46" s="442"/>
      <c r="E46" s="442"/>
      <c r="F46" s="442"/>
      <c r="G46" s="442"/>
      <c r="H46" s="442"/>
      <c r="I46" s="443"/>
    </row>
    <row r="47" spans="2:10" ht="54" customHeight="1" x14ac:dyDescent="0.25">
      <c r="B47" s="168" t="s">
        <v>280</v>
      </c>
      <c r="C47" s="444" t="s">
        <v>369</v>
      </c>
      <c r="D47" s="445"/>
      <c r="E47" s="445"/>
      <c r="F47" s="445"/>
      <c r="G47" s="445"/>
      <c r="H47" s="445"/>
      <c r="I47" s="446"/>
    </row>
    <row r="48" spans="2:10" ht="22.5" customHeight="1" x14ac:dyDescent="0.25">
      <c r="B48" s="447" t="s">
        <v>236</v>
      </c>
      <c r="C48" s="448"/>
      <c r="D48" s="448"/>
      <c r="E48" s="448"/>
      <c r="F48" s="448"/>
      <c r="G48" s="448"/>
      <c r="H48" s="448"/>
      <c r="I48" s="449"/>
    </row>
    <row r="49" spans="2:9" ht="22.5" customHeight="1" x14ac:dyDescent="0.25">
      <c r="B49" s="427" t="s">
        <v>281</v>
      </c>
      <c r="C49" s="170" t="s">
        <v>282</v>
      </c>
      <c r="D49" s="429" t="s">
        <v>283</v>
      </c>
      <c r="E49" s="430"/>
      <c r="F49" s="431"/>
      <c r="G49" s="429" t="s">
        <v>284</v>
      </c>
      <c r="H49" s="430"/>
      <c r="I49" s="431"/>
    </row>
    <row r="50" spans="2:9" ht="30.75" customHeight="1" x14ac:dyDescent="0.25">
      <c r="B50" s="428"/>
      <c r="C50" s="171"/>
      <c r="D50" s="432"/>
      <c r="E50" s="433"/>
      <c r="F50" s="434"/>
      <c r="G50" s="432"/>
      <c r="H50" s="433"/>
      <c r="I50" s="434"/>
    </row>
    <row r="51" spans="2:9" ht="32.25" customHeight="1" x14ac:dyDescent="0.25">
      <c r="B51" s="169" t="s">
        <v>285</v>
      </c>
      <c r="C51" s="492" t="s">
        <v>365</v>
      </c>
      <c r="D51" s="492"/>
      <c r="E51" s="492"/>
      <c r="F51" s="492"/>
      <c r="G51" s="492"/>
      <c r="H51" s="492"/>
      <c r="I51" s="492"/>
    </row>
    <row r="52" spans="2:9" ht="28.5" customHeight="1" x14ac:dyDescent="0.25">
      <c r="B52" s="165" t="s">
        <v>286</v>
      </c>
      <c r="C52" s="493" t="s">
        <v>363</v>
      </c>
      <c r="D52" s="494"/>
      <c r="E52" s="494"/>
      <c r="F52" s="494"/>
      <c r="G52" s="494"/>
      <c r="H52" s="494"/>
      <c r="I52" s="495"/>
    </row>
    <row r="53" spans="2:9" ht="30" customHeight="1" x14ac:dyDescent="0.25">
      <c r="B53" s="168" t="s">
        <v>287</v>
      </c>
      <c r="C53" s="492" t="s">
        <v>364</v>
      </c>
      <c r="D53" s="492"/>
      <c r="E53" s="492"/>
      <c r="F53" s="492"/>
      <c r="G53" s="492"/>
      <c r="H53" s="492"/>
      <c r="I53" s="492"/>
    </row>
    <row r="54" spans="2:9" ht="31.5" customHeight="1" x14ac:dyDescent="0.25">
      <c r="B54" s="168" t="s">
        <v>288</v>
      </c>
      <c r="C54" s="492" t="s">
        <v>364</v>
      </c>
      <c r="D54" s="492"/>
      <c r="E54" s="492"/>
      <c r="F54" s="492"/>
      <c r="G54" s="492"/>
      <c r="H54" s="492"/>
      <c r="I54" s="492"/>
    </row>
    <row r="55" spans="2:9" ht="15" customHeight="1" x14ac:dyDescent="0.25">
      <c r="B55" s="44"/>
      <c r="C55" s="45"/>
      <c r="D55" s="45"/>
      <c r="E55" s="46"/>
      <c r="F55" s="46"/>
      <c r="G55" s="47"/>
      <c r="H55" s="48"/>
      <c r="I55" s="45"/>
    </row>
    <row r="56" spans="2:9" ht="15" customHeight="1" x14ac:dyDescent="0.25">
      <c r="B56" s="44"/>
      <c r="C56" s="45"/>
      <c r="D56" s="45"/>
      <c r="E56" s="46"/>
      <c r="F56" s="46"/>
      <c r="G56" s="47"/>
      <c r="H56" s="48"/>
      <c r="I56" s="45"/>
    </row>
    <row r="57" spans="2:9" x14ac:dyDescent="0.25">
      <c r="B57" s="44"/>
      <c r="C57" s="45"/>
      <c r="D57" s="45"/>
      <c r="E57" s="46"/>
      <c r="F57" s="46"/>
      <c r="G57" s="47"/>
      <c r="H57" s="48"/>
      <c r="I57" s="45"/>
    </row>
    <row r="58" spans="2:9" ht="36" customHeight="1"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ltFiNuK7axdwiTneSUDvN+cV1ElNBe0J/KmnSDa0k0eqd8dHCoBCWJQXfRQVCo2lpycB0Enl7wBJWndmnZ6P0g==" saltValue="vef71VnM2TuWT7O9Zil4p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B18:B19"/>
    <mergeCell ref="C18:E18"/>
    <mergeCell ref="F18:I18"/>
    <mergeCell ref="C19:E19"/>
    <mergeCell ref="F19:I19"/>
    <mergeCell ref="C39:I39"/>
    <mergeCell ref="F27:F38"/>
    <mergeCell ref="G27:G38"/>
    <mergeCell ref="I27:I38"/>
    <mergeCell ref="C16:I16"/>
    <mergeCell ref="C17:I17"/>
    <mergeCell ref="C23:E23"/>
    <mergeCell ref="G23:I23"/>
    <mergeCell ref="C24:E24"/>
    <mergeCell ref="G24:I24"/>
    <mergeCell ref="B25:I25"/>
    <mergeCell ref="C20:E20"/>
    <mergeCell ref="F20:I20"/>
    <mergeCell ref="C21:E21"/>
    <mergeCell ref="F21:I21"/>
    <mergeCell ref="C22:E22"/>
    <mergeCell ref="B49:B50"/>
    <mergeCell ref="D49:F49"/>
    <mergeCell ref="G49:I49"/>
    <mergeCell ref="D50:F50"/>
    <mergeCell ref="B40:I44"/>
    <mergeCell ref="C45:I45"/>
    <mergeCell ref="C46:I46"/>
    <mergeCell ref="C47:I47"/>
    <mergeCell ref="G50:I50"/>
    <mergeCell ref="B48:I48"/>
  </mergeCells>
  <dataValidations count="2">
    <dataValidation type="list" allowBlank="1" showInputMessage="1" showErrorMessage="1" sqref="H12:I12">
      <formula1>#REF!</formula1>
    </dataValidation>
    <dataValidation type="list" allowBlank="1" showInputMessage="1" showErrorMessage="1" sqref="C24:E24 C7 I7 H13:I13 C9:F9">
      <formula1>#REF!</formula1>
    </dataValidation>
  </dataValidations>
  <pageMargins left="0.7" right="0.7" top="0.75" bottom="0.75" header="0.3" footer="0.3"/>
  <pageSetup orientation="portrait" r:id="rId1"/>
  <ignoredErrors>
    <ignoredError sqref="F28:I38 F27 H27"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92D050"/>
  </sheetPr>
  <dimension ref="B1:S60"/>
  <sheetViews>
    <sheetView topLeftCell="A4" zoomScale="90" zoomScaleNormal="90" workbookViewId="0">
      <selection activeCell="C14" sqref="C14:I14"/>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9" width="11.42578125" style="3"/>
    <col min="20" max="16384" width="11.42578125" style="7"/>
  </cols>
  <sheetData>
    <row r="1" spans="2:9" ht="37.5" customHeight="1" x14ac:dyDescent="0.2">
      <c r="B1" s="490"/>
      <c r="C1" s="388" t="s">
        <v>25</v>
      </c>
      <c r="D1" s="388"/>
      <c r="E1" s="388"/>
      <c r="F1" s="388"/>
      <c r="G1" s="388"/>
      <c r="H1" s="388"/>
      <c r="I1" s="491"/>
    </row>
    <row r="2" spans="2:9" ht="37.5" customHeight="1" x14ac:dyDescent="0.2">
      <c r="B2" s="490"/>
      <c r="C2" s="388" t="s">
        <v>239</v>
      </c>
      <c r="D2" s="388"/>
      <c r="E2" s="388"/>
      <c r="F2" s="388"/>
      <c r="G2" s="388"/>
      <c r="H2" s="388"/>
      <c r="I2" s="491"/>
    </row>
    <row r="3" spans="2:9" ht="37.5" customHeight="1" x14ac:dyDescent="0.2">
      <c r="B3" s="490"/>
      <c r="C3" s="388" t="s">
        <v>240</v>
      </c>
      <c r="D3" s="388"/>
      <c r="E3" s="388"/>
      <c r="F3" s="388" t="s">
        <v>241</v>
      </c>
      <c r="G3" s="388"/>
      <c r="H3" s="388"/>
      <c r="I3" s="491"/>
    </row>
    <row r="4" spans="2:9" ht="23.25" customHeight="1" x14ac:dyDescent="0.2">
      <c r="B4" s="496"/>
      <c r="C4" s="496"/>
      <c r="D4" s="496"/>
      <c r="E4" s="496"/>
      <c r="F4" s="496"/>
      <c r="G4" s="496"/>
      <c r="H4" s="496"/>
      <c r="I4" s="496"/>
    </row>
    <row r="5" spans="2:9" ht="24" customHeight="1" x14ac:dyDescent="0.2">
      <c r="B5" s="502" t="s">
        <v>234</v>
      </c>
      <c r="C5" s="503"/>
      <c r="D5" s="503"/>
      <c r="E5" s="503"/>
      <c r="F5" s="503"/>
      <c r="G5" s="503"/>
      <c r="H5" s="503"/>
      <c r="I5" s="504"/>
    </row>
    <row r="6" spans="2:9" ht="30.75" customHeight="1" x14ac:dyDescent="0.2">
      <c r="B6" s="180" t="s">
        <v>242</v>
      </c>
      <c r="C6" s="181">
        <v>2</v>
      </c>
      <c r="D6" s="505" t="s">
        <v>243</v>
      </c>
      <c r="E6" s="506"/>
      <c r="F6" s="507" t="s">
        <v>304</v>
      </c>
      <c r="G6" s="508"/>
      <c r="H6" s="508"/>
      <c r="I6" s="509"/>
    </row>
    <row r="7" spans="2:9" ht="30.75" customHeight="1" x14ac:dyDescent="0.2">
      <c r="B7" s="180" t="s">
        <v>244</v>
      </c>
      <c r="C7" s="181" t="s">
        <v>81</v>
      </c>
      <c r="D7" s="505" t="s">
        <v>245</v>
      </c>
      <c r="E7" s="506"/>
      <c r="F7" s="507" t="s">
        <v>290</v>
      </c>
      <c r="G7" s="509"/>
      <c r="H7" s="182" t="s">
        <v>246</v>
      </c>
      <c r="I7" s="181" t="s">
        <v>81</v>
      </c>
    </row>
    <row r="8" spans="2:9" ht="30.75" customHeight="1" x14ac:dyDescent="0.2">
      <c r="B8" s="180" t="s">
        <v>247</v>
      </c>
      <c r="C8" s="507" t="s">
        <v>291</v>
      </c>
      <c r="D8" s="508"/>
      <c r="E8" s="508"/>
      <c r="F8" s="509"/>
      <c r="G8" s="182" t="s">
        <v>248</v>
      </c>
      <c r="H8" s="507">
        <v>7560</v>
      </c>
      <c r="I8" s="509"/>
    </row>
    <row r="9" spans="2:9" ht="30.75" customHeight="1" x14ac:dyDescent="0.2">
      <c r="B9" s="180" t="s">
        <v>48</v>
      </c>
      <c r="C9" s="513" t="s">
        <v>65</v>
      </c>
      <c r="D9" s="514"/>
      <c r="E9" s="514"/>
      <c r="F9" s="515"/>
      <c r="G9" s="182" t="s">
        <v>249</v>
      </c>
      <c r="H9" s="507" t="s">
        <v>165</v>
      </c>
      <c r="I9" s="509"/>
    </row>
    <row r="10" spans="2:9" ht="30.75" customHeight="1" x14ac:dyDescent="0.2">
      <c r="B10" s="180" t="s">
        <v>250</v>
      </c>
      <c r="C10" s="507" t="s">
        <v>355</v>
      </c>
      <c r="D10" s="508"/>
      <c r="E10" s="508"/>
      <c r="F10" s="508"/>
      <c r="G10" s="508"/>
      <c r="H10" s="508"/>
      <c r="I10" s="509"/>
    </row>
    <row r="11" spans="2:9" ht="30.75" customHeight="1" x14ac:dyDescent="0.2">
      <c r="B11" s="180" t="s">
        <v>251</v>
      </c>
      <c r="C11" s="513" t="s">
        <v>292</v>
      </c>
      <c r="D11" s="514"/>
      <c r="E11" s="514"/>
      <c r="F11" s="514"/>
      <c r="G11" s="514"/>
      <c r="H11" s="514"/>
      <c r="I11" s="515"/>
    </row>
    <row r="12" spans="2:9" ht="30.75" customHeight="1" x14ac:dyDescent="0.2">
      <c r="B12" s="180" t="s">
        <v>254</v>
      </c>
      <c r="C12" s="516" t="s">
        <v>348</v>
      </c>
      <c r="D12" s="517"/>
      <c r="E12" s="517"/>
      <c r="F12" s="518"/>
      <c r="G12" s="182" t="s">
        <v>252</v>
      </c>
      <c r="H12" s="519" t="s">
        <v>91</v>
      </c>
      <c r="I12" s="520"/>
    </row>
    <row r="13" spans="2:9" ht="30.75" customHeight="1" x14ac:dyDescent="0.2">
      <c r="B13" s="180" t="s">
        <v>255</v>
      </c>
      <c r="C13" s="521">
        <v>45292</v>
      </c>
      <c r="D13" s="522"/>
      <c r="E13" s="522"/>
      <c r="F13" s="523"/>
      <c r="G13" s="182" t="s">
        <v>253</v>
      </c>
      <c r="H13" s="513" t="s">
        <v>70</v>
      </c>
      <c r="I13" s="515"/>
    </row>
    <row r="14" spans="2:9" ht="64.5" customHeight="1" x14ac:dyDescent="0.2">
      <c r="B14" s="180" t="s">
        <v>256</v>
      </c>
      <c r="C14" s="524" t="s">
        <v>353</v>
      </c>
      <c r="D14" s="525"/>
      <c r="E14" s="525"/>
      <c r="F14" s="525"/>
      <c r="G14" s="525"/>
      <c r="H14" s="525"/>
      <c r="I14" s="526"/>
    </row>
    <row r="15" spans="2:9" ht="30.75" customHeight="1" x14ac:dyDescent="0.2">
      <c r="B15" s="180" t="s">
        <v>257</v>
      </c>
      <c r="C15" s="510" t="s">
        <v>357</v>
      </c>
      <c r="D15" s="511"/>
      <c r="E15" s="511"/>
      <c r="F15" s="511"/>
      <c r="G15" s="511"/>
      <c r="H15" s="511"/>
      <c r="I15" s="512"/>
    </row>
    <row r="16" spans="2:9" ht="20.25" customHeight="1" x14ac:dyDescent="0.2">
      <c r="B16" s="180" t="s">
        <v>258</v>
      </c>
      <c r="C16" s="507" t="s">
        <v>356</v>
      </c>
      <c r="D16" s="508"/>
      <c r="E16" s="508"/>
      <c r="F16" s="508"/>
      <c r="G16" s="508"/>
      <c r="H16" s="508"/>
      <c r="I16" s="509"/>
    </row>
    <row r="17" spans="2:9" ht="30.75" customHeight="1" x14ac:dyDescent="0.2">
      <c r="B17" s="180" t="s">
        <v>259</v>
      </c>
      <c r="C17" s="513" t="s">
        <v>305</v>
      </c>
      <c r="D17" s="514"/>
      <c r="E17" s="514"/>
      <c r="F17" s="514"/>
      <c r="G17" s="514"/>
      <c r="H17" s="514"/>
      <c r="I17" s="515"/>
    </row>
    <row r="18" spans="2:9" ht="18" customHeight="1" x14ac:dyDescent="0.2">
      <c r="B18" s="533" t="s">
        <v>265</v>
      </c>
      <c r="C18" s="534" t="s">
        <v>237</v>
      </c>
      <c r="D18" s="534"/>
      <c r="E18" s="534"/>
      <c r="F18" s="534" t="s">
        <v>238</v>
      </c>
      <c r="G18" s="534"/>
      <c r="H18" s="534"/>
      <c r="I18" s="534"/>
    </row>
    <row r="19" spans="2:9" ht="39.75" customHeight="1" x14ac:dyDescent="0.2">
      <c r="B19" s="533"/>
      <c r="C19" s="532" t="s">
        <v>306</v>
      </c>
      <c r="D19" s="532"/>
      <c r="E19" s="532"/>
      <c r="F19" s="532" t="s">
        <v>307</v>
      </c>
      <c r="G19" s="532"/>
      <c r="H19" s="532"/>
      <c r="I19" s="532"/>
    </row>
    <row r="20" spans="2:9" ht="39.75" customHeight="1" x14ac:dyDescent="0.2">
      <c r="B20" s="180" t="s">
        <v>266</v>
      </c>
      <c r="C20" s="529" t="s">
        <v>308</v>
      </c>
      <c r="D20" s="529"/>
      <c r="E20" s="529"/>
      <c r="F20" s="530" t="s">
        <v>309</v>
      </c>
      <c r="G20" s="530"/>
      <c r="H20" s="530"/>
      <c r="I20" s="530"/>
    </row>
    <row r="21" spans="2:9" ht="48" customHeight="1" x14ac:dyDescent="0.2">
      <c r="B21" s="180" t="s">
        <v>267</v>
      </c>
      <c r="C21" s="531" t="s">
        <v>310</v>
      </c>
      <c r="D21" s="531"/>
      <c r="E21" s="531"/>
      <c r="F21" s="532" t="s">
        <v>311</v>
      </c>
      <c r="G21" s="532"/>
      <c r="H21" s="532"/>
      <c r="I21" s="532"/>
    </row>
    <row r="22" spans="2:9" ht="23.25" customHeight="1" x14ac:dyDescent="0.2">
      <c r="B22" s="180" t="s">
        <v>268</v>
      </c>
      <c r="C22" s="527">
        <v>45292</v>
      </c>
      <c r="D22" s="527"/>
      <c r="E22" s="527"/>
      <c r="F22" s="182" t="s">
        <v>271</v>
      </c>
      <c r="G22" s="211">
        <v>7</v>
      </c>
      <c r="H22" s="182" t="s">
        <v>275</v>
      </c>
      <c r="I22" s="212">
        <f>G22+G27</f>
        <v>7.8</v>
      </c>
    </row>
    <row r="23" spans="2:9" ht="27" customHeight="1" x14ac:dyDescent="0.2">
      <c r="B23" s="180" t="s">
        <v>269</v>
      </c>
      <c r="C23" s="527">
        <v>45443</v>
      </c>
      <c r="D23" s="527"/>
      <c r="E23" s="527"/>
      <c r="F23" s="182" t="s">
        <v>272</v>
      </c>
      <c r="G23" s="528">
        <v>1</v>
      </c>
      <c r="H23" s="528"/>
      <c r="I23" s="528"/>
    </row>
    <row r="24" spans="2:9" ht="30.75" customHeight="1" x14ac:dyDescent="0.2">
      <c r="B24" s="180" t="s">
        <v>270</v>
      </c>
      <c r="C24" s="530" t="s">
        <v>88</v>
      </c>
      <c r="D24" s="530"/>
      <c r="E24" s="530"/>
      <c r="F24" s="213" t="s">
        <v>274</v>
      </c>
      <c r="G24" s="538" t="s">
        <v>358</v>
      </c>
      <c r="H24" s="538"/>
      <c r="I24" s="538"/>
    </row>
    <row r="25" spans="2:9" ht="22.5" customHeight="1" x14ac:dyDescent="0.2">
      <c r="B25" s="539" t="s">
        <v>235</v>
      </c>
      <c r="C25" s="539"/>
      <c r="D25" s="539"/>
      <c r="E25" s="539"/>
      <c r="F25" s="539"/>
      <c r="G25" s="539"/>
      <c r="H25" s="539"/>
      <c r="I25" s="539"/>
    </row>
    <row r="26" spans="2:9" ht="43.5" customHeight="1" x14ac:dyDescent="0.2">
      <c r="B26" s="184" t="s">
        <v>105</v>
      </c>
      <c r="C26" s="184" t="s">
        <v>261</v>
      </c>
      <c r="D26" s="184" t="s">
        <v>260</v>
      </c>
      <c r="E26" s="184" t="s">
        <v>264</v>
      </c>
      <c r="F26" s="184" t="s">
        <v>359</v>
      </c>
      <c r="G26" s="184" t="s">
        <v>262</v>
      </c>
      <c r="H26" s="184" t="s">
        <v>276</v>
      </c>
      <c r="I26" s="184" t="s">
        <v>273</v>
      </c>
    </row>
    <row r="27" spans="2:9" ht="19.5" customHeight="1" x14ac:dyDescent="0.2">
      <c r="B27" s="214" t="s">
        <v>113</v>
      </c>
      <c r="C27" s="195">
        <v>0.1</v>
      </c>
      <c r="D27" s="195">
        <v>0.1</v>
      </c>
      <c r="E27" s="198">
        <f>IF(OR(C27=0,C27=""),0,D27/C27)</f>
        <v>1</v>
      </c>
      <c r="F27" s="540">
        <f>SUM(C27:C38)</f>
        <v>1</v>
      </c>
      <c r="G27" s="540">
        <f>SUM(D27:D38)</f>
        <v>0.8</v>
      </c>
      <c r="H27" s="215">
        <f>+(D27*100%)/$G$23</f>
        <v>0.1</v>
      </c>
      <c r="I27" s="541">
        <f>I22/(G22+G23)</f>
        <v>0.97499999999999998</v>
      </c>
    </row>
    <row r="28" spans="2:9" ht="19.5" customHeight="1" x14ac:dyDescent="0.2">
      <c r="B28" s="214" t="s">
        <v>114</v>
      </c>
      <c r="C28" s="195">
        <v>0.1</v>
      </c>
      <c r="D28" s="195">
        <v>0.1</v>
      </c>
      <c r="E28" s="198">
        <f t="shared" ref="E28:E31" si="0">IF(OR(C28=0,C28=""),0,D28/C28)</f>
        <v>1</v>
      </c>
      <c r="F28" s="540"/>
      <c r="G28" s="540"/>
      <c r="H28" s="215">
        <f>+IF(D28="","",((D28*100%)/$G$23)+H27)</f>
        <v>0.2</v>
      </c>
      <c r="I28" s="541"/>
    </row>
    <row r="29" spans="2:9" ht="19.5" customHeight="1" x14ac:dyDescent="0.2">
      <c r="B29" s="214" t="s">
        <v>115</v>
      </c>
      <c r="C29" s="195">
        <v>0.3</v>
      </c>
      <c r="D29" s="196">
        <v>0.3</v>
      </c>
      <c r="E29" s="198">
        <f t="shared" si="0"/>
        <v>1</v>
      </c>
      <c r="F29" s="540"/>
      <c r="G29" s="540"/>
      <c r="H29" s="215">
        <f t="shared" ref="H29:H38" si="1">+IF(D29="","",((D29*100%)/$G$23)+H28)</f>
        <v>0.5</v>
      </c>
      <c r="I29" s="541"/>
    </row>
    <row r="30" spans="2:9" ht="19.5" customHeight="1" x14ac:dyDescent="0.2">
      <c r="B30" s="214" t="s">
        <v>116</v>
      </c>
      <c r="C30" s="195">
        <v>0.3</v>
      </c>
      <c r="D30" s="204">
        <v>0.3</v>
      </c>
      <c r="E30" s="198">
        <f t="shared" si="0"/>
        <v>1</v>
      </c>
      <c r="F30" s="540"/>
      <c r="G30" s="540"/>
      <c r="H30" s="215">
        <f t="shared" si="1"/>
        <v>0.8</v>
      </c>
      <c r="I30" s="541"/>
    </row>
    <row r="31" spans="2:9" ht="19.5" customHeight="1" x14ac:dyDescent="0.2">
      <c r="B31" s="214" t="s">
        <v>117</v>
      </c>
      <c r="C31" s="195">
        <v>0.2</v>
      </c>
      <c r="D31" s="195"/>
      <c r="E31" s="198">
        <f t="shared" si="0"/>
        <v>0</v>
      </c>
      <c r="F31" s="540"/>
      <c r="G31" s="540"/>
      <c r="H31" s="215" t="str">
        <f t="shared" si="1"/>
        <v/>
      </c>
      <c r="I31" s="541"/>
    </row>
    <row r="32" spans="2:9" ht="19.5" customHeight="1" x14ac:dyDescent="0.2">
      <c r="B32" s="214" t="s">
        <v>118</v>
      </c>
      <c r="C32" s="176"/>
      <c r="D32" s="176"/>
      <c r="E32" s="198"/>
      <c r="F32" s="540"/>
      <c r="G32" s="540"/>
      <c r="H32" s="215" t="str">
        <f t="shared" si="1"/>
        <v/>
      </c>
      <c r="I32" s="541"/>
    </row>
    <row r="33" spans="2:10" ht="19.5" customHeight="1" x14ac:dyDescent="0.2">
      <c r="B33" s="214" t="s">
        <v>119</v>
      </c>
      <c r="C33" s="176"/>
      <c r="D33" s="176"/>
      <c r="E33" s="198"/>
      <c r="F33" s="540"/>
      <c r="G33" s="540"/>
      <c r="H33" s="215" t="str">
        <f t="shared" si="1"/>
        <v/>
      </c>
      <c r="I33" s="541"/>
    </row>
    <row r="34" spans="2:10" ht="19.5" customHeight="1" x14ac:dyDescent="0.2">
      <c r="B34" s="214" t="s">
        <v>120</v>
      </c>
      <c r="C34" s="176"/>
      <c r="D34" s="176"/>
      <c r="E34" s="198"/>
      <c r="F34" s="540"/>
      <c r="G34" s="540"/>
      <c r="H34" s="215" t="str">
        <f t="shared" si="1"/>
        <v/>
      </c>
      <c r="I34" s="541"/>
    </row>
    <row r="35" spans="2:10" ht="19.5" customHeight="1" x14ac:dyDescent="0.2">
      <c r="B35" s="214" t="s">
        <v>121</v>
      </c>
      <c r="C35" s="176"/>
      <c r="D35" s="176"/>
      <c r="E35" s="198"/>
      <c r="F35" s="540"/>
      <c r="G35" s="540"/>
      <c r="H35" s="215" t="str">
        <f t="shared" si="1"/>
        <v/>
      </c>
      <c r="I35" s="541"/>
    </row>
    <row r="36" spans="2:10" ht="19.5" customHeight="1" x14ac:dyDescent="0.2">
      <c r="B36" s="214" t="s">
        <v>122</v>
      </c>
      <c r="C36" s="176"/>
      <c r="D36" s="176"/>
      <c r="E36" s="198"/>
      <c r="F36" s="540"/>
      <c r="G36" s="540"/>
      <c r="H36" s="215" t="str">
        <f t="shared" si="1"/>
        <v/>
      </c>
      <c r="I36" s="541"/>
    </row>
    <row r="37" spans="2:10" ht="19.5" customHeight="1" x14ac:dyDescent="0.2">
      <c r="B37" s="214" t="s">
        <v>123</v>
      </c>
      <c r="C37" s="176"/>
      <c r="D37" s="176"/>
      <c r="E37" s="198"/>
      <c r="F37" s="540"/>
      <c r="G37" s="540"/>
      <c r="H37" s="215" t="str">
        <f t="shared" si="1"/>
        <v/>
      </c>
      <c r="I37" s="541"/>
    </row>
    <row r="38" spans="2:10" ht="19.5" customHeight="1" x14ac:dyDescent="0.2">
      <c r="B38" s="214" t="s">
        <v>124</v>
      </c>
      <c r="C38" s="176"/>
      <c r="D38" s="176"/>
      <c r="E38" s="198"/>
      <c r="F38" s="540"/>
      <c r="G38" s="540"/>
      <c r="H38" s="215" t="str">
        <f t="shared" si="1"/>
        <v/>
      </c>
      <c r="I38" s="541"/>
    </row>
    <row r="39" spans="2:10" ht="69" customHeight="1" x14ac:dyDescent="0.25">
      <c r="B39" s="188" t="s">
        <v>277</v>
      </c>
      <c r="C39" s="542" t="s">
        <v>372</v>
      </c>
      <c r="D39" s="542"/>
      <c r="E39" s="542"/>
      <c r="F39" s="542"/>
      <c r="G39" s="542"/>
      <c r="H39" s="542"/>
      <c r="I39" s="542"/>
      <c r="J39"/>
    </row>
    <row r="40" spans="2:10" ht="34.5" customHeight="1" x14ac:dyDescent="0.25">
      <c r="B40" s="543"/>
      <c r="C40" s="543"/>
      <c r="D40" s="543"/>
      <c r="E40" s="543"/>
      <c r="F40" s="543"/>
      <c r="G40" s="543"/>
      <c r="H40" s="543"/>
      <c r="I40" s="543"/>
      <c r="J40"/>
    </row>
    <row r="41" spans="2:10" ht="34.5" customHeight="1" x14ac:dyDescent="0.25">
      <c r="B41" s="543"/>
      <c r="C41" s="543"/>
      <c r="D41" s="543"/>
      <c r="E41" s="543"/>
      <c r="F41" s="543"/>
      <c r="G41" s="543"/>
      <c r="H41" s="543"/>
      <c r="I41" s="543"/>
      <c r="J41"/>
    </row>
    <row r="42" spans="2:10" ht="34.5" customHeight="1" x14ac:dyDescent="0.25">
      <c r="B42" s="543"/>
      <c r="C42" s="543"/>
      <c r="D42" s="543"/>
      <c r="E42" s="543"/>
      <c r="F42" s="543"/>
      <c r="G42" s="543"/>
      <c r="H42" s="543"/>
      <c r="I42" s="543"/>
      <c r="J42"/>
    </row>
    <row r="43" spans="2:10" ht="57" customHeight="1" x14ac:dyDescent="0.25">
      <c r="B43" s="543"/>
      <c r="C43" s="543"/>
      <c r="D43" s="543"/>
      <c r="E43" s="543"/>
      <c r="F43" s="543"/>
      <c r="G43" s="543"/>
      <c r="H43" s="543"/>
      <c r="I43" s="543"/>
      <c r="J43"/>
    </row>
    <row r="44" spans="2:10" ht="34.5" customHeight="1" x14ac:dyDescent="0.25">
      <c r="B44" s="543"/>
      <c r="C44" s="543"/>
      <c r="D44" s="543"/>
      <c r="E44" s="543"/>
      <c r="F44" s="543"/>
      <c r="G44" s="543"/>
      <c r="H44" s="543"/>
      <c r="I44" s="543"/>
      <c r="J44"/>
    </row>
    <row r="45" spans="2:10" ht="153" customHeight="1" x14ac:dyDescent="0.25">
      <c r="B45" s="180" t="s">
        <v>278</v>
      </c>
      <c r="C45" s="544" t="s">
        <v>385</v>
      </c>
      <c r="D45" s="544"/>
      <c r="E45" s="544"/>
      <c r="F45" s="544"/>
      <c r="G45" s="544"/>
      <c r="H45" s="544"/>
      <c r="I45" s="544"/>
      <c r="J45"/>
    </row>
    <row r="46" spans="2:10" ht="32.25" customHeight="1" x14ac:dyDescent="0.2">
      <c r="B46" s="180" t="s">
        <v>279</v>
      </c>
      <c r="C46" s="544" t="s">
        <v>223</v>
      </c>
      <c r="D46" s="544"/>
      <c r="E46" s="544"/>
      <c r="F46" s="544"/>
      <c r="G46" s="544"/>
      <c r="H46" s="544"/>
      <c r="I46" s="544"/>
    </row>
    <row r="47" spans="2:10" ht="90" customHeight="1" x14ac:dyDescent="0.2">
      <c r="B47" s="188" t="s">
        <v>280</v>
      </c>
      <c r="C47" s="545" t="s">
        <v>386</v>
      </c>
      <c r="D47" s="545"/>
      <c r="E47" s="545"/>
      <c r="F47" s="545"/>
      <c r="G47" s="545"/>
      <c r="H47" s="545"/>
      <c r="I47" s="545"/>
    </row>
    <row r="48" spans="2:10" ht="22.5" customHeight="1" x14ac:dyDescent="0.2">
      <c r="B48" s="535" t="s">
        <v>236</v>
      </c>
      <c r="C48" s="536"/>
      <c r="D48" s="536"/>
      <c r="E48" s="536"/>
      <c r="F48" s="536"/>
      <c r="G48" s="536"/>
      <c r="H48" s="536"/>
      <c r="I48" s="537"/>
    </row>
    <row r="49" spans="2:9" ht="22.5" customHeight="1" x14ac:dyDescent="0.2">
      <c r="B49" s="549" t="s">
        <v>281</v>
      </c>
      <c r="C49" s="184" t="s">
        <v>282</v>
      </c>
      <c r="D49" s="505" t="s">
        <v>283</v>
      </c>
      <c r="E49" s="551"/>
      <c r="F49" s="506"/>
      <c r="G49" s="505" t="s">
        <v>284</v>
      </c>
      <c r="H49" s="551"/>
      <c r="I49" s="506"/>
    </row>
    <row r="50" spans="2:9" ht="30.75" customHeight="1" x14ac:dyDescent="0.2">
      <c r="B50" s="550"/>
      <c r="C50" s="189"/>
      <c r="D50" s="507"/>
      <c r="E50" s="508"/>
      <c r="F50" s="509"/>
      <c r="G50" s="507"/>
      <c r="H50" s="508"/>
      <c r="I50" s="509"/>
    </row>
    <row r="51" spans="2:9" ht="32.25" customHeight="1" x14ac:dyDescent="0.2">
      <c r="B51" s="190" t="s">
        <v>285</v>
      </c>
      <c r="C51" s="507" t="s">
        <v>366</v>
      </c>
      <c r="D51" s="508"/>
      <c r="E51" s="508"/>
      <c r="F51" s="508"/>
      <c r="G51" s="508"/>
      <c r="H51" s="508"/>
      <c r="I51" s="509"/>
    </row>
    <row r="52" spans="2:9" ht="28.5" customHeight="1" x14ac:dyDescent="0.2">
      <c r="B52" s="182" t="s">
        <v>286</v>
      </c>
      <c r="C52" s="493" t="s">
        <v>363</v>
      </c>
      <c r="D52" s="494"/>
      <c r="E52" s="494"/>
      <c r="F52" s="494"/>
      <c r="G52" s="494"/>
      <c r="H52" s="494"/>
      <c r="I52" s="495"/>
    </row>
    <row r="53" spans="2:9" ht="30" customHeight="1" x14ac:dyDescent="0.2">
      <c r="B53" s="188" t="s">
        <v>287</v>
      </c>
      <c r="C53" s="546" t="s">
        <v>364</v>
      </c>
      <c r="D53" s="547"/>
      <c r="E53" s="547"/>
      <c r="F53" s="547"/>
      <c r="G53" s="547"/>
      <c r="H53" s="547"/>
      <c r="I53" s="548"/>
    </row>
    <row r="54" spans="2:9" ht="31.5" customHeight="1" x14ac:dyDescent="0.2">
      <c r="B54" s="188" t="s">
        <v>288</v>
      </c>
      <c r="C54" s="546" t="s">
        <v>364</v>
      </c>
      <c r="D54" s="547"/>
      <c r="E54" s="547"/>
      <c r="F54" s="547"/>
      <c r="G54" s="547"/>
      <c r="H54" s="547"/>
      <c r="I54" s="548"/>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XkzEVslITVo32J6dn+hSNoZYhPW0gtfwXCQVw0eIjiSs3gJPsVz+WNFDGMZL9fyO2KgqMsEnnd/MGuVpDADAVQ==" saltValue="myxn1+2Rzt3Ds37idtNal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F29:G38 G27 F28:G28 I28 H29:I38 H27 H2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92D050"/>
  </sheetPr>
  <dimension ref="B1:P60"/>
  <sheetViews>
    <sheetView topLeftCell="A46" zoomScale="90" zoomScaleNormal="90" workbookViewId="0">
      <selection activeCell="C47" sqref="C47:I47"/>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56.7109375" style="3" customWidth="1"/>
    <col min="12" max="16" width="11.42578125" style="3"/>
    <col min="17" max="16384" width="11.42578125" style="7"/>
  </cols>
  <sheetData>
    <row r="1" spans="2:9" ht="37.5" customHeight="1" x14ac:dyDescent="0.2">
      <c r="B1" s="490"/>
      <c r="C1" s="388" t="s">
        <v>25</v>
      </c>
      <c r="D1" s="388"/>
      <c r="E1" s="388"/>
      <c r="F1" s="388"/>
      <c r="G1" s="388"/>
      <c r="H1" s="388"/>
      <c r="I1" s="491"/>
    </row>
    <row r="2" spans="2:9" ht="37.5" customHeight="1" x14ac:dyDescent="0.2">
      <c r="B2" s="490"/>
      <c r="C2" s="388" t="s">
        <v>239</v>
      </c>
      <c r="D2" s="388"/>
      <c r="E2" s="388"/>
      <c r="F2" s="388"/>
      <c r="G2" s="388"/>
      <c r="H2" s="388"/>
      <c r="I2" s="491"/>
    </row>
    <row r="3" spans="2:9" ht="37.5" customHeight="1" x14ac:dyDescent="0.2">
      <c r="B3" s="490"/>
      <c r="C3" s="388" t="s">
        <v>240</v>
      </c>
      <c r="D3" s="388"/>
      <c r="E3" s="388"/>
      <c r="F3" s="388" t="s">
        <v>241</v>
      </c>
      <c r="G3" s="388"/>
      <c r="H3" s="388"/>
      <c r="I3" s="491"/>
    </row>
    <row r="4" spans="2:9" ht="23.25" customHeight="1" x14ac:dyDescent="0.2">
      <c r="B4" s="496"/>
      <c r="C4" s="496"/>
      <c r="D4" s="496"/>
      <c r="E4" s="496"/>
      <c r="F4" s="496"/>
      <c r="G4" s="496"/>
      <c r="H4" s="496"/>
      <c r="I4" s="496"/>
    </row>
    <row r="5" spans="2:9" ht="24" customHeight="1" x14ac:dyDescent="0.2">
      <c r="B5" s="502" t="s">
        <v>234</v>
      </c>
      <c r="C5" s="503"/>
      <c r="D5" s="503"/>
      <c r="E5" s="503"/>
      <c r="F5" s="503"/>
      <c r="G5" s="503"/>
      <c r="H5" s="503"/>
      <c r="I5" s="504"/>
    </row>
    <row r="6" spans="2:9" ht="36" customHeight="1" x14ac:dyDescent="0.2">
      <c r="B6" s="180" t="s">
        <v>242</v>
      </c>
      <c r="C6" s="181">
        <v>3</v>
      </c>
      <c r="D6" s="505" t="s">
        <v>243</v>
      </c>
      <c r="E6" s="506"/>
      <c r="F6" s="507" t="s">
        <v>312</v>
      </c>
      <c r="G6" s="508"/>
      <c r="H6" s="508"/>
      <c r="I6" s="509"/>
    </row>
    <row r="7" spans="2:9" ht="30.75" customHeight="1" x14ac:dyDescent="0.2">
      <c r="B7" s="180" t="s">
        <v>244</v>
      </c>
      <c r="C7" s="181" t="s">
        <v>76</v>
      </c>
      <c r="D7" s="505" t="s">
        <v>245</v>
      </c>
      <c r="E7" s="506"/>
      <c r="F7" s="507" t="s">
        <v>290</v>
      </c>
      <c r="G7" s="509"/>
      <c r="H7" s="182" t="s">
        <v>246</v>
      </c>
      <c r="I7" s="181" t="s">
        <v>76</v>
      </c>
    </row>
    <row r="8" spans="2:9" ht="30.75" customHeight="1" x14ac:dyDescent="0.2">
      <c r="B8" s="180" t="s">
        <v>247</v>
      </c>
      <c r="C8" s="507" t="s">
        <v>291</v>
      </c>
      <c r="D8" s="508"/>
      <c r="E8" s="508"/>
      <c r="F8" s="509"/>
      <c r="G8" s="182" t="s">
        <v>248</v>
      </c>
      <c r="H8" s="507">
        <v>7560</v>
      </c>
      <c r="I8" s="509"/>
    </row>
    <row r="9" spans="2:9" ht="30.75" customHeight="1" x14ac:dyDescent="0.2">
      <c r="B9" s="180" t="s">
        <v>48</v>
      </c>
      <c r="C9" s="513" t="s">
        <v>65</v>
      </c>
      <c r="D9" s="514"/>
      <c r="E9" s="514"/>
      <c r="F9" s="515"/>
      <c r="G9" s="182" t="s">
        <v>249</v>
      </c>
      <c r="H9" s="507" t="s">
        <v>165</v>
      </c>
      <c r="I9" s="509"/>
    </row>
    <row r="10" spans="2:9" ht="30.75" customHeight="1" x14ac:dyDescent="0.2">
      <c r="B10" s="180" t="s">
        <v>250</v>
      </c>
      <c r="C10" s="507" t="s">
        <v>355</v>
      </c>
      <c r="D10" s="508"/>
      <c r="E10" s="508"/>
      <c r="F10" s="508"/>
      <c r="G10" s="508"/>
      <c r="H10" s="508"/>
      <c r="I10" s="509"/>
    </row>
    <row r="11" spans="2:9" ht="30.75" customHeight="1" x14ac:dyDescent="0.2">
      <c r="B11" s="180" t="s">
        <v>251</v>
      </c>
      <c r="C11" s="513" t="s">
        <v>292</v>
      </c>
      <c r="D11" s="514"/>
      <c r="E11" s="514"/>
      <c r="F11" s="514"/>
      <c r="G11" s="514"/>
      <c r="H11" s="514"/>
      <c r="I11" s="515"/>
    </row>
    <row r="12" spans="2:9" ht="30.75" customHeight="1" x14ac:dyDescent="0.2">
      <c r="B12" s="180" t="s">
        <v>254</v>
      </c>
      <c r="C12" s="510" t="s">
        <v>349</v>
      </c>
      <c r="D12" s="511"/>
      <c r="E12" s="511"/>
      <c r="F12" s="512"/>
      <c r="G12" s="182" t="s">
        <v>252</v>
      </c>
      <c r="H12" s="519" t="s">
        <v>91</v>
      </c>
      <c r="I12" s="520"/>
    </row>
    <row r="13" spans="2:9" ht="30.75" customHeight="1" x14ac:dyDescent="0.2">
      <c r="B13" s="180" t="s">
        <v>255</v>
      </c>
      <c r="C13" s="521">
        <v>45292</v>
      </c>
      <c r="D13" s="522"/>
      <c r="E13" s="522"/>
      <c r="F13" s="523"/>
      <c r="G13" s="182" t="s">
        <v>253</v>
      </c>
      <c r="H13" s="513" t="s">
        <v>70</v>
      </c>
      <c r="I13" s="515"/>
    </row>
    <row r="14" spans="2:9" ht="64.5" customHeight="1" x14ac:dyDescent="0.2">
      <c r="B14" s="180" t="s">
        <v>256</v>
      </c>
      <c r="C14" s="552" t="s">
        <v>313</v>
      </c>
      <c r="D14" s="553"/>
      <c r="E14" s="553"/>
      <c r="F14" s="553"/>
      <c r="G14" s="553"/>
      <c r="H14" s="553"/>
      <c r="I14" s="554"/>
    </row>
    <row r="15" spans="2:9" ht="30.75" customHeight="1" x14ac:dyDescent="0.2">
      <c r="B15" s="180" t="s">
        <v>257</v>
      </c>
      <c r="C15" s="510" t="s">
        <v>357</v>
      </c>
      <c r="D15" s="511"/>
      <c r="E15" s="511"/>
      <c r="F15" s="511"/>
      <c r="G15" s="511"/>
      <c r="H15" s="511"/>
      <c r="I15" s="512"/>
    </row>
    <row r="16" spans="2:9" ht="20.25" customHeight="1" x14ac:dyDescent="0.2">
      <c r="B16" s="180" t="s">
        <v>258</v>
      </c>
      <c r="C16" s="507" t="s">
        <v>315</v>
      </c>
      <c r="D16" s="508"/>
      <c r="E16" s="508"/>
      <c r="F16" s="508"/>
      <c r="G16" s="508"/>
      <c r="H16" s="508"/>
      <c r="I16" s="509"/>
    </row>
    <row r="17" spans="2:10" ht="30.75" customHeight="1" x14ac:dyDescent="0.2">
      <c r="B17" s="180" t="s">
        <v>259</v>
      </c>
      <c r="C17" s="513" t="s">
        <v>314</v>
      </c>
      <c r="D17" s="514"/>
      <c r="E17" s="514"/>
      <c r="F17" s="514"/>
      <c r="G17" s="514"/>
      <c r="H17" s="514"/>
      <c r="I17" s="515"/>
    </row>
    <row r="18" spans="2:10" ht="18" customHeight="1" x14ac:dyDescent="0.2">
      <c r="B18" s="549" t="s">
        <v>265</v>
      </c>
      <c r="C18" s="558" t="s">
        <v>237</v>
      </c>
      <c r="D18" s="559"/>
      <c r="E18" s="560"/>
      <c r="F18" s="558" t="s">
        <v>238</v>
      </c>
      <c r="G18" s="559"/>
      <c r="H18" s="559"/>
      <c r="I18" s="560"/>
    </row>
    <row r="19" spans="2:10" ht="39.75" customHeight="1" x14ac:dyDescent="0.2">
      <c r="B19" s="550"/>
      <c r="C19" s="507" t="s">
        <v>316</v>
      </c>
      <c r="D19" s="508"/>
      <c r="E19" s="509"/>
      <c r="F19" s="532" t="s">
        <v>317</v>
      </c>
      <c r="G19" s="532"/>
      <c r="H19" s="532"/>
      <c r="I19" s="532"/>
    </row>
    <row r="20" spans="2:10" ht="39.75" customHeight="1" x14ac:dyDescent="0.2">
      <c r="B20" s="183" t="s">
        <v>266</v>
      </c>
      <c r="C20" s="513" t="s">
        <v>318</v>
      </c>
      <c r="D20" s="514"/>
      <c r="E20" s="515"/>
      <c r="F20" s="530" t="s">
        <v>319</v>
      </c>
      <c r="G20" s="530"/>
      <c r="H20" s="530"/>
      <c r="I20" s="530"/>
    </row>
    <row r="21" spans="2:10" ht="60" customHeight="1" x14ac:dyDescent="0.2">
      <c r="B21" s="183" t="s">
        <v>267</v>
      </c>
      <c r="C21" s="561" t="s">
        <v>320</v>
      </c>
      <c r="D21" s="562"/>
      <c r="E21" s="563"/>
      <c r="F21" s="532" t="s">
        <v>321</v>
      </c>
      <c r="G21" s="532"/>
      <c r="H21" s="532"/>
      <c r="I21" s="532"/>
    </row>
    <row r="22" spans="2:10" ht="23.25" customHeight="1" x14ac:dyDescent="0.2">
      <c r="B22" s="183" t="s">
        <v>268</v>
      </c>
      <c r="C22" s="555">
        <v>45292</v>
      </c>
      <c r="D22" s="556"/>
      <c r="E22" s="557"/>
      <c r="F22" s="182" t="s">
        <v>271</v>
      </c>
      <c r="G22" s="216">
        <v>48025</v>
      </c>
      <c r="H22" s="182" t="s">
        <v>275</v>
      </c>
      <c r="I22" s="216">
        <f>G22+G27</f>
        <v>48875</v>
      </c>
      <c r="J22" s="174"/>
    </row>
    <row r="23" spans="2:10" ht="27" customHeight="1" x14ac:dyDescent="0.2">
      <c r="B23" s="183" t="s">
        <v>269</v>
      </c>
      <c r="C23" s="555">
        <v>45443</v>
      </c>
      <c r="D23" s="556"/>
      <c r="E23" s="557"/>
      <c r="F23" s="182" t="s">
        <v>272</v>
      </c>
      <c r="G23" s="528">
        <v>975</v>
      </c>
      <c r="H23" s="528"/>
      <c r="I23" s="528"/>
    </row>
    <row r="24" spans="2:10" ht="36" customHeight="1" x14ac:dyDescent="0.2">
      <c r="B24" s="180" t="s">
        <v>270</v>
      </c>
      <c r="C24" s="530" t="s">
        <v>88</v>
      </c>
      <c r="D24" s="530"/>
      <c r="E24" s="530"/>
      <c r="F24" s="180" t="s">
        <v>274</v>
      </c>
      <c r="G24" s="538" t="s">
        <v>358</v>
      </c>
      <c r="H24" s="538"/>
      <c r="I24" s="538"/>
    </row>
    <row r="25" spans="2:10" ht="22.5" customHeight="1" x14ac:dyDescent="0.2">
      <c r="B25" s="539" t="s">
        <v>235</v>
      </c>
      <c r="C25" s="539"/>
      <c r="D25" s="539"/>
      <c r="E25" s="539"/>
      <c r="F25" s="539"/>
      <c r="G25" s="539"/>
      <c r="H25" s="539"/>
      <c r="I25" s="539"/>
    </row>
    <row r="26" spans="2:10" ht="43.5" customHeight="1" x14ac:dyDescent="0.2">
      <c r="B26" s="184" t="s">
        <v>105</v>
      </c>
      <c r="C26" s="184" t="s">
        <v>261</v>
      </c>
      <c r="D26" s="184" t="s">
        <v>260</v>
      </c>
      <c r="E26" s="184" t="s">
        <v>264</v>
      </c>
      <c r="F26" s="184" t="s">
        <v>359</v>
      </c>
      <c r="G26" s="184" t="s">
        <v>262</v>
      </c>
      <c r="H26" s="184" t="s">
        <v>276</v>
      </c>
      <c r="I26" s="184" t="s">
        <v>273</v>
      </c>
    </row>
    <row r="27" spans="2:10" ht="19.5" customHeight="1" x14ac:dyDescent="0.2">
      <c r="B27" s="214" t="s">
        <v>113</v>
      </c>
      <c r="C27" s="217">
        <v>0</v>
      </c>
      <c r="D27" s="217">
        <v>0</v>
      </c>
      <c r="E27" s="198">
        <f>IF(OR(C27=0,C27=""),0,D27/C27)</f>
        <v>0</v>
      </c>
      <c r="F27" s="540">
        <f>SUM(C27:C38)</f>
        <v>975</v>
      </c>
      <c r="G27" s="540">
        <f>SUM(D27:D38)</f>
        <v>850</v>
      </c>
      <c r="H27" s="215">
        <f>+(D27*100%)/$G$23</f>
        <v>0</v>
      </c>
      <c r="I27" s="541">
        <f>I22/(G22+G23)</f>
        <v>0.99744897959183676</v>
      </c>
    </row>
    <row r="28" spans="2:10" ht="19.5" customHeight="1" x14ac:dyDescent="0.2">
      <c r="B28" s="214" t="s">
        <v>114</v>
      </c>
      <c r="C28" s="217">
        <v>150</v>
      </c>
      <c r="D28" s="217">
        <v>150</v>
      </c>
      <c r="E28" s="198">
        <f t="shared" ref="E28:E31" si="0">IF(OR(C28=0,C28=""),0,D28/C28)</f>
        <v>1</v>
      </c>
      <c r="F28" s="540"/>
      <c r="G28" s="540"/>
      <c r="H28" s="215">
        <f t="shared" ref="H28" si="1">+(D28*100%)/$G$23</f>
        <v>0.15384615384615385</v>
      </c>
      <c r="I28" s="541"/>
    </row>
    <row r="29" spans="2:10" ht="19.5" customHeight="1" x14ac:dyDescent="0.2">
      <c r="B29" s="214" t="s">
        <v>115</v>
      </c>
      <c r="C29" s="217">
        <v>350</v>
      </c>
      <c r="D29" s="218">
        <v>350</v>
      </c>
      <c r="E29" s="198">
        <f t="shared" si="0"/>
        <v>1</v>
      </c>
      <c r="F29" s="540"/>
      <c r="G29" s="540"/>
      <c r="H29" s="215">
        <f t="shared" ref="H29:H38" si="2">+IF(D29="","",((D29*100%)/$G$23)+H28)</f>
        <v>0.51282051282051277</v>
      </c>
      <c r="I29" s="541"/>
    </row>
    <row r="30" spans="2:10" ht="19.5" customHeight="1" x14ac:dyDescent="0.2">
      <c r="B30" s="214" t="s">
        <v>116</v>
      </c>
      <c r="C30" s="217">
        <v>350</v>
      </c>
      <c r="D30" s="219">
        <v>350</v>
      </c>
      <c r="E30" s="198">
        <f t="shared" si="0"/>
        <v>1</v>
      </c>
      <c r="F30" s="540"/>
      <c r="G30" s="540"/>
      <c r="H30" s="215">
        <f t="shared" si="2"/>
        <v>0.87179487179487181</v>
      </c>
      <c r="I30" s="541"/>
    </row>
    <row r="31" spans="2:10" ht="19.5" customHeight="1" x14ac:dyDescent="0.2">
      <c r="B31" s="214" t="s">
        <v>117</v>
      </c>
      <c r="C31" s="217">
        <v>125</v>
      </c>
      <c r="D31" s="217"/>
      <c r="E31" s="198">
        <f t="shared" si="0"/>
        <v>0</v>
      </c>
      <c r="F31" s="540"/>
      <c r="G31" s="540"/>
      <c r="H31" s="215" t="str">
        <f t="shared" si="2"/>
        <v/>
      </c>
      <c r="I31" s="541"/>
    </row>
    <row r="32" spans="2:10" ht="19.5" customHeight="1" x14ac:dyDescent="0.2">
      <c r="B32" s="214" t="s">
        <v>118</v>
      </c>
      <c r="C32" s="176"/>
      <c r="D32" s="176"/>
      <c r="E32" s="198"/>
      <c r="F32" s="540"/>
      <c r="G32" s="540"/>
      <c r="H32" s="215" t="str">
        <f t="shared" si="2"/>
        <v/>
      </c>
      <c r="I32" s="541"/>
    </row>
    <row r="33" spans="2:12" ht="19.5" customHeight="1" x14ac:dyDescent="0.2">
      <c r="B33" s="214" t="s">
        <v>119</v>
      </c>
      <c r="C33" s="176"/>
      <c r="D33" s="176"/>
      <c r="E33" s="198"/>
      <c r="F33" s="540"/>
      <c r="G33" s="540"/>
      <c r="H33" s="215" t="str">
        <f t="shared" si="2"/>
        <v/>
      </c>
      <c r="I33" s="541"/>
    </row>
    <row r="34" spans="2:12" ht="19.5" customHeight="1" x14ac:dyDescent="0.2">
      <c r="B34" s="214" t="s">
        <v>120</v>
      </c>
      <c r="C34" s="176"/>
      <c r="D34" s="176"/>
      <c r="E34" s="198"/>
      <c r="F34" s="540"/>
      <c r="G34" s="540"/>
      <c r="H34" s="215" t="str">
        <f t="shared" si="2"/>
        <v/>
      </c>
      <c r="I34" s="541"/>
    </row>
    <row r="35" spans="2:12" ht="19.5" customHeight="1" x14ac:dyDescent="0.2">
      <c r="B35" s="214" t="s">
        <v>121</v>
      </c>
      <c r="C35" s="176"/>
      <c r="D35" s="176"/>
      <c r="E35" s="198"/>
      <c r="F35" s="540"/>
      <c r="G35" s="540"/>
      <c r="H35" s="215" t="str">
        <f t="shared" si="2"/>
        <v/>
      </c>
      <c r="I35" s="541"/>
    </row>
    <row r="36" spans="2:12" ht="19.5" customHeight="1" x14ac:dyDescent="0.2">
      <c r="B36" s="214" t="s">
        <v>122</v>
      </c>
      <c r="C36" s="176"/>
      <c r="D36" s="176"/>
      <c r="E36" s="198"/>
      <c r="F36" s="540"/>
      <c r="G36" s="540"/>
      <c r="H36" s="215" t="str">
        <f t="shared" si="2"/>
        <v/>
      </c>
      <c r="I36" s="541"/>
    </row>
    <row r="37" spans="2:12" ht="19.5" customHeight="1" x14ac:dyDescent="0.25">
      <c r="B37" s="214" t="s">
        <v>123</v>
      </c>
      <c r="C37" s="176"/>
      <c r="D37" s="176"/>
      <c r="E37" s="198"/>
      <c r="F37" s="540"/>
      <c r="G37" s="540"/>
      <c r="H37" s="215" t="str">
        <f t="shared" si="2"/>
        <v/>
      </c>
      <c r="I37" s="541"/>
      <c r="J37"/>
      <c r="K37"/>
      <c r="L37"/>
    </row>
    <row r="38" spans="2:12" ht="19.5" customHeight="1" x14ac:dyDescent="0.2">
      <c r="B38" s="214" t="s">
        <v>124</v>
      </c>
      <c r="C38" s="176"/>
      <c r="D38" s="176"/>
      <c r="E38" s="198"/>
      <c r="F38" s="540"/>
      <c r="G38" s="540"/>
      <c r="H38" s="215" t="str">
        <f t="shared" si="2"/>
        <v/>
      </c>
      <c r="I38" s="541"/>
    </row>
    <row r="39" spans="2:12" ht="223.5" customHeight="1" x14ac:dyDescent="0.2">
      <c r="B39" s="188" t="s">
        <v>277</v>
      </c>
      <c r="C39" s="544" t="s">
        <v>373</v>
      </c>
      <c r="D39" s="544"/>
      <c r="E39" s="544"/>
      <c r="F39" s="544"/>
      <c r="G39" s="544"/>
      <c r="H39" s="544"/>
      <c r="I39" s="544"/>
      <c r="K39" s="3">
        <f>215+43+13+79</f>
        <v>350</v>
      </c>
    </row>
    <row r="40" spans="2:12" ht="54.75" customHeight="1" x14ac:dyDescent="0.2">
      <c r="B40" s="543"/>
      <c r="C40" s="543"/>
      <c r="D40" s="543"/>
      <c r="E40" s="543"/>
      <c r="F40" s="543"/>
      <c r="G40" s="543"/>
      <c r="H40" s="543"/>
      <c r="I40" s="543"/>
    </row>
    <row r="41" spans="2:12" ht="34.5" customHeight="1" x14ac:dyDescent="0.2">
      <c r="B41" s="543"/>
      <c r="C41" s="543"/>
      <c r="D41" s="543"/>
      <c r="E41" s="543"/>
      <c r="F41" s="543"/>
      <c r="G41" s="543"/>
      <c r="H41" s="543"/>
      <c r="I41" s="543"/>
    </row>
    <row r="42" spans="2:12" ht="49.5" customHeight="1" x14ac:dyDescent="0.2">
      <c r="B42" s="543"/>
      <c r="C42" s="543"/>
      <c r="D42" s="543"/>
      <c r="E42" s="543"/>
      <c r="F42" s="543"/>
      <c r="G42" s="543"/>
      <c r="H42" s="543"/>
      <c r="I42" s="543"/>
    </row>
    <row r="43" spans="2:12" ht="27.75" customHeight="1" x14ac:dyDescent="0.2">
      <c r="B43" s="543"/>
      <c r="C43" s="543"/>
      <c r="D43" s="543"/>
      <c r="E43" s="543"/>
      <c r="F43" s="543"/>
      <c r="G43" s="543"/>
      <c r="H43" s="543"/>
      <c r="I43" s="543"/>
    </row>
    <row r="44" spans="2:12" ht="21.75" customHeight="1" x14ac:dyDescent="0.2">
      <c r="B44" s="543"/>
      <c r="C44" s="543"/>
      <c r="D44" s="543"/>
      <c r="E44" s="543"/>
      <c r="F44" s="543"/>
      <c r="G44" s="543"/>
      <c r="H44" s="543"/>
      <c r="I44" s="543"/>
    </row>
    <row r="45" spans="2:12" ht="93" customHeight="1" x14ac:dyDescent="0.2">
      <c r="B45" s="180" t="s">
        <v>278</v>
      </c>
      <c r="C45" s="542" t="s">
        <v>374</v>
      </c>
      <c r="D45" s="542"/>
      <c r="E45" s="542"/>
      <c r="F45" s="542"/>
      <c r="G45" s="542"/>
      <c r="H45" s="542"/>
      <c r="I45" s="542"/>
      <c r="K45" s="199"/>
    </row>
    <row r="46" spans="2:12" ht="32.25" customHeight="1" x14ac:dyDescent="0.2">
      <c r="B46" s="180" t="s">
        <v>279</v>
      </c>
      <c r="C46" s="544" t="s">
        <v>223</v>
      </c>
      <c r="D46" s="544"/>
      <c r="E46" s="544"/>
      <c r="F46" s="544"/>
      <c r="G46" s="544"/>
      <c r="H46" s="544"/>
      <c r="I46" s="544"/>
    </row>
    <row r="47" spans="2:12" ht="192.75" customHeight="1" x14ac:dyDescent="0.2">
      <c r="B47" s="188" t="s">
        <v>280</v>
      </c>
      <c r="C47" s="545" t="s">
        <v>375</v>
      </c>
      <c r="D47" s="545"/>
      <c r="E47" s="545"/>
      <c r="F47" s="545"/>
      <c r="G47" s="545"/>
      <c r="H47" s="545"/>
      <c r="I47" s="545"/>
    </row>
    <row r="48" spans="2:12" ht="22.5" customHeight="1" x14ac:dyDescent="0.2">
      <c r="B48" s="535" t="s">
        <v>236</v>
      </c>
      <c r="C48" s="536"/>
      <c r="D48" s="536"/>
      <c r="E48" s="536"/>
      <c r="F48" s="536"/>
      <c r="G48" s="536"/>
      <c r="H48" s="536"/>
      <c r="I48" s="537"/>
    </row>
    <row r="49" spans="2:9" ht="22.5" customHeight="1" x14ac:dyDescent="0.2">
      <c r="B49" s="549" t="s">
        <v>281</v>
      </c>
      <c r="C49" s="184" t="s">
        <v>282</v>
      </c>
      <c r="D49" s="505" t="s">
        <v>283</v>
      </c>
      <c r="E49" s="551"/>
      <c r="F49" s="506"/>
      <c r="G49" s="505" t="s">
        <v>284</v>
      </c>
      <c r="H49" s="551"/>
      <c r="I49" s="506"/>
    </row>
    <row r="50" spans="2:9" ht="30.75" customHeight="1" x14ac:dyDescent="0.2">
      <c r="B50" s="550"/>
      <c r="C50" s="189"/>
      <c r="D50" s="507"/>
      <c r="E50" s="508"/>
      <c r="F50" s="509"/>
      <c r="G50" s="507"/>
      <c r="H50" s="508"/>
      <c r="I50" s="509"/>
    </row>
    <row r="51" spans="2:9" ht="32.25" customHeight="1" x14ac:dyDescent="0.2">
      <c r="B51" s="190" t="s">
        <v>285</v>
      </c>
      <c r="C51" s="507" t="s">
        <v>366</v>
      </c>
      <c r="D51" s="508"/>
      <c r="E51" s="508"/>
      <c r="F51" s="508"/>
      <c r="G51" s="508"/>
      <c r="H51" s="508"/>
      <c r="I51" s="509"/>
    </row>
    <row r="52" spans="2:9" ht="28.5" customHeight="1" x14ac:dyDescent="0.2">
      <c r="B52" s="182" t="s">
        <v>286</v>
      </c>
      <c r="C52" s="493" t="s">
        <v>363</v>
      </c>
      <c r="D52" s="494"/>
      <c r="E52" s="494"/>
      <c r="F52" s="494"/>
      <c r="G52" s="494"/>
      <c r="H52" s="494"/>
      <c r="I52" s="495"/>
    </row>
    <row r="53" spans="2:9" ht="30" customHeight="1" x14ac:dyDescent="0.2">
      <c r="B53" s="188" t="s">
        <v>287</v>
      </c>
      <c r="C53" s="546" t="s">
        <v>364</v>
      </c>
      <c r="D53" s="547"/>
      <c r="E53" s="547"/>
      <c r="F53" s="547"/>
      <c r="G53" s="547"/>
      <c r="H53" s="547"/>
      <c r="I53" s="548"/>
    </row>
    <row r="54" spans="2:9" ht="31.5" customHeight="1" x14ac:dyDescent="0.2">
      <c r="B54" s="188" t="s">
        <v>288</v>
      </c>
      <c r="C54" s="546" t="s">
        <v>364</v>
      </c>
      <c r="D54" s="547"/>
      <c r="E54" s="547"/>
      <c r="F54" s="547"/>
      <c r="G54" s="547"/>
      <c r="H54" s="547"/>
      <c r="I54" s="548"/>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f7w8h0UYfREO1vucsW4bGeKOv+uxJXTW/eQF6lkvN7w9lA+fxKGyCiDRqyVwwRH6TZyyDmbSB7j4s3fqokyFKg==" saltValue="nItU7tEukQ4asLivcNve/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F28:H38 G27:H27"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B1:Q60"/>
  <sheetViews>
    <sheetView topLeftCell="A43" zoomScale="90" zoomScaleNormal="90"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26.85546875" style="3" customWidth="1"/>
    <col min="11" max="17" width="11.42578125" style="3"/>
    <col min="18" max="16384" width="11.42578125" style="7"/>
  </cols>
  <sheetData>
    <row r="1" spans="2:9" ht="37.5" customHeight="1" x14ac:dyDescent="0.2">
      <c r="B1" s="490"/>
      <c r="C1" s="388" t="s">
        <v>25</v>
      </c>
      <c r="D1" s="388"/>
      <c r="E1" s="388"/>
      <c r="F1" s="388"/>
      <c r="G1" s="388"/>
      <c r="H1" s="388"/>
      <c r="I1" s="491"/>
    </row>
    <row r="2" spans="2:9" ht="37.5" customHeight="1" x14ac:dyDescent="0.2">
      <c r="B2" s="490"/>
      <c r="C2" s="388" t="s">
        <v>239</v>
      </c>
      <c r="D2" s="388"/>
      <c r="E2" s="388"/>
      <c r="F2" s="388"/>
      <c r="G2" s="388"/>
      <c r="H2" s="388"/>
      <c r="I2" s="491"/>
    </row>
    <row r="3" spans="2:9" ht="37.5" customHeight="1" x14ac:dyDescent="0.2">
      <c r="B3" s="490"/>
      <c r="C3" s="388" t="s">
        <v>240</v>
      </c>
      <c r="D3" s="388"/>
      <c r="E3" s="388"/>
      <c r="F3" s="388" t="s">
        <v>241</v>
      </c>
      <c r="G3" s="388"/>
      <c r="H3" s="388"/>
      <c r="I3" s="491"/>
    </row>
    <row r="4" spans="2:9" ht="23.25" customHeight="1" x14ac:dyDescent="0.2">
      <c r="B4" s="496"/>
      <c r="C4" s="496"/>
      <c r="D4" s="496"/>
      <c r="E4" s="496"/>
      <c r="F4" s="496"/>
      <c r="G4" s="496"/>
      <c r="H4" s="496"/>
      <c r="I4" s="496"/>
    </row>
    <row r="5" spans="2:9" ht="24" customHeight="1" x14ac:dyDescent="0.2">
      <c r="B5" s="502" t="s">
        <v>234</v>
      </c>
      <c r="C5" s="503"/>
      <c r="D5" s="503"/>
      <c r="E5" s="503"/>
      <c r="F5" s="503"/>
      <c r="G5" s="503"/>
      <c r="H5" s="503"/>
      <c r="I5" s="504"/>
    </row>
    <row r="6" spans="2:9" ht="36" customHeight="1" x14ac:dyDescent="0.2">
      <c r="B6" s="180" t="s">
        <v>242</v>
      </c>
      <c r="C6" s="181">
        <v>4</v>
      </c>
      <c r="D6" s="505" t="s">
        <v>243</v>
      </c>
      <c r="E6" s="506"/>
      <c r="F6" s="507" t="s">
        <v>322</v>
      </c>
      <c r="G6" s="508"/>
      <c r="H6" s="508"/>
      <c r="I6" s="509"/>
    </row>
    <row r="7" spans="2:9" ht="30.75" customHeight="1" x14ac:dyDescent="0.2">
      <c r="B7" s="180" t="s">
        <v>244</v>
      </c>
      <c r="C7" s="181" t="s">
        <v>76</v>
      </c>
      <c r="D7" s="505" t="s">
        <v>245</v>
      </c>
      <c r="E7" s="506"/>
      <c r="F7" s="507" t="s">
        <v>290</v>
      </c>
      <c r="G7" s="509"/>
      <c r="H7" s="182" t="s">
        <v>246</v>
      </c>
      <c r="I7" s="181" t="s">
        <v>76</v>
      </c>
    </row>
    <row r="8" spans="2:9" ht="30.75" customHeight="1" x14ac:dyDescent="0.2">
      <c r="B8" s="180" t="s">
        <v>247</v>
      </c>
      <c r="C8" s="507" t="s">
        <v>291</v>
      </c>
      <c r="D8" s="508"/>
      <c r="E8" s="508"/>
      <c r="F8" s="509"/>
      <c r="G8" s="182" t="s">
        <v>248</v>
      </c>
      <c r="H8" s="507">
        <v>7560</v>
      </c>
      <c r="I8" s="509"/>
    </row>
    <row r="9" spans="2:9" ht="30.75" customHeight="1" x14ac:dyDescent="0.2">
      <c r="B9" s="180" t="s">
        <v>48</v>
      </c>
      <c r="C9" s="513" t="s">
        <v>65</v>
      </c>
      <c r="D9" s="514"/>
      <c r="E9" s="514"/>
      <c r="F9" s="515"/>
      <c r="G9" s="182" t="s">
        <v>249</v>
      </c>
      <c r="H9" s="507" t="s">
        <v>165</v>
      </c>
      <c r="I9" s="509"/>
    </row>
    <row r="10" spans="2:9" ht="30.75" customHeight="1" x14ac:dyDescent="0.2">
      <c r="B10" s="180" t="s">
        <v>250</v>
      </c>
      <c r="C10" s="507" t="s">
        <v>355</v>
      </c>
      <c r="D10" s="508"/>
      <c r="E10" s="508"/>
      <c r="F10" s="508"/>
      <c r="G10" s="508"/>
      <c r="H10" s="508"/>
      <c r="I10" s="509"/>
    </row>
    <row r="11" spans="2:9" ht="30.75" customHeight="1" x14ac:dyDescent="0.2">
      <c r="B11" s="180" t="s">
        <v>251</v>
      </c>
      <c r="C11" s="513" t="s">
        <v>292</v>
      </c>
      <c r="D11" s="514"/>
      <c r="E11" s="514"/>
      <c r="F11" s="514"/>
      <c r="G11" s="514"/>
      <c r="H11" s="514"/>
      <c r="I11" s="515"/>
    </row>
    <row r="12" spans="2:9" ht="30.75" customHeight="1" x14ac:dyDescent="0.2">
      <c r="B12" s="180" t="s">
        <v>254</v>
      </c>
      <c r="C12" s="510" t="s">
        <v>350</v>
      </c>
      <c r="D12" s="511"/>
      <c r="E12" s="511"/>
      <c r="F12" s="512"/>
      <c r="G12" s="182" t="s">
        <v>252</v>
      </c>
      <c r="H12" s="519" t="s">
        <v>91</v>
      </c>
      <c r="I12" s="520"/>
    </row>
    <row r="13" spans="2:9" ht="30.75" customHeight="1" x14ac:dyDescent="0.2">
      <c r="B13" s="180" t="s">
        <v>255</v>
      </c>
      <c r="C13" s="521">
        <v>45292</v>
      </c>
      <c r="D13" s="522"/>
      <c r="E13" s="522"/>
      <c r="F13" s="523"/>
      <c r="G13" s="182" t="s">
        <v>253</v>
      </c>
      <c r="H13" s="513" t="s">
        <v>70</v>
      </c>
      <c r="I13" s="515"/>
    </row>
    <row r="14" spans="2:9" ht="64.5" customHeight="1" x14ac:dyDescent="0.2">
      <c r="B14" s="180" t="s">
        <v>256</v>
      </c>
      <c r="C14" s="552" t="s">
        <v>323</v>
      </c>
      <c r="D14" s="553"/>
      <c r="E14" s="553"/>
      <c r="F14" s="553"/>
      <c r="G14" s="553"/>
      <c r="H14" s="553"/>
      <c r="I14" s="554"/>
    </row>
    <row r="15" spans="2:9" ht="30.75" customHeight="1" x14ac:dyDescent="0.2">
      <c r="B15" s="180" t="s">
        <v>257</v>
      </c>
      <c r="C15" s="510" t="s">
        <v>360</v>
      </c>
      <c r="D15" s="511"/>
      <c r="E15" s="511"/>
      <c r="F15" s="511"/>
      <c r="G15" s="511"/>
      <c r="H15" s="511"/>
      <c r="I15" s="512"/>
    </row>
    <row r="16" spans="2:9" ht="20.25" customHeight="1" x14ac:dyDescent="0.2">
      <c r="B16" s="180" t="s">
        <v>258</v>
      </c>
      <c r="C16" s="507" t="s">
        <v>324</v>
      </c>
      <c r="D16" s="508"/>
      <c r="E16" s="508"/>
      <c r="F16" s="508"/>
      <c r="G16" s="508"/>
      <c r="H16" s="508"/>
      <c r="I16" s="509"/>
    </row>
    <row r="17" spans="2:10" ht="30.75" customHeight="1" x14ac:dyDescent="0.2">
      <c r="B17" s="180" t="s">
        <v>259</v>
      </c>
      <c r="C17" s="513" t="s">
        <v>314</v>
      </c>
      <c r="D17" s="514"/>
      <c r="E17" s="514"/>
      <c r="F17" s="514"/>
      <c r="G17" s="514"/>
      <c r="H17" s="514"/>
      <c r="I17" s="515"/>
    </row>
    <row r="18" spans="2:10" ht="18" customHeight="1" x14ac:dyDescent="0.2">
      <c r="B18" s="533" t="s">
        <v>265</v>
      </c>
      <c r="C18" s="534" t="s">
        <v>237</v>
      </c>
      <c r="D18" s="534"/>
      <c r="E18" s="534"/>
      <c r="F18" s="558" t="s">
        <v>238</v>
      </c>
      <c r="G18" s="559"/>
      <c r="H18" s="559"/>
      <c r="I18" s="560"/>
    </row>
    <row r="19" spans="2:10" ht="39.75" customHeight="1" x14ac:dyDescent="0.2">
      <c r="B19" s="533"/>
      <c r="C19" s="532" t="s">
        <v>325</v>
      </c>
      <c r="D19" s="532"/>
      <c r="E19" s="532"/>
      <c r="F19" s="507" t="s">
        <v>326</v>
      </c>
      <c r="G19" s="508"/>
      <c r="H19" s="508"/>
      <c r="I19" s="509"/>
    </row>
    <row r="20" spans="2:10" ht="39.75" customHeight="1" x14ac:dyDescent="0.2">
      <c r="B20" s="180" t="s">
        <v>266</v>
      </c>
      <c r="C20" s="529" t="s">
        <v>318</v>
      </c>
      <c r="D20" s="529"/>
      <c r="E20" s="529"/>
      <c r="F20" s="519" t="s">
        <v>319</v>
      </c>
      <c r="G20" s="565"/>
      <c r="H20" s="565"/>
      <c r="I20" s="520"/>
    </row>
    <row r="21" spans="2:10" ht="60" customHeight="1" x14ac:dyDescent="0.2">
      <c r="B21" s="180" t="s">
        <v>267</v>
      </c>
      <c r="C21" s="531" t="s">
        <v>327</v>
      </c>
      <c r="D21" s="531"/>
      <c r="E21" s="531"/>
      <c r="F21" s="532" t="s">
        <v>328</v>
      </c>
      <c r="G21" s="532"/>
      <c r="H21" s="532"/>
      <c r="I21" s="532"/>
    </row>
    <row r="22" spans="2:10" ht="23.25" customHeight="1" x14ac:dyDescent="0.2">
      <c r="B22" s="180" t="s">
        <v>268</v>
      </c>
      <c r="C22" s="527">
        <v>45292</v>
      </c>
      <c r="D22" s="527"/>
      <c r="E22" s="527"/>
      <c r="F22" s="182" t="s">
        <v>271</v>
      </c>
      <c r="G22" s="216">
        <v>8904</v>
      </c>
      <c r="H22" s="182" t="s">
        <v>275</v>
      </c>
      <c r="I22" s="216">
        <f>G22+G27</f>
        <v>9827</v>
      </c>
      <c r="J22" s="203"/>
    </row>
    <row r="23" spans="2:10" ht="27" customHeight="1" x14ac:dyDescent="0.2">
      <c r="B23" s="180" t="s">
        <v>269</v>
      </c>
      <c r="C23" s="527">
        <v>45443</v>
      </c>
      <c r="D23" s="527"/>
      <c r="E23" s="527"/>
      <c r="F23" s="182" t="s">
        <v>272</v>
      </c>
      <c r="G23" s="564">
        <v>1096</v>
      </c>
      <c r="H23" s="564"/>
      <c r="I23" s="564"/>
    </row>
    <row r="24" spans="2:10" ht="36" customHeight="1" x14ac:dyDescent="0.2">
      <c r="B24" s="180" t="s">
        <v>270</v>
      </c>
      <c r="C24" s="530" t="s">
        <v>88</v>
      </c>
      <c r="D24" s="530"/>
      <c r="E24" s="530"/>
      <c r="F24" s="182" t="s">
        <v>274</v>
      </c>
      <c r="G24" s="538" t="s">
        <v>358</v>
      </c>
      <c r="H24" s="538"/>
      <c r="I24" s="538"/>
    </row>
    <row r="25" spans="2:10" ht="22.5" customHeight="1" x14ac:dyDescent="0.2">
      <c r="B25" s="539" t="s">
        <v>235</v>
      </c>
      <c r="C25" s="539"/>
      <c r="D25" s="539"/>
      <c r="E25" s="539"/>
      <c r="F25" s="539"/>
      <c r="G25" s="539"/>
      <c r="H25" s="539"/>
      <c r="I25" s="539"/>
    </row>
    <row r="26" spans="2:10" ht="43.5" customHeight="1" x14ac:dyDescent="0.25">
      <c r="B26" s="184" t="s">
        <v>105</v>
      </c>
      <c r="C26" s="184" t="s">
        <v>261</v>
      </c>
      <c r="D26" s="184" t="s">
        <v>260</v>
      </c>
      <c r="E26" s="184" t="s">
        <v>264</v>
      </c>
      <c r="F26" s="184" t="s">
        <v>359</v>
      </c>
      <c r="G26" s="184" t="s">
        <v>262</v>
      </c>
      <c r="H26" s="184" t="s">
        <v>276</v>
      </c>
      <c r="I26" s="184" t="s">
        <v>273</v>
      </c>
      <c r="J26"/>
    </row>
    <row r="27" spans="2:10" ht="19.5" customHeight="1" x14ac:dyDescent="0.25">
      <c r="B27" s="214" t="s">
        <v>113</v>
      </c>
      <c r="C27" s="185">
        <v>0</v>
      </c>
      <c r="D27" s="181">
        <v>0</v>
      </c>
      <c r="E27" s="198">
        <f>IF(OR(C27=0,C27=""),0,D27/C27)</f>
        <v>0</v>
      </c>
      <c r="F27" s="564">
        <f>SUM(C27:C38)</f>
        <v>1096</v>
      </c>
      <c r="G27" s="564">
        <f>SUM(D27:D38)</f>
        <v>923</v>
      </c>
      <c r="H27" s="215">
        <f>+(D27*100%)/$G$23</f>
        <v>0</v>
      </c>
      <c r="I27" s="541">
        <f>I22/(G22+G23)</f>
        <v>0.98270000000000002</v>
      </c>
      <c r="J27"/>
    </row>
    <row r="28" spans="2:10" ht="19.5" customHeight="1" x14ac:dyDescent="0.25">
      <c r="B28" s="214" t="s">
        <v>114</v>
      </c>
      <c r="C28" s="185">
        <v>274</v>
      </c>
      <c r="D28" s="181">
        <v>94</v>
      </c>
      <c r="E28" s="198">
        <f t="shared" ref="E28:E31" si="0">IF(OR(C28=0,C28=""),0,D28/C28)</f>
        <v>0.34306569343065696</v>
      </c>
      <c r="F28" s="564"/>
      <c r="G28" s="564"/>
      <c r="H28" s="215">
        <f t="shared" ref="H28" si="1">+(D28*100%)/$G$23</f>
        <v>8.576642335766424E-2</v>
      </c>
      <c r="I28" s="541"/>
      <c r="J28"/>
    </row>
    <row r="29" spans="2:10" ht="19.5" customHeight="1" x14ac:dyDescent="0.25">
      <c r="B29" s="214" t="s">
        <v>115</v>
      </c>
      <c r="C29" s="185">
        <v>214</v>
      </c>
      <c r="D29" s="181">
        <v>394</v>
      </c>
      <c r="E29" s="198">
        <f t="shared" si="0"/>
        <v>1.8411214953271029</v>
      </c>
      <c r="F29" s="564"/>
      <c r="G29" s="564"/>
      <c r="H29" s="215">
        <f t="shared" ref="H29:H38" si="2">+IF(D29="","",((D29*100%)/$G$23)+H28)</f>
        <v>0.44525547445255476</v>
      </c>
      <c r="I29" s="541"/>
      <c r="J29"/>
    </row>
    <row r="30" spans="2:10" ht="19.5" customHeight="1" x14ac:dyDescent="0.25">
      <c r="B30" s="214" t="s">
        <v>116</v>
      </c>
      <c r="C30" s="185">
        <v>324</v>
      </c>
      <c r="D30" s="220">
        <v>435</v>
      </c>
      <c r="E30" s="198">
        <f t="shared" si="0"/>
        <v>1.3425925925925926</v>
      </c>
      <c r="F30" s="564"/>
      <c r="G30" s="564"/>
      <c r="H30" s="215">
        <f t="shared" si="2"/>
        <v>0.84215328467153283</v>
      </c>
      <c r="I30" s="541"/>
      <c r="J30"/>
    </row>
    <row r="31" spans="2:10" ht="19.5" customHeight="1" x14ac:dyDescent="0.25">
      <c r="B31" s="214" t="s">
        <v>117</v>
      </c>
      <c r="C31" s="185">
        <v>284</v>
      </c>
      <c r="D31" s="220"/>
      <c r="E31" s="198">
        <f t="shared" si="0"/>
        <v>0</v>
      </c>
      <c r="F31" s="564"/>
      <c r="G31" s="564"/>
      <c r="H31" s="215" t="str">
        <f t="shared" si="2"/>
        <v/>
      </c>
      <c r="I31" s="541"/>
      <c r="J31"/>
    </row>
    <row r="32" spans="2:10" ht="19.5" customHeight="1" x14ac:dyDescent="0.25">
      <c r="B32" s="214" t="s">
        <v>118</v>
      </c>
      <c r="C32" s="187"/>
      <c r="D32" s="220"/>
      <c r="E32" s="198"/>
      <c r="F32" s="564"/>
      <c r="G32" s="564"/>
      <c r="H32" s="215" t="str">
        <f t="shared" si="2"/>
        <v/>
      </c>
      <c r="I32" s="541"/>
      <c r="J32"/>
    </row>
    <row r="33" spans="2:17" ht="19.5" customHeight="1" x14ac:dyDescent="0.25">
      <c r="B33" s="214" t="s">
        <v>119</v>
      </c>
      <c r="C33" s="187"/>
      <c r="D33" s="220"/>
      <c r="E33" s="198"/>
      <c r="F33" s="564"/>
      <c r="G33" s="564"/>
      <c r="H33" s="215" t="str">
        <f t="shared" si="2"/>
        <v/>
      </c>
      <c r="I33" s="541"/>
      <c r="J33"/>
    </row>
    <row r="34" spans="2:17" ht="19.5" customHeight="1" x14ac:dyDescent="0.2">
      <c r="B34" s="214" t="s">
        <v>120</v>
      </c>
      <c r="C34" s="187"/>
      <c r="D34" s="220"/>
      <c r="E34" s="198"/>
      <c r="F34" s="564"/>
      <c r="G34" s="564"/>
      <c r="H34" s="215" t="str">
        <f t="shared" si="2"/>
        <v/>
      </c>
      <c r="I34" s="541"/>
    </row>
    <row r="35" spans="2:17" ht="19.5" customHeight="1" x14ac:dyDescent="0.2">
      <c r="B35" s="214" t="s">
        <v>121</v>
      </c>
      <c r="C35" s="187"/>
      <c r="D35" s="220"/>
      <c r="E35" s="198"/>
      <c r="F35" s="564"/>
      <c r="G35" s="564"/>
      <c r="H35" s="215" t="str">
        <f t="shared" si="2"/>
        <v/>
      </c>
      <c r="I35" s="541"/>
    </row>
    <row r="36" spans="2:17" ht="19.5" customHeight="1" x14ac:dyDescent="0.2">
      <c r="B36" s="214" t="s">
        <v>122</v>
      </c>
      <c r="C36" s="187"/>
      <c r="D36" s="220"/>
      <c r="E36" s="198"/>
      <c r="F36" s="564"/>
      <c r="G36" s="564"/>
      <c r="H36" s="215" t="str">
        <f t="shared" si="2"/>
        <v/>
      </c>
      <c r="I36" s="541"/>
    </row>
    <row r="37" spans="2:17" ht="19.5" customHeight="1" x14ac:dyDescent="0.2">
      <c r="B37" s="214" t="s">
        <v>123</v>
      </c>
      <c r="C37" s="187"/>
      <c r="D37" s="220"/>
      <c r="E37" s="198"/>
      <c r="F37" s="564"/>
      <c r="G37" s="564"/>
      <c r="H37" s="215" t="str">
        <f t="shared" si="2"/>
        <v/>
      </c>
      <c r="I37" s="541"/>
    </row>
    <row r="38" spans="2:17" ht="19.5" customHeight="1" x14ac:dyDescent="0.2">
      <c r="B38" s="214" t="s">
        <v>124</v>
      </c>
      <c r="C38" s="187"/>
      <c r="D38" s="220"/>
      <c r="E38" s="198"/>
      <c r="F38" s="564"/>
      <c r="G38" s="564"/>
      <c r="H38" s="215" t="str">
        <f t="shared" si="2"/>
        <v/>
      </c>
      <c r="I38" s="541"/>
    </row>
    <row r="39" spans="2:17" ht="93" customHeight="1" x14ac:dyDescent="0.2">
      <c r="B39" s="188" t="s">
        <v>277</v>
      </c>
      <c r="C39" s="544" t="s">
        <v>376</v>
      </c>
      <c r="D39" s="544"/>
      <c r="E39" s="544"/>
      <c r="F39" s="544"/>
      <c r="G39" s="544"/>
      <c r="H39" s="544"/>
      <c r="I39" s="544"/>
      <c r="L39" s="197"/>
    </row>
    <row r="40" spans="2:17" ht="34.5" customHeight="1" x14ac:dyDescent="0.2">
      <c r="B40" s="543"/>
      <c r="C40" s="543"/>
      <c r="D40" s="543"/>
      <c r="E40" s="543"/>
      <c r="F40" s="543"/>
      <c r="G40" s="543"/>
      <c r="H40" s="543"/>
      <c r="I40" s="543"/>
    </row>
    <row r="41" spans="2:17" ht="34.5" customHeight="1" x14ac:dyDescent="0.2">
      <c r="B41" s="543"/>
      <c r="C41" s="543"/>
      <c r="D41" s="543"/>
      <c r="E41" s="543"/>
      <c r="F41" s="543"/>
      <c r="G41" s="543"/>
      <c r="H41" s="543"/>
      <c r="I41" s="543"/>
    </row>
    <row r="42" spans="2:17" ht="34.5" customHeight="1" x14ac:dyDescent="0.2">
      <c r="B42" s="543"/>
      <c r="C42" s="543"/>
      <c r="D42" s="543"/>
      <c r="E42" s="543"/>
      <c r="F42" s="543"/>
      <c r="G42" s="543"/>
      <c r="H42" s="543"/>
      <c r="I42" s="543"/>
    </row>
    <row r="43" spans="2:17" ht="34.5" customHeight="1" x14ac:dyDescent="0.2">
      <c r="B43" s="543"/>
      <c r="C43" s="543"/>
      <c r="D43" s="543"/>
      <c r="E43" s="543"/>
      <c r="F43" s="543"/>
      <c r="G43" s="543"/>
      <c r="H43" s="543"/>
      <c r="I43" s="543"/>
    </row>
    <row r="44" spans="2:17" ht="72" customHeight="1" x14ac:dyDescent="0.2">
      <c r="B44" s="543"/>
      <c r="C44" s="543"/>
      <c r="D44" s="543"/>
      <c r="E44" s="543"/>
      <c r="F44" s="543"/>
      <c r="G44" s="543"/>
      <c r="H44" s="543"/>
      <c r="I44" s="543"/>
    </row>
    <row r="45" spans="2:17" ht="263.25" customHeight="1" x14ac:dyDescent="0.2">
      <c r="B45" s="180" t="s">
        <v>278</v>
      </c>
      <c r="C45" s="544" t="s">
        <v>377</v>
      </c>
      <c r="D45" s="544"/>
      <c r="E45" s="544"/>
      <c r="F45" s="544"/>
      <c r="G45" s="544"/>
      <c r="H45" s="544"/>
      <c r="I45" s="544"/>
      <c r="L45" s="7"/>
      <c r="M45" s="7"/>
      <c r="N45" s="7"/>
      <c r="O45" s="7"/>
      <c r="P45" s="7"/>
      <c r="Q45" s="7"/>
    </row>
    <row r="46" spans="2:17" ht="32.25" customHeight="1" x14ac:dyDescent="0.2">
      <c r="B46" s="180" t="s">
        <v>279</v>
      </c>
      <c r="C46" s="542" t="s">
        <v>223</v>
      </c>
      <c r="D46" s="542"/>
      <c r="E46" s="542"/>
      <c r="F46" s="542"/>
      <c r="G46" s="542"/>
      <c r="H46" s="542"/>
      <c r="I46" s="542"/>
    </row>
    <row r="47" spans="2:17" ht="148.5" customHeight="1" x14ac:dyDescent="0.2">
      <c r="B47" s="188" t="s">
        <v>280</v>
      </c>
      <c r="C47" s="542" t="s">
        <v>378</v>
      </c>
      <c r="D47" s="542"/>
      <c r="E47" s="542"/>
      <c r="F47" s="542"/>
      <c r="G47" s="542"/>
      <c r="H47" s="542"/>
      <c r="I47" s="542"/>
    </row>
    <row r="48" spans="2:17" ht="22.5" customHeight="1" x14ac:dyDescent="0.2">
      <c r="B48" s="539" t="s">
        <v>236</v>
      </c>
      <c r="C48" s="539"/>
      <c r="D48" s="539"/>
      <c r="E48" s="539"/>
      <c r="F48" s="539"/>
      <c r="G48" s="539"/>
      <c r="H48" s="539"/>
      <c r="I48" s="539"/>
    </row>
    <row r="49" spans="2:9" ht="22.5" customHeight="1" x14ac:dyDescent="0.2">
      <c r="B49" s="533" t="s">
        <v>281</v>
      </c>
      <c r="C49" s="184" t="s">
        <v>282</v>
      </c>
      <c r="D49" s="567" t="s">
        <v>283</v>
      </c>
      <c r="E49" s="567"/>
      <c r="F49" s="567"/>
      <c r="G49" s="567" t="s">
        <v>284</v>
      </c>
      <c r="H49" s="567"/>
      <c r="I49" s="567"/>
    </row>
    <row r="50" spans="2:9" ht="30.75" customHeight="1" x14ac:dyDescent="0.2">
      <c r="B50" s="533"/>
      <c r="C50" s="189"/>
      <c r="D50" s="532"/>
      <c r="E50" s="532"/>
      <c r="F50" s="532"/>
      <c r="G50" s="532"/>
      <c r="H50" s="532"/>
      <c r="I50" s="532"/>
    </row>
    <row r="51" spans="2:9" ht="32.25" customHeight="1" x14ac:dyDescent="0.2">
      <c r="B51" s="190" t="s">
        <v>285</v>
      </c>
      <c r="C51" s="532" t="s">
        <v>367</v>
      </c>
      <c r="D51" s="532"/>
      <c r="E51" s="532"/>
      <c r="F51" s="532"/>
      <c r="G51" s="532"/>
      <c r="H51" s="532"/>
      <c r="I51" s="532"/>
    </row>
    <row r="52" spans="2:9" ht="28.5" customHeight="1" x14ac:dyDescent="0.2">
      <c r="B52" s="182" t="s">
        <v>286</v>
      </c>
      <c r="C52" s="566" t="s">
        <v>363</v>
      </c>
      <c r="D52" s="566"/>
      <c r="E52" s="566"/>
      <c r="F52" s="566"/>
      <c r="G52" s="566"/>
      <c r="H52" s="566"/>
      <c r="I52" s="566"/>
    </row>
    <row r="53" spans="2:9" ht="30" customHeight="1" x14ac:dyDescent="0.2">
      <c r="B53" s="188" t="s">
        <v>287</v>
      </c>
      <c r="C53" s="492" t="s">
        <v>364</v>
      </c>
      <c r="D53" s="492"/>
      <c r="E53" s="492"/>
      <c r="F53" s="492"/>
      <c r="G53" s="492"/>
      <c r="H53" s="492"/>
      <c r="I53" s="492"/>
    </row>
    <row r="54" spans="2:9" ht="31.5" customHeight="1" x14ac:dyDescent="0.2">
      <c r="B54" s="188" t="s">
        <v>288</v>
      </c>
      <c r="C54" s="492" t="s">
        <v>364</v>
      </c>
      <c r="D54" s="492"/>
      <c r="E54" s="492"/>
      <c r="F54" s="492"/>
      <c r="G54" s="492"/>
      <c r="H54" s="492"/>
      <c r="I54" s="492"/>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UaF3RgpeG4xADv9r716ump6kG70aS5Gmq+O1PNRu6G5xMDrO6kv2LV3Jorl8nA5pBpadO1bVUDSROR6CGCeNjA==" saltValue="G1v7dOtjqQUhzhAamwYvg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H27:H38"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B1:P60"/>
  <sheetViews>
    <sheetView topLeftCell="A40" zoomScale="90" zoomScaleNormal="90"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94.42578125" style="3" customWidth="1"/>
    <col min="12" max="16" width="11.42578125" style="3"/>
    <col min="17" max="16384" width="11.42578125" style="7"/>
  </cols>
  <sheetData>
    <row r="1" spans="2:9" ht="37.5" customHeight="1" x14ac:dyDescent="0.2">
      <c r="B1" s="490"/>
      <c r="C1" s="388" t="s">
        <v>25</v>
      </c>
      <c r="D1" s="388"/>
      <c r="E1" s="388"/>
      <c r="F1" s="388"/>
      <c r="G1" s="388"/>
      <c r="H1" s="388"/>
      <c r="I1" s="491"/>
    </row>
    <row r="2" spans="2:9" ht="37.5" customHeight="1" x14ac:dyDescent="0.2">
      <c r="B2" s="490"/>
      <c r="C2" s="388" t="s">
        <v>239</v>
      </c>
      <c r="D2" s="388"/>
      <c r="E2" s="388"/>
      <c r="F2" s="388"/>
      <c r="G2" s="388"/>
      <c r="H2" s="388"/>
      <c r="I2" s="491"/>
    </row>
    <row r="3" spans="2:9" ht="37.5" customHeight="1" x14ac:dyDescent="0.2">
      <c r="B3" s="490"/>
      <c r="C3" s="388" t="s">
        <v>240</v>
      </c>
      <c r="D3" s="388"/>
      <c r="E3" s="388"/>
      <c r="F3" s="388" t="s">
        <v>241</v>
      </c>
      <c r="G3" s="388"/>
      <c r="H3" s="388"/>
      <c r="I3" s="491"/>
    </row>
    <row r="4" spans="2:9" ht="23.25" customHeight="1" x14ac:dyDescent="0.2">
      <c r="B4" s="496"/>
      <c r="C4" s="496"/>
      <c r="D4" s="496"/>
      <c r="E4" s="496"/>
      <c r="F4" s="496"/>
      <c r="G4" s="496"/>
      <c r="H4" s="496"/>
      <c r="I4" s="496"/>
    </row>
    <row r="5" spans="2:9" ht="24" customHeight="1" x14ac:dyDescent="0.2">
      <c r="B5" s="502" t="s">
        <v>234</v>
      </c>
      <c r="C5" s="503"/>
      <c r="D5" s="503"/>
      <c r="E5" s="503"/>
      <c r="F5" s="503"/>
      <c r="G5" s="503"/>
      <c r="H5" s="503"/>
      <c r="I5" s="504"/>
    </row>
    <row r="6" spans="2:9" ht="30.75" customHeight="1" x14ac:dyDescent="0.2">
      <c r="B6" s="180" t="s">
        <v>242</v>
      </c>
      <c r="C6" s="181">
        <v>5</v>
      </c>
      <c r="D6" s="505" t="s">
        <v>243</v>
      </c>
      <c r="E6" s="506"/>
      <c r="F6" s="507" t="s">
        <v>329</v>
      </c>
      <c r="G6" s="508"/>
      <c r="H6" s="508"/>
      <c r="I6" s="509"/>
    </row>
    <row r="7" spans="2:9" ht="30.75" customHeight="1" x14ac:dyDescent="0.2">
      <c r="B7" s="180" t="s">
        <v>244</v>
      </c>
      <c r="C7" s="181" t="s">
        <v>76</v>
      </c>
      <c r="D7" s="505" t="s">
        <v>245</v>
      </c>
      <c r="E7" s="506"/>
      <c r="F7" s="507" t="s">
        <v>290</v>
      </c>
      <c r="G7" s="509"/>
      <c r="H7" s="182" t="s">
        <v>246</v>
      </c>
      <c r="I7" s="181" t="s">
        <v>81</v>
      </c>
    </row>
    <row r="8" spans="2:9" ht="30.75" customHeight="1" x14ac:dyDescent="0.2">
      <c r="B8" s="180" t="s">
        <v>247</v>
      </c>
      <c r="C8" s="507" t="s">
        <v>291</v>
      </c>
      <c r="D8" s="508"/>
      <c r="E8" s="508"/>
      <c r="F8" s="509"/>
      <c r="G8" s="182" t="s">
        <v>248</v>
      </c>
      <c r="H8" s="507">
        <v>7560</v>
      </c>
      <c r="I8" s="509"/>
    </row>
    <row r="9" spans="2:9" ht="30.75" customHeight="1" x14ac:dyDescent="0.2">
      <c r="B9" s="180" t="s">
        <v>48</v>
      </c>
      <c r="C9" s="513" t="s">
        <v>65</v>
      </c>
      <c r="D9" s="514"/>
      <c r="E9" s="514"/>
      <c r="F9" s="515"/>
      <c r="G9" s="182" t="s">
        <v>249</v>
      </c>
      <c r="H9" s="507" t="s">
        <v>165</v>
      </c>
      <c r="I9" s="509"/>
    </row>
    <row r="10" spans="2:9" ht="30.75" customHeight="1" x14ac:dyDescent="0.2">
      <c r="B10" s="180" t="s">
        <v>250</v>
      </c>
      <c r="C10" s="507" t="s">
        <v>355</v>
      </c>
      <c r="D10" s="508"/>
      <c r="E10" s="508"/>
      <c r="F10" s="508"/>
      <c r="G10" s="508"/>
      <c r="H10" s="508"/>
      <c r="I10" s="509"/>
    </row>
    <row r="11" spans="2:9" ht="30.75" customHeight="1" x14ac:dyDescent="0.2">
      <c r="B11" s="180" t="s">
        <v>251</v>
      </c>
      <c r="C11" s="529" t="s">
        <v>292</v>
      </c>
      <c r="D11" s="529"/>
      <c r="E11" s="529"/>
      <c r="F11" s="529"/>
      <c r="G11" s="529"/>
      <c r="H11" s="529"/>
      <c r="I11" s="529"/>
    </row>
    <row r="12" spans="2:9" ht="30.75" customHeight="1" x14ac:dyDescent="0.2">
      <c r="B12" s="180" t="s">
        <v>254</v>
      </c>
      <c r="C12" s="528" t="s">
        <v>351</v>
      </c>
      <c r="D12" s="528"/>
      <c r="E12" s="528"/>
      <c r="F12" s="528"/>
      <c r="G12" s="182" t="s">
        <v>252</v>
      </c>
      <c r="H12" s="530" t="s">
        <v>91</v>
      </c>
      <c r="I12" s="530"/>
    </row>
    <row r="13" spans="2:9" ht="30.75" customHeight="1" x14ac:dyDescent="0.2">
      <c r="B13" s="180" t="s">
        <v>255</v>
      </c>
      <c r="C13" s="568">
        <v>45292</v>
      </c>
      <c r="D13" s="568"/>
      <c r="E13" s="568"/>
      <c r="F13" s="568"/>
      <c r="G13" s="182" t="s">
        <v>253</v>
      </c>
      <c r="H13" s="529" t="s">
        <v>70</v>
      </c>
      <c r="I13" s="529"/>
    </row>
    <row r="14" spans="2:9" ht="64.5" customHeight="1" x14ac:dyDescent="0.2">
      <c r="B14" s="180" t="s">
        <v>256</v>
      </c>
      <c r="C14" s="569" t="s">
        <v>330</v>
      </c>
      <c r="D14" s="569"/>
      <c r="E14" s="569"/>
      <c r="F14" s="569"/>
      <c r="G14" s="569"/>
      <c r="H14" s="569"/>
      <c r="I14" s="569"/>
    </row>
    <row r="15" spans="2:9" ht="30.75" customHeight="1" x14ac:dyDescent="0.2">
      <c r="B15" s="180" t="s">
        <v>257</v>
      </c>
      <c r="C15" s="528" t="s">
        <v>360</v>
      </c>
      <c r="D15" s="528"/>
      <c r="E15" s="528"/>
      <c r="F15" s="528"/>
      <c r="G15" s="528"/>
      <c r="H15" s="528"/>
      <c r="I15" s="528"/>
    </row>
    <row r="16" spans="2:9" ht="20.25" customHeight="1" x14ac:dyDescent="0.2">
      <c r="B16" s="180" t="s">
        <v>258</v>
      </c>
      <c r="C16" s="532" t="s">
        <v>331</v>
      </c>
      <c r="D16" s="532"/>
      <c r="E16" s="532"/>
      <c r="F16" s="532"/>
      <c r="G16" s="532"/>
      <c r="H16" s="532"/>
      <c r="I16" s="532"/>
    </row>
    <row r="17" spans="2:10" ht="30.75" customHeight="1" x14ac:dyDescent="0.2">
      <c r="B17" s="180" t="s">
        <v>259</v>
      </c>
      <c r="C17" s="529" t="s">
        <v>332</v>
      </c>
      <c r="D17" s="529"/>
      <c r="E17" s="529"/>
      <c r="F17" s="529"/>
      <c r="G17" s="529"/>
      <c r="H17" s="529"/>
      <c r="I17" s="529"/>
    </row>
    <row r="18" spans="2:10" ht="18" customHeight="1" x14ac:dyDescent="0.2">
      <c r="B18" s="533" t="s">
        <v>265</v>
      </c>
      <c r="C18" s="534" t="s">
        <v>237</v>
      </c>
      <c r="D18" s="534"/>
      <c r="E18" s="534"/>
      <c r="F18" s="534" t="s">
        <v>238</v>
      </c>
      <c r="G18" s="534"/>
      <c r="H18" s="534"/>
      <c r="I18" s="534"/>
    </row>
    <row r="19" spans="2:10" ht="39.75" customHeight="1" x14ac:dyDescent="0.2">
      <c r="B19" s="533"/>
      <c r="C19" s="532" t="s">
        <v>333</v>
      </c>
      <c r="D19" s="532"/>
      <c r="E19" s="532"/>
      <c r="F19" s="532" t="s">
        <v>334</v>
      </c>
      <c r="G19" s="532"/>
      <c r="H19" s="532"/>
      <c r="I19" s="532"/>
    </row>
    <row r="20" spans="2:10" ht="39.75" customHeight="1" x14ac:dyDescent="0.2">
      <c r="B20" s="180" t="s">
        <v>266</v>
      </c>
      <c r="C20" s="529" t="s">
        <v>335</v>
      </c>
      <c r="D20" s="529"/>
      <c r="E20" s="529"/>
      <c r="F20" s="530" t="s">
        <v>336</v>
      </c>
      <c r="G20" s="530"/>
      <c r="H20" s="530"/>
      <c r="I20" s="530"/>
    </row>
    <row r="21" spans="2:10" ht="42" customHeight="1" x14ac:dyDescent="0.2">
      <c r="B21" s="180" t="s">
        <v>267</v>
      </c>
      <c r="C21" s="531" t="s">
        <v>337</v>
      </c>
      <c r="D21" s="531"/>
      <c r="E21" s="531"/>
      <c r="F21" s="532" t="s">
        <v>338</v>
      </c>
      <c r="G21" s="532"/>
      <c r="H21" s="532"/>
      <c r="I21" s="532"/>
    </row>
    <row r="22" spans="2:10" ht="32.25" customHeight="1" x14ac:dyDescent="0.2">
      <c r="B22" s="180" t="s">
        <v>268</v>
      </c>
      <c r="C22" s="527">
        <v>45292</v>
      </c>
      <c r="D22" s="527"/>
      <c r="E22" s="527"/>
      <c r="F22" s="182" t="s">
        <v>271</v>
      </c>
      <c r="G22" s="211">
        <v>955</v>
      </c>
      <c r="H22" s="182" t="s">
        <v>275</v>
      </c>
      <c r="I22" s="216">
        <f>G22+G27</f>
        <v>959</v>
      </c>
      <c r="J22" s="175"/>
    </row>
    <row r="23" spans="2:10" ht="27" customHeight="1" x14ac:dyDescent="0.2">
      <c r="B23" s="180" t="s">
        <v>269</v>
      </c>
      <c r="C23" s="527">
        <v>45443</v>
      </c>
      <c r="D23" s="527"/>
      <c r="E23" s="527"/>
      <c r="F23" s="182" t="s">
        <v>272</v>
      </c>
      <c r="G23" s="528">
        <v>5</v>
      </c>
      <c r="H23" s="528"/>
      <c r="I23" s="528"/>
    </row>
    <row r="24" spans="2:10" ht="30.75" customHeight="1" x14ac:dyDescent="0.2">
      <c r="B24" s="180" t="s">
        <v>270</v>
      </c>
      <c r="C24" s="530" t="s">
        <v>88</v>
      </c>
      <c r="D24" s="530"/>
      <c r="E24" s="530"/>
      <c r="F24" s="182" t="s">
        <v>274</v>
      </c>
      <c r="G24" s="538" t="s">
        <v>358</v>
      </c>
      <c r="H24" s="538"/>
      <c r="I24" s="538"/>
    </row>
    <row r="25" spans="2:10" ht="22.5" customHeight="1" x14ac:dyDescent="0.2">
      <c r="B25" s="539" t="s">
        <v>235</v>
      </c>
      <c r="C25" s="539"/>
      <c r="D25" s="539"/>
      <c r="E25" s="539"/>
      <c r="F25" s="539"/>
      <c r="G25" s="539"/>
      <c r="H25" s="539"/>
      <c r="I25" s="539"/>
    </row>
    <row r="26" spans="2:10" ht="43.5" customHeight="1" x14ac:dyDescent="0.2">
      <c r="B26" s="184" t="s">
        <v>105</v>
      </c>
      <c r="C26" s="184" t="s">
        <v>261</v>
      </c>
      <c r="D26" s="184" t="s">
        <v>260</v>
      </c>
      <c r="E26" s="184" t="s">
        <v>264</v>
      </c>
      <c r="F26" s="184" t="s">
        <v>359</v>
      </c>
      <c r="G26" s="184" t="s">
        <v>262</v>
      </c>
      <c r="H26" s="184" t="s">
        <v>276</v>
      </c>
      <c r="I26" s="184" t="s">
        <v>273</v>
      </c>
    </row>
    <row r="27" spans="2:10" ht="19.5" customHeight="1" x14ac:dyDescent="0.2">
      <c r="B27" s="214" t="s">
        <v>113</v>
      </c>
      <c r="C27" s="178">
        <v>0</v>
      </c>
      <c r="D27" s="178">
        <v>0</v>
      </c>
      <c r="E27" s="198">
        <f>IF(OR(C27=0,C27=""),0,D27/C27)</f>
        <v>0</v>
      </c>
      <c r="F27" s="564">
        <f>SUM(C27:C38)</f>
        <v>5</v>
      </c>
      <c r="G27" s="564">
        <f>SUM(D27:D38)</f>
        <v>4</v>
      </c>
      <c r="H27" s="215">
        <f>+(D27*100%)/$G$23</f>
        <v>0</v>
      </c>
      <c r="I27" s="541">
        <f>I22/(G22+G23)</f>
        <v>0.99895833333333328</v>
      </c>
    </row>
    <row r="28" spans="2:10" ht="19.5" customHeight="1" x14ac:dyDescent="0.2">
      <c r="B28" s="214" t="s">
        <v>114</v>
      </c>
      <c r="C28" s="178">
        <v>1</v>
      </c>
      <c r="D28" s="178">
        <v>1</v>
      </c>
      <c r="E28" s="198">
        <f t="shared" ref="E28:E31" si="0">IF(OR(C28=0,C28=""),0,D28/C28)</f>
        <v>1</v>
      </c>
      <c r="F28" s="564"/>
      <c r="G28" s="564"/>
      <c r="H28" s="215">
        <f t="shared" ref="H28" si="1">+(D28*100%)/$G$23</f>
        <v>0.2</v>
      </c>
      <c r="I28" s="541"/>
    </row>
    <row r="29" spans="2:10" ht="19.5" customHeight="1" x14ac:dyDescent="0.2">
      <c r="B29" s="214" t="s">
        <v>115</v>
      </c>
      <c r="C29" s="178">
        <v>2</v>
      </c>
      <c r="D29" s="178">
        <v>2</v>
      </c>
      <c r="E29" s="198">
        <f t="shared" si="0"/>
        <v>1</v>
      </c>
      <c r="F29" s="564"/>
      <c r="G29" s="564"/>
      <c r="H29" s="215">
        <f t="shared" ref="H29:H38" si="2">+IF(D29="","",((D29*100%)/$G$23)+H28)</f>
        <v>0.60000000000000009</v>
      </c>
      <c r="I29" s="541"/>
    </row>
    <row r="30" spans="2:10" ht="19.5" customHeight="1" x14ac:dyDescent="0.2">
      <c r="B30" s="214" t="s">
        <v>116</v>
      </c>
      <c r="C30" s="178">
        <v>1</v>
      </c>
      <c r="D30" s="176">
        <v>1</v>
      </c>
      <c r="E30" s="198">
        <f t="shared" si="0"/>
        <v>1</v>
      </c>
      <c r="F30" s="564"/>
      <c r="G30" s="564"/>
      <c r="H30" s="215">
        <f t="shared" si="2"/>
        <v>0.8</v>
      </c>
      <c r="I30" s="541"/>
    </row>
    <row r="31" spans="2:10" ht="19.5" customHeight="1" x14ac:dyDescent="0.2">
      <c r="B31" s="214" t="s">
        <v>117</v>
      </c>
      <c r="C31" s="178">
        <v>1</v>
      </c>
      <c r="D31" s="178"/>
      <c r="E31" s="198">
        <f t="shared" si="0"/>
        <v>0</v>
      </c>
      <c r="F31" s="564"/>
      <c r="G31" s="564"/>
      <c r="H31" s="215" t="str">
        <f t="shared" si="2"/>
        <v/>
      </c>
      <c r="I31" s="541"/>
    </row>
    <row r="32" spans="2:10" ht="19.5" customHeight="1" x14ac:dyDescent="0.2">
      <c r="B32" s="214" t="s">
        <v>118</v>
      </c>
      <c r="C32" s="187"/>
      <c r="D32" s="186"/>
      <c r="E32" s="198"/>
      <c r="F32" s="564"/>
      <c r="G32" s="564"/>
      <c r="H32" s="215" t="str">
        <f t="shared" si="2"/>
        <v/>
      </c>
      <c r="I32" s="541"/>
    </row>
    <row r="33" spans="2:14" ht="19.5" customHeight="1" x14ac:dyDescent="0.2">
      <c r="B33" s="214" t="s">
        <v>119</v>
      </c>
      <c r="C33" s="187"/>
      <c r="D33" s="186"/>
      <c r="E33" s="198"/>
      <c r="F33" s="564"/>
      <c r="G33" s="564"/>
      <c r="H33" s="215" t="str">
        <f t="shared" si="2"/>
        <v/>
      </c>
      <c r="I33" s="541"/>
    </row>
    <row r="34" spans="2:14" ht="19.5" customHeight="1" x14ac:dyDescent="0.2">
      <c r="B34" s="214" t="s">
        <v>120</v>
      </c>
      <c r="C34" s="187"/>
      <c r="D34" s="186"/>
      <c r="E34" s="198"/>
      <c r="F34" s="564"/>
      <c r="G34" s="564"/>
      <c r="H34" s="215" t="str">
        <f t="shared" si="2"/>
        <v/>
      </c>
      <c r="I34" s="541"/>
    </row>
    <row r="35" spans="2:14" ht="19.5" customHeight="1" x14ac:dyDescent="0.2">
      <c r="B35" s="214" t="s">
        <v>121</v>
      </c>
      <c r="C35" s="187"/>
      <c r="D35" s="186"/>
      <c r="E35" s="198"/>
      <c r="F35" s="564"/>
      <c r="G35" s="564"/>
      <c r="H35" s="215" t="str">
        <f t="shared" si="2"/>
        <v/>
      </c>
      <c r="I35" s="541"/>
    </row>
    <row r="36" spans="2:14" ht="19.5" customHeight="1" x14ac:dyDescent="0.2">
      <c r="B36" s="214" t="s">
        <v>122</v>
      </c>
      <c r="C36" s="187"/>
      <c r="D36" s="186"/>
      <c r="E36" s="198"/>
      <c r="F36" s="564"/>
      <c r="G36" s="564"/>
      <c r="H36" s="215" t="str">
        <f t="shared" si="2"/>
        <v/>
      </c>
      <c r="I36" s="541"/>
    </row>
    <row r="37" spans="2:14" ht="19.5" customHeight="1" x14ac:dyDescent="0.2">
      <c r="B37" s="214" t="s">
        <v>123</v>
      </c>
      <c r="C37" s="187"/>
      <c r="D37" s="186"/>
      <c r="E37" s="198"/>
      <c r="F37" s="564"/>
      <c r="G37" s="564"/>
      <c r="H37" s="215" t="str">
        <f t="shared" si="2"/>
        <v/>
      </c>
      <c r="I37" s="541"/>
    </row>
    <row r="38" spans="2:14" ht="19.5" customHeight="1" x14ac:dyDescent="0.2">
      <c r="B38" s="214" t="s">
        <v>124</v>
      </c>
      <c r="C38" s="187"/>
      <c r="D38" s="186"/>
      <c r="E38" s="198"/>
      <c r="F38" s="564"/>
      <c r="G38" s="564"/>
      <c r="H38" s="215" t="str">
        <f t="shared" si="2"/>
        <v/>
      </c>
      <c r="I38" s="541"/>
    </row>
    <row r="39" spans="2:14" ht="86.25" customHeight="1" x14ac:dyDescent="0.25">
      <c r="B39" s="188" t="s">
        <v>277</v>
      </c>
      <c r="C39" s="544" t="s">
        <v>379</v>
      </c>
      <c r="D39" s="544"/>
      <c r="E39" s="544"/>
      <c r="F39" s="544"/>
      <c r="G39" s="544"/>
      <c r="H39" s="544"/>
      <c r="I39" s="544"/>
      <c r="J39"/>
      <c r="K39"/>
      <c r="L39"/>
      <c r="M39"/>
      <c r="N39"/>
    </row>
    <row r="40" spans="2:14" ht="34.5" customHeight="1" x14ac:dyDescent="0.25">
      <c r="B40" s="543"/>
      <c r="C40" s="543"/>
      <c r="D40" s="543"/>
      <c r="E40" s="543"/>
      <c r="F40" s="543"/>
      <c r="G40" s="543"/>
      <c r="H40" s="543"/>
      <c r="I40" s="543"/>
      <c r="J40"/>
      <c r="K40"/>
      <c r="L40"/>
      <c r="M40"/>
      <c r="N40"/>
    </row>
    <row r="41" spans="2:14" ht="34.5" customHeight="1" x14ac:dyDescent="0.25">
      <c r="B41" s="543"/>
      <c r="C41" s="543"/>
      <c r="D41" s="543"/>
      <c r="E41" s="543"/>
      <c r="F41" s="543"/>
      <c r="G41" s="543"/>
      <c r="H41" s="543"/>
      <c r="I41" s="543"/>
      <c r="J41"/>
      <c r="K41"/>
      <c r="L41"/>
      <c r="M41"/>
      <c r="N41"/>
    </row>
    <row r="42" spans="2:14" ht="34.5" customHeight="1" x14ac:dyDescent="0.25">
      <c r="B42" s="543"/>
      <c r="C42" s="543"/>
      <c r="D42" s="543"/>
      <c r="E42" s="543"/>
      <c r="F42" s="543"/>
      <c r="G42" s="543"/>
      <c r="H42" s="543"/>
      <c r="I42" s="543"/>
      <c r="J42"/>
      <c r="K42"/>
      <c r="L42"/>
      <c r="M42"/>
      <c r="N42"/>
    </row>
    <row r="43" spans="2:14" ht="34.5" customHeight="1" x14ac:dyDescent="0.25">
      <c r="B43" s="543"/>
      <c r="C43" s="543"/>
      <c r="D43" s="543"/>
      <c r="E43" s="543"/>
      <c r="F43" s="543"/>
      <c r="G43" s="543"/>
      <c r="H43" s="543"/>
      <c r="I43" s="543"/>
      <c r="J43"/>
      <c r="K43"/>
      <c r="L43"/>
      <c r="M43"/>
      <c r="N43"/>
    </row>
    <row r="44" spans="2:14" ht="34.5" customHeight="1" x14ac:dyDescent="0.25">
      <c r="B44" s="543"/>
      <c r="C44" s="543"/>
      <c r="D44" s="543"/>
      <c r="E44" s="543"/>
      <c r="F44" s="543"/>
      <c r="G44" s="543"/>
      <c r="H44" s="543"/>
      <c r="I44" s="543"/>
      <c r="J44"/>
      <c r="K44"/>
      <c r="L44"/>
      <c r="M44"/>
      <c r="N44"/>
    </row>
    <row r="45" spans="2:14" ht="214.5" customHeight="1" x14ac:dyDescent="0.25">
      <c r="B45" s="180" t="s">
        <v>278</v>
      </c>
      <c r="C45" s="544" t="s">
        <v>380</v>
      </c>
      <c r="D45" s="544"/>
      <c r="E45" s="544"/>
      <c r="F45" s="544"/>
      <c r="G45" s="544"/>
      <c r="H45" s="544"/>
      <c r="I45" s="544"/>
      <c r="J45"/>
      <c r="K45" s="200" t="s">
        <v>368</v>
      </c>
      <c r="L45"/>
      <c r="M45"/>
      <c r="N45"/>
    </row>
    <row r="46" spans="2:14" ht="42" customHeight="1" x14ac:dyDescent="0.25">
      <c r="B46" s="180" t="s">
        <v>279</v>
      </c>
      <c r="C46" s="542" t="s">
        <v>362</v>
      </c>
      <c r="D46" s="542"/>
      <c r="E46" s="542"/>
      <c r="F46" s="542"/>
      <c r="G46" s="542"/>
      <c r="H46" s="542"/>
      <c r="I46" s="542"/>
      <c r="J46"/>
      <c r="K46"/>
      <c r="L46"/>
      <c r="M46"/>
      <c r="N46"/>
    </row>
    <row r="47" spans="2:14" ht="81.75" customHeight="1" x14ac:dyDescent="0.25">
      <c r="B47" s="188" t="s">
        <v>280</v>
      </c>
      <c r="C47" s="542" t="s">
        <v>381</v>
      </c>
      <c r="D47" s="542"/>
      <c r="E47" s="542"/>
      <c r="F47" s="542"/>
      <c r="G47" s="542"/>
      <c r="H47" s="542"/>
      <c r="I47" s="542"/>
      <c r="J47"/>
      <c r="K47"/>
      <c r="L47"/>
      <c r="M47"/>
      <c r="N47"/>
    </row>
    <row r="48" spans="2:14" ht="22.5" customHeight="1" x14ac:dyDescent="0.25">
      <c r="B48" s="539" t="s">
        <v>236</v>
      </c>
      <c r="C48" s="539"/>
      <c r="D48" s="539"/>
      <c r="E48" s="539"/>
      <c r="F48" s="539"/>
      <c r="G48" s="539"/>
      <c r="H48" s="539"/>
      <c r="I48" s="539"/>
      <c r="J48"/>
      <c r="K48"/>
      <c r="L48"/>
      <c r="M48"/>
      <c r="N48"/>
    </row>
    <row r="49" spans="2:14" ht="22.5" customHeight="1" x14ac:dyDescent="0.25">
      <c r="B49" s="533" t="s">
        <v>281</v>
      </c>
      <c r="C49" s="184" t="s">
        <v>282</v>
      </c>
      <c r="D49" s="567" t="s">
        <v>283</v>
      </c>
      <c r="E49" s="567"/>
      <c r="F49" s="567"/>
      <c r="G49" s="567" t="s">
        <v>284</v>
      </c>
      <c r="H49" s="567"/>
      <c r="I49" s="567"/>
      <c r="J49"/>
      <c r="K49"/>
      <c r="L49"/>
      <c r="M49"/>
      <c r="N49"/>
    </row>
    <row r="50" spans="2:14" ht="30.75" customHeight="1" x14ac:dyDescent="0.25">
      <c r="B50" s="533"/>
      <c r="C50" s="189"/>
      <c r="D50" s="532"/>
      <c r="E50" s="532"/>
      <c r="F50" s="532"/>
      <c r="G50" s="532"/>
      <c r="H50" s="532"/>
      <c r="I50" s="532"/>
      <c r="J50"/>
      <c r="K50"/>
      <c r="L50"/>
      <c r="M50"/>
      <c r="N50"/>
    </row>
    <row r="51" spans="2:14" ht="32.25" customHeight="1" x14ac:dyDescent="0.25">
      <c r="B51" s="190" t="s">
        <v>285</v>
      </c>
      <c r="C51" s="532" t="s">
        <v>367</v>
      </c>
      <c r="D51" s="532"/>
      <c r="E51" s="532"/>
      <c r="F51" s="532"/>
      <c r="G51" s="532"/>
      <c r="H51" s="532"/>
      <c r="I51" s="532"/>
      <c r="J51"/>
      <c r="K51"/>
      <c r="L51"/>
      <c r="M51"/>
      <c r="N51"/>
    </row>
    <row r="52" spans="2:14" ht="28.5" customHeight="1" x14ac:dyDescent="0.2">
      <c r="B52" s="182" t="s">
        <v>286</v>
      </c>
      <c r="C52" s="566" t="s">
        <v>363</v>
      </c>
      <c r="D52" s="566"/>
      <c r="E52" s="566"/>
      <c r="F52" s="566"/>
      <c r="G52" s="566"/>
      <c r="H52" s="566"/>
      <c r="I52" s="566"/>
    </row>
    <row r="53" spans="2:14" ht="30" customHeight="1" x14ac:dyDescent="0.2">
      <c r="B53" s="188" t="s">
        <v>287</v>
      </c>
      <c r="C53" s="492" t="s">
        <v>364</v>
      </c>
      <c r="D53" s="492"/>
      <c r="E53" s="492"/>
      <c r="F53" s="492"/>
      <c r="G53" s="492"/>
      <c r="H53" s="492"/>
      <c r="I53" s="492"/>
    </row>
    <row r="54" spans="2:14" ht="31.5" customHeight="1" x14ac:dyDescent="0.2">
      <c r="B54" s="188" t="s">
        <v>288</v>
      </c>
      <c r="C54" s="492" t="s">
        <v>364</v>
      </c>
      <c r="D54" s="492"/>
      <c r="E54" s="492"/>
      <c r="F54" s="492"/>
      <c r="G54" s="492"/>
      <c r="H54" s="492"/>
      <c r="I54" s="492"/>
    </row>
    <row r="55" spans="2:14" x14ac:dyDescent="0.2">
      <c r="B55" s="191"/>
      <c r="C55" s="192"/>
      <c r="D55" s="192"/>
      <c r="E55" s="193"/>
      <c r="F55" s="193"/>
      <c r="G55" s="194"/>
      <c r="H55" s="192"/>
      <c r="I55" s="192"/>
    </row>
    <row r="56" spans="2:14" x14ac:dyDescent="0.2">
      <c r="B56" s="44"/>
      <c r="C56" s="45"/>
      <c r="D56" s="45"/>
      <c r="E56" s="46"/>
      <c r="F56" s="46"/>
      <c r="G56" s="47"/>
      <c r="H56" s="48"/>
      <c r="I56" s="45"/>
    </row>
    <row r="57" spans="2:14" x14ac:dyDescent="0.2">
      <c r="B57" s="44"/>
      <c r="C57" s="45"/>
      <c r="D57" s="45"/>
      <c r="E57" s="46"/>
      <c r="F57" s="46"/>
      <c r="G57" s="47"/>
      <c r="H57" s="48"/>
      <c r="I57" s="45"/>
    </row>
    <row r="58" spans="2:14" x14ac:dyDescent="0.2">
      <c r="B58" s="44"/>
      <c r="C58" s="45"/>
      <c r="D58" s="45"/>
      <c r="E58" s="46"/>
      <c r="F58" s="46"/>
      <c r="G58" s="47"/>
      <c r="H58" s="48"/>
      <c r="I58" s="45"/>
    </row>
    <row r="59" spans="2:14" x14ac:dyDescent="0.2">
      <c r="B59" s="44"/>
      <c r="C59" s="45"/>
      <c r="D59" s="45"/>
      <c r="E59" s="46"/>
      <c r="F59" s="46"/>
      <c r="G59" s="47"/>
      <c r="H59" s="48"/>
      <c r="I59" s="45"/>
    </row>
    <row r="60" spans="2:14" ht="25.5" customHeight="1" x14ac:dyDescent="0.2">
      <c r="B60" s="44"/>
      <c r="C60" s="45"/>
      <c r="D60" s="45"/>
      <c r="E60" s="46"/>
      <c r="F60" s="46"/>
      <c r="G60" s="47"/>
      <c r="H60" s="48"/>
      <c r="I60" s="45"/>
    </row>
  </sheetData>
  <sheetProtection algorithmName="SHA-512" hashValue="Q0/PBvniIbt62R6njd1Xt2ZRkD6XY8Iz+rv2Az0XmIACx0Zuu3CNUz86dZ3gOQqVw+6DZJYYg1xCUGKXF6IIIw==" saltValue="YvJyi3Htxc3cgfsLsq8D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H27:H38"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6"/>
  </sheetPr>
  <dimension ref="B1:X60"/>
  <sheetViews>
    <sheetView topLeftCell="A40" zoomScale="90" zoomScaleNormal="90"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69.85546875" style="7" customWidth="1"/>
    <col min="11" max="11" width="22.42578125" style="7" customWidth="1"/>
    <col min="12" max="18" width="0" style="3" hidden="1" customWidth="1"/>
    <col min="19" max="24" width="11.42578125" style="3"/>
    <col min="25" max="16384" width="11.42578125" style="7"/>
  </cols>
  <sheetData>
    <row r="1" spans="2:14" ht="37.5" customHeight="1" x14ac:dyDescent="0.2">
      <c r="B1" s="490"/>
      <c r="C1" s="388" t="s">
        <v>25</v>
      </c>
      <c r="D1" s="388"/>
      <c r="E1" s="388"/>
      <c r="F1" s="388"/>
      <c r="G1" s="388"/>
      <c r="H1" s="388"/>
      <c r="I1" s="491"/>
      <c r="J1" s="10"/>
      <c r="K1" s="10"/>
      <c r="M1" s="11" t="s">
        <v>47</v>
      </c>
    </row>
    <row r="2" spans="2:14" ht="37.5" customHeight="1" x14ac:dyDescent="0.2">
      <c r="B2" s="490"/>
      <c r="C2" s="388" t="s">
        <v>239</v>
      </c>
      <c r="D2" s="388"/>
      <c r="E2" s="388"/>
      <c r="F2" s="388"/>
      <c r="G2" s="388"/>
      <c r="H2" s="388"/>
      <c r="I2" s="491"/>
      <c r="J2" s="10"/>
      <c r="K2" s="10"/>
      <c r="M2" s="11" t="s">
        <v>48</v>
      </c>
    </row>
    <row r="3" spans="2:14" ht="37.5" customHeight="1" x14ac:dyDescent="0.2">
      <c r="B3" s="490"/>
      <c r="C3" s="388" t="s">
        <v>240</v>
      </c>
      <c r="D3" s="388"/>
      <c r="E3" s="388"/>
      <c r="F3" s="388" t="s">
        <v>241</v>
      </c>
      <c r="G3" s="388"/>
      <c r="H3" s="388"/>
      <c r="I3" s="491"/>
      <c r="J3" s="10"/>
      <c r="K3" s="10"/>
      <c r="M3" s="11" t="s">
        <v>50</v>
      </c>
    </row>
    <row r="4" spans="2:14" ht="23.25" customHeight="1" x14ac:dyDescent="0.2">
      <c r="B4" s="496"/>
      <c r="C4" s="496"/>
      <c r="D4" s="496"/>
      <c r="E4" s="496"/>
      <c r="F4" s="496"/>
      <c r="G4" s="496"/>
      <c r="H4" s="496"/>
      <c r="I4" s="496"/>
      <c r="J4" s="12"/>
      <c r="K4" s="12"/>
    </row>
    <row r="5" spans="2:14" ht="24" customHeight="1" x14ac:dyDescent="0.2">
      <c r="B5" s="570" t="s">
        <v>234</v>
      </c>
      <c r="C5" s="570"/>
      <c r="D5" s="570"/>
      <c r="E5" s="570"/>
      <c r="F5" s="570"/>
      <c r="G5" s="570"/>
      <c r="H5" s="570"/>
      <c r="I5" s="570"/>
      <c r="J5" s="14"/>
      <c r="K5" s="14"/>
      <c r="N5" s="6" t="s">
        <v>57</v>
      </c>
    </row>
    <row r="6" spans="2:14" ht="30.75" customHeight="1" x14ac:dyDescent="0.2">
      <c r="B6" s="207" t="s">
        <v>242</v>
      </c>
      <c r="C6" s="206">
        <v>6</v>
      </c>
      <c r="D6" s="571" t="s">
        <v>243</v>
      </c>
      <c r="E6" s="571"/>
      <c r="F6" s="465" t="s">
        <v>339</v>
      </c>
      <c r="G6" s="465"/>
      <c r="H6" s="465"/>
      <c r="I6" s="465"/>
      <c r="J6" s="15"/>
      <c r="K6" s="15"/>
      <c r="M6" s="11" t="s">
        <v>60</v>
      </c>
      <c r="N6" s="6" t="s">
        <v>61</v>
      </c>
    </row>
    <row r="7" spans="2:14" ht="30.75" customHeight="1" x14ac:dyDescent="0.2">
      <c r="B7" s="207" t="s">
        <v>244</v>
      </c>
      <c r="C7" s="206" t="s">
        <v>81</v>
      </c>
      <c r="D7" s="571" t="s">
        <v>245</v>
      </c>
      <c r="E7" s="571"/>
      <c r="F7" s="465" t="s">
        <v>290</v>
      </c>
      <c r="G7" s="465"/>
      <c r="H7" s="165" t="s">
        <v>246</v>
      </c>
      <c r="I7" s="206" t="s">
        <v>76</v>
      </c>
      <c r="J7" s="17"/>
      <c r="K7" s="17"/>
      <c r="M7" s="11" t="s">
        <v>65</v>
      </c>
      <c r="N7" s="6" t="s">
        <v>66</v>
      </c>
    </row>
    <row r="8" spans="2:14" ht="30.75" customHeight="1" x14ac:dyDescent="0.2">
      <c r="B8" s="207" t="s">
        <v>247</v>
      </c>
      <c r="C8" s="465" t="s">
        <v>291</v>
      </c>
      <c r="D8" s="465"/>
      <c r="E8" s="465"/>
      <c r="F8" s="465"/>
      <c r="G8" s="165" t="s">
        <v>248</v>
      </c>
      <c r="H8" s="572">
        <v>7560</v>
      </c>
      <c r="I8" s="572"/>
      <c r="J8" s="19"/>
      <c r="K8" s="19"/>
      <c r="M8" s="11" t="s">
        <v>69</v>
      </c>
      <c r="N8" s="6" t="s">
        <v>70</v>
      </c>
    </row>
    <row r="9" spans="2:14" ht="30.75" customHeight="1" x14ac:dyDescent="0.2">
      <c r="B9" s="207" t="s">
        <v>48</v>
      </c>
      <c r="C9" s="573" t="s">
        <v>65</v>
      </c>
      <c r="D9" s="573"/>
      <c r="E9" s="573"/>
      <c r="F9" s="573"/>
      <c r="G9" s="165" t="s">
        <v>249</v>
      </c>
      <c r="H9" s="574" t="s">
        <v>165</v>
      </c>
      <c r="I9" s="574"/>
      <c r="J9" s="20"/>
      <c r="K9" s="20"/>
      <c r="M9" s="21" t="s">
        <v>73</v>
      </c>
    </row>
    <row r="10" spans="2:14" ht="30.75" customHeight="1" x14ac:dyDescent="0.2">
      <c r="B10" s="207" t="s">
        <v>250</v>
      </c>
      <c r="C10" s="575" t="s">
        <v>355</v>
      </c>
      <c r="D10" s="575"/>
      <c r="E10" s="575"/>
      <c r="F10" s="575"/>
      <c r="G10" s="575"/>
      <c r="H10" s="575"/>
      <c r="I10" s="575"/>
      <c r="J10" s="22"/>
      <c r="K10" s="22"/>
      <c r="M10" s="21"/>
    </row>
    <row r="11" spans="2:14" ht="30.75" customHeight="1" x14ac:dyDescent="0.2">
      <c r="B11" s="207" t="s">
        <v>251</v>
      </c>
      <c r="C11" s="467" t="s">
        <v>292</v>
      </c>
      <c r="D11" s="467"/>
      <c r="E11" s="467"/>
      <c r="F11" s="467"/>
      <c r="G11" s="467"/>
      <c r="H11" s="467"/>
      <c r="I11" s="467"/>
      <c r="J11" s="17"/>
      <c r="K11" s="17"/>
      <c r="M11" s="21"/>
      <c r="N11" s="6" t="s">
        <v>76</v>
      </c>
    </row>
    <row r="12" spans="2:14" ht="30.75" customHeight="1" x14ac:dyDescent="0.2">
      <c r="B12" s="207" t="s">
        <v>254</v>
      </c>
      <c r="C12" s="356" t="s">
        <v>352</v>
      </c>
      <c r="D12" s="356"/>
      <c r="E12" s="356"/>
      <c r="F12" s="356"/>
      <c r="G12" s="165" t="s">
        <v>252</v>
      </c>
      <c r="H12" s="358" t="s">
        <v>91</v>
      </c>
      <c r="I12" s="358"/>
      <c r="J12" s="17"/>
      <c r="K12" s="17"/>
      <c r="M12" s="21" t="s">
        <v>80</v>
      </c>
      <c r="N12" s="6" t="s">
        <v>81</v>
      </c>
    </row>
    <row r="13" spans="2:14" ht="30.75" customHeight="1" x14ac:dyDescent="0.2">
      <c r="B13" s="207" t="s">
        <v>255</v>
      </c>
      <c r="C13" s="576" t="s">
        <v>361</v>
      </c>
      <c r="D13" s="576"/>
      <c r="E13" s="576"/>
      <c r="F13" s="576"/>
      <c r="G13" s="165" t="s">
        <v>253</v>
      </c>
      <c r="H13" s="467" t="s">
        <v>70</v>
      </c>
      <c r="I13" s="467"/>
      <c r="J13" s="17"/>
      <c r="K13" s="17"/>
      <c r="M13" s="21" t="s">
        <v>84</v>
      </c>
    </row>
    <row r="14" spans="2:14" ht="64.5" customHeight="1" x14ac:dyDescent="0.2">
      <c r="B14" s="207" t="s">
        <v>256</v>
      </c>
      <c r="C14" s="362" t="s">
        <v>387</v>
      </c>
      <c r="D14" s="362"/>
      <c r="E14" s="362"/>
      <c r="F14" s="362"/>
      <c r="G14" s="362"/>
      <c r="H14" s="362"/>
      <c r="I14" s="362"/>
      <c r="J14" s="22"/>
      <c r="K14" s="22"/>
      <c r="M14" s="21" t="s">
        <v>86</v>
      </c>
      <c r="N14" s="6"/>
    </row>
    <row r="15" spans="2:14" ht="30.75" customHeight="1" x14ac:dyDescent="0.2">
      <c r="B15" s="207" t="s">
        <v>257</v>
      </c>
      <c r="C15" s="356" t="s">
        <v>354</v>
      </c>
      <c r="D15" s="356"/>
      <c r="E15" s="356"/>
      <c r="F15" s="356"/>
      <c r="G15" s="356"/>
      <c r="H15" s="356"/>
      <c r="I15" s="356"/>
      <c r="J15" s="23"/>
      <c r="K15" s="23"/>
      <c r="M15" s="21" t="s">
        <v>88</v>
      </c>
      <c r="N15" s="6"/>
    </row>
    <row r="16" spans="2:14" ht="20.25" customHeight="1" x14ac:dyDescent="0.2">
      <c r="B16" s="207" t="s">
        <v>258</v>
      </c>
      <c r="C16" s="465" t="s">
        <v>340</v>
      </c>
      <c r="D16" s="465"/>
      <c r="E16" s="465"/>
      <c r="F16" s="465"/>
      <c r="G16" s="465"/>
      <c r="H16" s="465"/>
      <c r="I16" s="465"/>
      <c r="J16" s="24"/>
      <c r="K16" s="24"/>
      <c r="M16" s="21"/>
      <c r="N16" s="6"/>
    </row>
    <row r="17" spans="2:14" ht="30.75" customHeight="1" x14ac:dyDescent="0.2">
      <c r="B17" s="207" t="s">
        <v>259</v>
      </c>
      <c r="C17" s="467" t="s">
        <v>388</v>
      </c>
      <c r="D17" s="578"/>
      <c r="E17" s="578"/>
      <c r="F17" s="578"/>
      <c r="G17" s="578"/>
      <c r="H17" s="578"/>
      <c r="I17" s="578"/>
      <c r="J17" s="25"/>
      <c r="K17" s="25"/>
      <c r="M17" s="21" t="s">
        <v>91</v>
      </c>
      <c r="N17" s="6"/>
    </row>
    <row r="18" spans="2:14" ht="18" customHeight="1" x14ac:dyDescent="0.2">
      <c r="B18" s="469" t="s">
        <v>265</v>
      </c>
      <c r="C18" s="470" t="s">
        <v>237</v>
      </c>
      <c r="D18" s="470"/>
      <c r="E18" s="470"/>
      <c r="F18" s="471" t="s">
        <v>238</v>
      </c>
      <c r="G18" s="471"/>
      <c r="H18" s="471"/>
      <c r="I18" s="471"/>
      <c r="J18" s="26"/>
      <c r="K18" s="26"/>
      <c r="M18" s="21" t="s">
        <v>79</v>
      </c>
      <c r="N18" s="6"/>
    </row>
    <row r="19" spans="2:14" ht="39.75" customHeight="1" x14ac:dyDescent="0.2">
      <c r="B19" s="469"/>
      <c r="C19" s="465" t="s">
        <v>341</v>
      </c>
      <c r="D19" s="465"/>
      <c r="E19" s="465"/>
      <c r="F19" s="465" t="s">
        <v>342</v>
      </c>
      <c r="G19" s="465"/>
      <c r="H19" s="465"/>
      <c r="I19" s="465"/>
      <c r="J19" s="24"/>
      <c r="K19" s="24"/>
      <c r="M19" s="21" t="s">
        <v>95</v>
      </c>
      <c r="N19" s="6"/>
    </row>
    <row r="20" spans="2:14" ht="39.75" customHeight="1" x14ac:dyDescent="0.2">
      <c r="B20" s="207" t="s">
        <v>266</v>
      </c>
      <c r="C20" s="467" t="s">
        <v>343</v>
      </c>
      <c r="D20" s="467"/>
      <c r="E20" s="467"/>
      <c r="F20" s="358" t="s">
        <v>344</v>
      </c>
      <c r="G20" s="358"/>
      <c r="H20" s="358"/>
      <c r="I20" s="358"/>
      <c r="J20" s="17"/>
      <c r="K20" s="17"/>
      <c r="M20" s="21"/>
      <c r="N20" s="6"/>
    </row>
    <row r="21" spans="2:14" ht="42" customHeight="1" x14ac:dyDescent="0.2">
      <c r="B21" s="207" t="s">
        <v>267</v>
      </c>
      <c r="C21" s="468" t="s">
        <v>345</v>
      </c>
      <c r="D21" s="468"/>
      <c r="E21" s="468"/>
      <c r="F21" s="465" t="s">
        <v>346</v>
      </c>
      <c r="G21" s="465"/>
      <c r="H21" s="465"/>
      <c r="I21" s="465"/>
      <c r="J21" s="23"/>
      <c r="K21" s="23"/>
      <c r="M21" s="27"/>
      <c r="N21" s="6"/>
    </row>
    <row r="22" spans="2:14" ht="23.25" customHeight="1" x14ac:dyDescent="0.2">
      <c r="B22" s="207" t="s">
        <v>268</v>
      </c>
      <c r="C22" s="463">
        <v>45292</v>
      </c>
      <c r="D22" s="463"/>
      <c r="E22" s="463"/>
      <c r="F22" s="165" t="s">
        <v>271</v>
      </c>
      <c r="G22" s="210">
        <v>44</v>
      </c>
      <c r="H22" s="165" t="s">
        <v>275</v>
      </c>
      <c r="I22" s="210">
        <f>+G22+G27</f>
        <v>48</v>
      </c>
      <c r="J22" s="28"/>
      <c r="K22" s="28"/>
      <c r="M22" s="27"/>
    </row>
    <row r="23" spans="2:14" ht="27" customHeight="1" x14ac:dyDescent="0.2">
      <c r="B23" s="207" t="s">
        <v>269</v>
      </c>
      <c r="C23" s="463">
        <v>45443</v>
      </c>
      <c r="D23" s="356"/>
      <c r="E23" s="356"/>
      <c r="F23" s="165" t="s">
        <v>272</v>
      </c>
      <c r="G23" s="577">
        <v>5</v>
      </c>
      <c r="H23" s="577"/>
      <c r="I23" s="577"/>
      <c r="J23" s="202">
        <f>G23*34.16%</f>
        <v>1.7079999999999997</v>
      </c>
      <c r="K23" s="29"/>
      <c r="M23" s="27"/>
    </row>
    <row r="24" spans="2:14" ht="30.75" customHeight="1" x14ac:dyDescent="0.2">
      <c r="B24" s="207" t="s">
        <v>270</v>
      </c>
      <c r="C24" s="358" t="s">
        <v>88</v>
      </c>
      <c r="D24" s="358"/>
      <c r="E24" s="358"/>
      <c r="F24" s="221" t="s">
        <v>274</v>
      </c>
      <c r="G24" s="465" t="s">
        <v>303</v>
      </c>
      <c r="H24" s="465"/>
      <c r="I24" s="465"/>
      <c r="J24" s="26"/>
      <c r="K24" s="26"/>
      <c r="M24" s="27"/>
    </row>
    <row r="25" spans="2:14" ht="22.5" customHeight="1" x14ac:dyDescent="0.2">
      <c r="B25" s="466" t="s">
        <v>235</v>
      </c>
      <c r="C25" s="466"/>
      <c r="D25" s="466"/>
      <c r="E25" s="466"/>
      <c r="F25" s="466"/>
      <c r="G25" s="466"/>
      <c r="H25" s="466"/>
      <c r="I25" s="466"/>
      <c r="J25" s="14"/>
      <c r="K25" s="14"/>
      <c r="M25" s="27"/>
    </row>
    <row r="26" spans="2:14" ht="43.5" customHeight="1" x14ac:dyDescent="0.25">
      <c r="B26" s="205" t="s">
        <v>105</v>
      </c>
      <c r="C26" s="205" t="s">
        <v>261</v>
      </c>
      <c r="D26" s="205" t="s">
        <v>260</v>
      </c>
      <c r="E26" s="166" t="s">
        <v>264</v>
      </c>
      <c r="F26" s="205" t="s">
        <v>263</v>
      </c>
      <c r="G26" s="205" t="s">
        <v>262</v>
      </c>
      <c r="H26" s="166" t="s">
        <v>276</v>
      </c>
      <c r="I26" s="205" t="s">
        <v>273</v>
      </c>
      <c r="J26"/>
      <c r="K26" s="24"/>
      <c r="M26" s="27"/>
    </row>
    <row r="27" spans="2:14" ht="19.5" customHeight="1" x14ac:dyDescent="0.25">
      <c r="B27" s="208" t="s">
        <v>113</v>
      </c>
      <c r="C27" s="178">
        <v>0</v>
      </c>
      <c r="D27" s="178">
        <v>0</v>
      </c>
      <c r="E27" s="198">
        <f>IF(OR(C27=0,C27=""),0,D27/C27)</f>
        <v>0</v>
      </c>
      <c r="F27" s="564">
        <f>SUM(C27:C38)</f>
        <v>5</v>
      </c>
      <c r="G27" s="564">
        <f>SUM(D27:D38)</f>
        <v>4</v>
      </c>
      <c r="H27" s="215">
        <f>+(D27*100%)/$G$23</f>
        <v>0</v>
      </c>
      <c r="I27" s="541">
        <f>I22/(G22+G23)</f>
        <v>0.97959183673469385</v>
      </c>
      <c r="J27"/>
      <c r="K27" s="36"/>
      <c r="M27" s="27"/>
    </row>
    <row r="28" spans="2:14" ht="19.5" customHeight="1" x14ac:dyDescent="0.25">
      <c r="B28" s="208" t="s">
        <v>114</v>
      </c>
      <c r="C28" s="178">
        <v>1</v>
      </c>
      <c r="D28" s="178">
        <v>0</v>
      </c>
      <c r="E28" s="198">
        <f t="shared" ref="E28:E31" si="0">IF(OR(C28=0,C28=""),0,D28/C28)</f>
        <v>0</v>
      </c>
      <c r="F28" s="564"/>
      <c r="G28" s="564"/>
      <c r="H28" s="215">
        <f t="shared" ref="H28" si="1">+(D28*100%)/$G$23</f>
        <v>0</v>
      </c>
      <c r="I28" s="541"/>
      <c r="J28"/>
      <c r="K28" s="36"/>
      <c r="M28" s="27"/>
    </row>
    <row r="29" spans="2:14" ht="19.5" customHeight="1" x14ac:dyDescent="0.25">
      <c r="B29" s="208" t="s">
        <v>115</v>
      </c>
      <c r="C29" s="178">
        <v>2</v>
      </c>
      <c r="D29" s="178">
        <v>3</v>
      </c>
      <c r="E29" s="198">
        <f t="shared" si="0"/>
        <v>1.5</v>
      </c>
      <c r="F29" s="564"/>
      <c r="G29" s="564"/>
      <c r="H29" s="215">
        <f>+IF(D29="","",((D29*100%)/$G$23)+H28)</f>
        <v>0.6</v>
      </c>
      <c r="I29" s="541"/>
      <c r="J29"/>
      <c r="K29" s="36"/>
      <c r="M29" s="27"/>
    </row>
    <row r="30" spans="2:14" ht="19.5" customHeight="1" x14ac:dyDescent="0.25">
      <c r="B30" s="208" t="s">
        <v>116</v>
      </c>
      <c r="C30" s="178">
        <v>1</v>
      </c>
      <c r="D30" s="176">
        <v>1</v>
      </c>
      <c r="E30" s="198">
        <f t="shared" si="0"/>
        <v>1</v>
      </c>
      <c r="F30" s="564"/>
      <c r="G30" s="564"/>
      <c r="H30" s="215">
        <f t="shared" ref="H30:H38" si="2">+IF(D30="","",((D30*100%)/$G$23)+H29)</f>
        <v>0.8</v>
      </c>
      <c r="I30" s="541"/>
      <c r="J30"/>
      <c r="K30" s="36"/>
    </row>
    <row r="31" spans="2:14" ht="19.5" customHeight="1" x14ac:dyDescent="0.25">
      <c r="B31" s="208" t="s">
        <v>117</v>
      </c>
      <c r="C31" s="178">
        <v>1</v>
      </c>
      <c r="D31" s="178"/>
      <c r="E31" s="198">
        <f t="shared" si="0"/>
        <v>0</v>
      </c>
      <c r="F31" s="564"/>
      <c r="G31" s="564"/>
      <c r="H31" s="215" t="str">
        <f t="shared" si="2"/>
        <v/>
      </c>
      <c r="I31" s="541"/>
      <c r="J31"/>
      <c r="K31" s="36"/>
    </row>
    <row r="32" spans="2:14" ht="19.5" customHeight="1" x14ac:dyDescent="0.25">
      <c r="B32" s="208" t="s">
        <v>118</v>
      </c>
      <c r="C32" s="177"/>
      <c r="D32" s="222"/>
      <c r="E32" s="198"/>
      <c r="F32" s="564"/>
      <c r="G32" s="564"/>
      <c r="H32" s="215" t="str">
        <f t="shared" si="2"/>
        <v/>
      </c>
      <c r="I32" s="541"/>
      <c r="J32"/>
      <c r="K32" s="36"/>
    </row>
    <row r="33" spans="2:16" ht="19.5" customHeight="1" x14ac:dyDescent="0.25">
      <c r="B33" s="208" t="s">
        <v>119</v>
      </c>
      <c r="C33" s="177"/>
      <c r="D33" s="222"/>
      <c r="E33" s="198"/>
      <c r="F33" s="564"/>
      <c r="G33" s="564"/>
      <c r="H33" s="215" t="str">
        <f t="shared" si="2"/>
        <v/>
      </c>
      <c r="I33" s="541"/>
      <c r="J33"/>
      <c r="K33" s="36"/>
    </row>
    <row r="34" spans="2:16" ht="19.5" customHeight="1" x14ac:dyDescent="0.2">
      <c r="B34" s="208" t="s">
        <v>120</v>
      </c>
      <c r="C34" s="177"/>
      <c r="D34" s="222"/>
      <c r="E34" s="198"/>
      <c r="F34" s="564"/>
      <c r="G34" s="564"/>
      <c r="H34" s="215" t="str">
        <f t="shared" si="2"/>
        <v/>
      </c>
      <c r="I34" s="541"/>
      <c r="J34" s="36"/>
      <c r="K34" s="36"/>
    </row>
    <row r="35" spans="2:16" ht="19.5" customHeight="1" x14ac:dyDescent="0.2">
      <c r="B35" s="208" t="s">
        <v>121</v>
      </c>
      <c r="C35" s="177"/>
      <c r="D35" s="222"/>
      <c r="E35" s="198"/>
      <c r="F35" s="564"/>
      <c r="G35" s="564"/>
      <c r="H35" s="215" t="str">
        <f t="shared" si="2"/>
        <v/>
      </c>
      <c r="I35" s="541"/>
      <c r="J35" s="36"/>
      <c r="K35" s="36"/>
    </row>
    <row r="36" spans="2:16" ht="19.5" customHeight="1" x14ac:dyDescent="0.2">
      <c r="B36" s="208" t="s">
        <v>122</v>
      </c>
      <c r="C36" s="177"/>
      <c r="D36" s="222"/>
      <c r="E36" s="198"/>
      <c r="F36" s="564"/>
      <c r="G36" s="564"/>
      <c r="H36" s="215" t="str">
        <f t="shared" si="2"/>
        <v/>
      </c>
      <c r="I36" s="541"/>
      <c r="J36" s="36"/>
      <c r="K36" s="36"/>
    </row>
    <row r="37" spans="2:16" ht="19.5" customHeight="1" x14ac:dyDescent="0.2">
      <c r="B37" s="208" t="s">
        <v>123</v>
      </c>
      <c r="C37" s="177">
        <v>0</v>
      </c>
      <c r="D37" s="222"/>
      <c r="E37" s="198"/>
      <c r="F37" s="564"/>
      <c r="G37" s="564"/>
      <c r="H37" s="215" t="str">
        <f t="shared" si="2"/>
        <v/>
      </c>
      <c r="I37" s="541"/>
      <c r="J37" s="36"/>
      <c r="K37" s="36"/>
    </row>
    <row r="38" spans="2:16" ht="19.5" customHeight="1" x14ac:dyDescent="0.2">
      <c r="B38" s="208" t="s">
        <v>124</v>
      </c>
      <c r="C38" s="177">
        <v>0</v>
      </c>
      <c r="D38" s="222"/>
      <c r="E38" s="198"/>
      <c r="F38" s="564"/>
      <c r="G38" s="564"/>
      <c r="H38" s="215" t="str">
        <f t="shared" si="2"/>
        <v/>
      </c>
      <c r="I38" s="541"/>
      <c r="J38" s="36"/>
      <c r="K38" s="36"/>
    </row>
    <row r="39" spans="2:16" ht="108" customHeight="1" x14ac:dyDescent="0.2">
      <c r="B39" s="167" t="s">
        <v>277</v>
      </c>
      <c r="C39" s="579" t="s">
        <v>389</v>
      </c>
      <c r="D39" s="579"/>
      <c r="E39" s="579"/>
      <c r="F39" s="579"/>
      <c r="G39" s="579"/>
      <c r="H39" s="579"/>
      <c r="I39" s="579"/>
      <c r="J39" s="201"/>
      <c r="K39" s="37"/>
    </row>
    <row r="40" spans="2:16" ht="55.5" customHeight="1" x14ac:dyDescent="0.2">
      <c r="B40" s="580"/>
      <c r="C40" s="580"/>
      <c r="D40" s="580"/>
      <c r="E40" s="580"/>
      <c r="F40" s="580"/>
      <c r="G40" s="580"/>
      <c r="H40" s="580"/>
      <c r="I40" s="580"/>
      <c r="J40" s="201"/>
      <c r="K40" s="14"/>
    </row>
    <row r="41" spans="2:16" ht="55.5" customHeight="1" x14ac:dyDescent="0.2">
      <c r="B41" s="580"/>
      <c r="C41" s="580"/>
      <c r="D41" s="580"/>
      <c r="E41" s="580"/>
      <c r="F41" s="580"/>
      <c r="G41" s="580"/>
      <c r="H41" s="580"/>
      <c r="I41" s="580"/>
      <c r="J41" s="201"/>
      <c r="K41" s="37"/>
    </row>
    <row r="42" spans="2:16" ht="56.25" customHeight="1" x14ac:dyDescent="0.2">
      <c r="B42" s="580"/>
      <c r="C42" s="580"/>
      <c r="D42" s="580"/>
      <c r="E42" s="580"/>
      <c r="F42" s="580"/>
      <c r="G42" s="580"/>
      <c r="H42" s="580"/>
      <c r="I42" s="580"/>
      <c r="J42" s="201"/>
      <c r="K42" s="37"/>
    </row>
    <row r="43" spans="2:16" ht="18" customHeight="1" x14ac:dyDescent="0.2">
      <c r="B43" s="580"/>
      <c r="C43" s="580"/>
      <c r="D43" s="580"/>
      <c r="E43" s="580"/>
      <c r="F43" s="580"/>
      <c r="G43" s="580"/>
      <c r="H43" s="580"/>
      <c r="I43" s="580"/>
      <c r="J43" s="201"/>
      <c r="K43" s="37"/>
    </row>
    <row r="44" spans="2:16" ht="21.75" hidden="1" customHeight="1" x14ac:dyDescent="0.2">
      <c r="B44" s="580"/>
      <c r="C44" s="580"/>
      <c r="D44" s="580"/>
      <c r="E44" s="580"/>
      <c r="F44" s="580"/>
      <c r="G44" s="580"/>
      <c r="H44" s="580"/>
      <c r="I44" s="580"/>
      <c r="J44" s="201"/>
      <c r="K44" s="12"/>
    </row>
    <row r="45" spans="2:16" ht="105" customHeight="1" x14ac:dyDescent="0.25">
      <c r="B45" s="207" t="s">
        <v>278</v>
      </c>
      <c r="C45" s="579" t="s">
        <v>390</v>
      </c>
      <c r="D45" s="579"/>
      <c r="E45" s="579"/>
      <c r="F45" s="579"/>
      <c r="G45" s="579"/>
      <c r="H45" s="579"/>
      <c r="I45" s="579"/>
      <c r="J45" s="201"/>
      <c r="K45"/>
      <c r="L45"/>
      <c r="M45"/>
      <c r="N45"/>
      <c r="O45"/>
      <c r="P45"/>
    </row>
    <row r="46" spans="2:16" ht="33" customHeight="1" x14ac:dyDescent="0.25">
      <c r="B46" s="207" t="s">
        <v>279</v>
      </c>
      <c r="C46" s="581" t="s">
        <v>370</v>
      </c>
      <c r="D46" s="581"/>
      <c r="E46" s="581"/>
      <c r="F46" s="581"/>
      <c r="G46" s="581"/>
      <c r="H46" s="581"/>
      <c r="I46" s="581"/>
      <c r="J46"/>
      <c r="K46"/>
      <c r="L46"/>
      <c r="M46"/>
      <c r="N46"/>
      <c r="O46"/>
      <c r="P46"/>
    </row>
    <row r="47" spans="2:16" ht="65.25" customHeight="1" x14ac:dyDescent="0.25">
      <c r="B47" s="168" t="s">
        <v>280</v>
      </c>
      <c r="C47" s="582" t="s">
        <v>382</v>
      </c>
      <c r="D47" s="582"/>
      <c r="E47" s="582"/>
      <c r="F47" s="582"/>
      <c r="G47" s="582"/>
      <c r="H47" s="582"/>
      <c r="I47" s="582"/>
      <c r="J47"/>
      <c r="K47"/>
      <c r="L47"/>
      <c r="M47"/>
      <c r="N47"/>
      <c r="O47"/>
      <c r="P47"/>
    </row>
    <row r="48" spans="2:16" ht="22.5" customHeight="1" x14ac:dyDescent="0.2">
      <c r="B48" s="466" t="s">
        <v>236</v>
      </c>
      <c r="C48" s="466"/>
      <c r="D48" s="466"/>
      <c r="E48" s="466"/>
      <c r="F48" s="466"/>
      <c r="G48" s="466"/>
      <c r="H48" s="466"/>
      <c r="I48" s="466"/>
      <c r="J48" s="38"/>
      <c r="K48" s="38"/>
    </row>
    <row r="49" spans="2:11" ht="22.5" customHeight="1" x14ac:dyDescent="0.2">
      <c r="B49" s="469" t="s">
        <v>281</v>
      </c>
      <c r="C49" s="209" t="s">
        <v>282</v>
      </c>
      <c r="D49" s="583" t="s">
        <v>283</v>
      </c>
      <c r="E49" s="583"/>
      <c r="F49" s="583"/>
      <c r="G49" s="583" t="s">
        <v>284</v>
      </c>
      <c r="H49" s="583"/>
      <c r="I49" s="583"/>
      <c r="J49" s="39"/>
      <c r="K49" s="39"/>
    </row>
    <row r="50" spans="2:11" ht="30.75" customHeight="1" x14ac:dyDescent="0.2">
      <c r="B50" s="469"/>
      <c r="C50" s="171"/>
      <c r="D50" s="584"/>
      <c r="E50" s="584"/>
      <c r="F50" s="584"/>
      <c r="G50" s="584"/>
      <c r="H50" s="584"/>
      <c r="I50" s="584"/>
      <c r="J50" s="39"/>
      <c r="K50" s="39"/>
    </row>
    <row r="51" spans="2:11" ht="32.25" customHeight="1" x14ac:dyDescent="0.2">
      <c r="B51" s="169" t="s">
        <v>285</v>
      </c>
      <c r="C51" s="492" t="s">
        <v>371</v>
      </c>
      <c r="D51" s="492"/>
      <c r="E51" s="492"/>
      <c r="F51" s="492"/>
      <c r="G51" s="492"/>
      <c r="H51" s="492"/>
      <c r="I51" s="492"/>
      <c r="J51" s="42"/>
      <c r="K51" s="42"/>
    </row>
    <row r="52" spans="2:11" ht="28.5" customHeight="1" x14ac:dyDescent="0.2">
      <c r="B52" s="165" t="s">
        <v>286</v>
      </c>
      <c r="C52" s="566" t="s">
        <v>363</v>
      </c>
      <c r="D52" s="566"/>
      <c r="E52" s="566"/>
      <c r="F52" s="566"/>
      <c r="G52" s="566"/>
      <c r="H52" s="566"/>
      <c r="I52" s="566"/>
      <c r="J52" s="42"/>
      <c r="K52" s="42"/>
    </row>
    <row r="53" spans="2:11" ht="30" customHeight="1" x14ac:dyDescent="0.2">
      <c r="B53" s="168" t="s">
        <v>287</v>
      </c>
      <c r="C53" s="492" t="s">
        <v>364</v>
      </c>
      <c r="D53" s="492"/>
      <c r="E53" s="492"/>
      <c r="F53" s="492"/>
      <c r="G53" s="492"/>
      <c r="H53" s="492"/>
      <c r="I53" s="492"/>
      <c r="J53" s="43"/>
      <c r="K53" s="43"/>
    </row>
    <row r="54" spans="2:11" ht="31.5" customHeight="1" x14ac:dyDescent="0.2">
      <c r="B54" s="168" t="s">
        <v>288</v>
      </c>
      <c r="C54" s="492" t="s">
        <v>364</v>
      </c>
      <c r="D54" s="492"/>
      <c r="E54" s="492"/>
      <c r="F54" s="492"/>
      <c r="G54" s="492"/>
      <c r="H54" s="492"/>
      <c r="I54" s="492"/>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OXb9YrkuwAl2OK2/buy6ZsqT7f0604mvZWtCrzRIwHvDo2q0HL4hxF4YZ/3UQ9yM8PRfKPncjJxJqhE6ygXdew==" saltValue="JZjsQtYW0vAA7RbbYT6aD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8 H30:H38 H27"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metadata/properties"/>
    <ds:schemaRef ds:uri="http://purl.org/dc/elements/1.1/"/>
    <ds:schemaRef ds:uri="http://purl.org/dc/dcmitype/"/>
    <ds:schemaRef ds:uri="08ebe415-1e9a-4b26-acfc-09642d3d19df"/>
    <ds:schemaRef ds:uri="d472a95f-029e-48ed-8556-580ff62e7833"/>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CASTRO</cp:lastModifiedBy>
  <cp:lastPrinted>2018-04-10T15:28:46Z</cp:lastPrinted>
  <dcterms:created xsi:type="dcterms:W3CDTF">2010-03-25T16:40:43Z</dcterms:created>
  <dcterms:modified xsi:type="dcterms:W3CDTF">2024-05-10T15:21:13Z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