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IDPYBA2023/MARZO/Obligacion1/Radicado/FEBRERO/"/>
    </mc:Choice>
  </mc:AlternateContent>
  <xr:revisionPtr revIDLastSave="6" documentId="13_ncr:1_{4C143C85-6CC1-4887-B4D5-79E884838DC7}" xr6:coauthVersionLast="47" xr6:coauthVersionMax="47" xr10:uidLastSave="{964437CD-F9F3-4B8F-878E-CF3D03852A82}"/>
  <bookViews>
    <workbookView xWindow="-120" yWindow="-120" windowWidth="25440" windowHeight="15390" tabRatio="453" firstSheet="3" activeTab="3" xr2:uid="{00000000-000D-0000-FFFF-FFFF00000000}"/>
  </bookViews>
  <sheets>
    <sheet name="Sección 3. Metas Producto" sheetId="5" state="hidden" r:id="rId1"/>
    <sheet name="MP - SIT" sheetId="62" state="hidden" r:id="rId2"/>
    <sheet name="Act.Meta_SIT" sheetId="63" state="hidden" r:id="rId3"/>
    <sheet name="META 1" sheetId="24" r:id="rId4"/>
    <sheet name="META 2" sheetId="67" r:id="rId5"/>
    <sheet name="META 3" sheetId="68" r:id="rId6"/>
    <sheet name="META 4" sheetId="69" r:id="rId7"/>
    <sheet name="HV 14" sheetId="47" state="hidden" r:id="rId8"/>
    <sheet name="Act. 14" sheetId="48" state="hidden" r:id="rId9"/>
    <sheet name="Hoja3" sheetId="66" state="hidden" r:id="rId10"/>
    <sheet name="Hoja1" sheetId="57" state="hidden" r:id="rId11"/>
  </sheets>
  <externalReferences>
    <externalReference r:id="rId12"/>
    <externalReference r:id="rId13"/>
    <externalReference r:id="rId14"/>
    <externalReference r:id="rId15"/>
    <externalReference r:id="rId16"/>
    <externalReference r:id="rId17"/>
    <externalReference r:id="rId18"/>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#REF!</definedName>
    <definedName name="GRUPO_ETAREO" localSheetId="4">#REF!</definedName>
    <definedName name="GRUPO_ETAREO" localSheetId="5">#REF!</definedName>
    <definedName name="GRUPO_ETAREO" localSheetId="6">#REF!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#REF!</definedName>
    <definedName name="GRUPOS_ETNICOS" localSheetId="4">#REF!</definedName>
    <definedName name="GRUPOS_ETNICOS" localSheetId="5">#REF!</definedName>
    <definedName name="GRUPOS_ETNICOS" localSheetId="6">#REF!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68" l="1"/>
  <c r="D28" i="68"/>
  <c r="I27" i="24" l="1"/>
  <c r="G27" i="67"/>
  <c r="H29" i="24"/>
  <c r="H30" i="24"/>
  <c r="H31" i="24"/>
  <c r="H32" i="24"/>
  <c r="H33" i="24"/>
  <c r="H34" i="24"/>
  <c r="H35" i="24"/>
  <c r="H36" i="24"/>
  <c r="H37" i="24"/>
  <c r="H38" i="24"/>
  <c r="H27" i="24"/>
  <c r="H28" i="24" s="1"/>
  <c r="C38" i="24"/>
  <c r="C36" i="24"/>
  <c r="C33" i="24"/>
  <c r="C31" i="24"/>
  <c r="C30" i="24"/>
  <c r="C29" i="24"/>
  <c r="C28" i="24"/>
  <c r="C27" i="24"/>
  <c r="F27" i="69" l="1"/>
  <c r="F27" i="24"/>
  <c r="I27" i="67"/>
  <c r="F27" i="68"/>
  <c r="G27" i="24"/>
  <c r="G27" i="68"/>
  <c r="I27" i="68" s="1"/>
  <c r="G27" i="69"/>
  <c r="I27" i="69" s="1"/>
  <c r="E36" i="24"/>
  <c r="H27" i="67"/>
  <c r="H28" i="67" s="1"/>
  <c r="H29" i="67" s="1"/>
  <c r="H30" i="67" s="1"/>
  <c r="H31" i="67" s="1"/>
  <c r="H32" i="67" s="1"/>
  <c r="H33" i="67" s="1"/>
  <c r="H34" i="67" s="1"/>
  <c r="H35" i="67" s="1"/>
  <c r="H36" i="67" s="1"/>
  <c r="H37" i="67" s="1"/>
  <c r="K27" i="66"/>
  <c r="L25" i="66"/>
  <c r="L21" i="66"/>
  <c r="L17" i="66"/>
  <c r="L13" i="66"/>
  <c r="I19" i="48"/>
  <c r="D19" i="48"/>
  <c r="C10" i="48"/>
  <c r="C8" i="48"/>
  <c r="C7" i="48"/>
  <c r="C6" i="48"/>
  <c r="G56" i="47"/>
  <c r="C56" i="47"/>
  <c r="G41" i="47"/>
  <c r="G40" i="47"/>
  <c r="G39" i="47"/>
  <c r="G38" i="47"/>
  <c r="G37" i="47"/>
  <c r="G36" i="47"/>
  <c r="G35" i="47"/>
  <c r="G34" i="47"/>
  <c r="G33" i="47"/>
  <c r="G32" i="47"/>
  <c r="G31" i="47"/>
  <c r="G30" i="47"/>
  <c r="F30" i="47"/>
  <c r="F31" i="47"/>
  <c r="F32" i="47"/>
  <c r="F33" i="47"/>
  <c r="F34" i="47"/>
  <c r="F35" i="47"/>
  <c r="F36" i="47"/>
  <c r="F37" i="47"/>
  <c r="F38" i="47"/>
  <c r="F39" i="47"/>
  <c r="F40" i="47"/>
  <c r="F41" i="47"/>
  <c r="D30" i="47"/>
  <c r="I30" i="47"/>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c r="E27" i="69"/>
  <c r="E38" i="68"/>
  <c r="E37" i="68"/>
  <c r="E36" i="68"/>
  <c r="E35" i="68"/>
  <c r="E34" i="68"/>
  <c r="E33" i="68"/>
  <c r="E32" i="68"/>
  <c r="E31" i="68"/>
  <c r="E30" i="68"/>
  <c r="E29" i="68"/>
  <c r="E28" i="68"/>
  <c r="H27" i="68"/>
  <c r="H28" i="68"/>
  <c r="H29" i="68" s="1"/>
  <c r="H30" i="68" s="1"/>
  <c r="H31" i="68" s="1"/>
  <c r="H32" i="68" s="1"/>
  <c r="H33" i="68" s="1"/>
  <c r="H34" i="68" s="1"/>
  <c r="H35" i="68" s="1"/>
  <c r="H36" i="68" s="1"/>
  <c r="H37" i="68" s="1"/>
  <c r="H38" i="68"/>
  <c r="E27" i="68"/>
  <c r="O24" i="68"/>
  <c r="P23" i="68"/>
  <c r="E38" i="67"/>
  <c r="E37" i="67"/>
  <c r="E36" i="67"/>
  <c r="E35" i="67"/>
  <c r="E34" i="67"/>
  <c r="E33" i="67"/>
  <c r="E32" i="67"/>
  <c r="E31" i="67"/>
  <c r="E30" i="67"/>
  <c r="E29" i="67"/>
  <c r="E28" i="67"/>
  <c r="H38" i="67"/>
  <c r="E27" i="67"/>
  <c r="E38" i="24"/>
  <c r="E37" i="24"/>
  <c r="E35" i="24"/>
  <c r="E34" i="24"/>
  <c r="E33" i="24"/>
  <c r="E32" i="24"/>
  <c r="E31" i="24"/>
  <c r="E30" i="24"/>
  <c r="E29" i="24"/>
  <c r="E28" i="24"/>
  <c r="E27" i="24"/>
  <c r="I18" i="63"/>
  <c r="G18" i="63"/>
  <c r="D18" i="63"/>
  <c r="C8" i="63"/>
  <c r="C7" i="63"/>
  <c r="C6" i="63"/>
  <c r="G56" i="62"/>
  <c r="C56" i="62"/>
  <c r="G41" i="62"/>
  <c r="G40" i="62"/>
  <c r="G39" i="62"/>
  <c r="G38" i="62"/>
  <c r="G37" i="62"/>
  <c r="G36" i="62"/>
  <c r="G35" i="62"/>
  <c r="G34" i="62"/>
  <c r="G33" i="62"/>
  <c r="G32" i="62"/>
  <c r="G31" i="62"/>
  <c r="G30" i="62"/>
  <c r="F30" i="62"/>
  <c r="F31" i="62"/>
  <c r="F32" i="62"/>
  <c r="F33" i="62"/>
  <c r="F34" i="62"/>
  <c r="F35" i="62"/>
  <c r="F36" i="62"/>
  <c r="F37" i="62"/>
  <c r="F38" i="62"/>
  <c r="F39" i="62"/>
  <c r="F40" i="62"/>
  <c r="F41" i="62"/>
  <c r="D30" i="62"/>
  <c r="AA21" i="5"/>
  <c r="I21" i="5"/>
  <c r="B21" i="5"/>
  <c r="AA19" i="5"/>
  <c r="I19" i="5"/>
  <c r="B19" i="5"/>
  <c r="AA17" i="5"/>
  <c r="AB17" i="5"/>
  <c r="I17" i="5"/>
  <c r="B17" i="5"/>
  <c r="Z15" i="5"/>
  <c r="Y15" i="5"/>
  <c r="X15" i="5"/>
  <c r="W15" i="5"/>
  <c r="V15" i="5"/>
  <c r="U15" i="5"/>
  <c r="T15" i="5"/>
  <c r="S15" i="5"/>
  <c r="AA15" i="5"/>
  <c r="N15" i="5"/>
  <c r="M15" i="5"/>
  <c r="L15" i="5"/>
  <c r="K15" i="5"/>
  <c r="J15" i="5"/>
  <c r="B15" i="5"/>
  <c r="Z13" i="5"/>
  <c r="Y13" i="5"/>
  <c r="X13" i="5"/>
  <c r="W13" i="5"/>
  <c r="V13" i="5"/>
  <c r="U13" i="5"/>
  <c r="T13" i="5"/>
  <c r="S13" i="5"/>
  <c r="O13" i="5"/>
  <c r="AA13" i="5"/>
  <c r="AB13" i="5"/>
  <c r="N13" i="5"/>
  <c r="M13" i="5"/>
  <c r="L13" i="5"/>
  <c r="K13" i="5"/>
  <c r="J13" i="5"/>
  <c r="I13" i="5"/>
  <c r="B13" i="5"/>
  <c r="A11" i="5"/>
  <c r="C9" i="5"/>
  <c r="C8" i="5"/>
  <c r="C7" i="5"/>
  <c r="H30" i="62"/>
  <c r="AC17" i="5"/>
  <c r="AC19" i="5"/>
  <c r="D31" i="62"/>
  <c r="D32" i="62"/>
  <c r="D33" i="62"/>
  <c r="L27" i="66"/>
  <c r="M27" i="66"/>
  <c r="AB15" i="5"/>
  <c r="AB19" i="5"/>
  <c r="AC13" i="5"/>
  <c r="AC21" i="5"/>
  <c r="I15" i="5"/>
  <c r="AC15" i="5"/>
  <c r="I30" i="62"/>
  <c r="H31" i="62"/>
  <c r="H30" i="47"/>
  <c r="D31" i="47"/>
  <c r="AB21" i="5"/>
  <c r="I31" i="62"/>
  <c r="H32" i="62"/>
  <c r="I32" i="62"/>
  <c r="I33" i="62"/>
  <c r="H33" i="62"/>
  <c r="D34" i="62"/>
  <c r="D32" i="47"/>
  <c r="H31" i="47"/>
  <c r="I31" i="47"/>
  <c r="I32" i="47"/>
  <c r="H32" i="47"/>
  <c r="D33" i="47"/>
  <c r="H34" i="62"/>
  <c r="D35" i="62"/>
  <c r="I34" i="62"/>
  <c r="H33" i="47"/>
  <c r="D34" i="47"/>
  <c r="I33" i="47"/>
  <c r="D36" i="62"/>
  <c r="I35" i="62"/>
  <c r="H35" i="62"/>
  <c r="D37" i="62"/>
  <c r="I36" i="62"/>
  <c r="H36" i="62"/>
  <c r="I34" i="47"/>
  <c r="D35" i="47"/>
  <c r="H34" i="47"/>
  <c r="D36" i="47"/>
  <c r="H35" i="47"/>
  <c r="I35" i="47"/>
  <c r="I37" i="62"/>
  <c r="H37" i="62"/>
  <c r="D38" i="62"/>
  <c r="I36" i="47"/>
  <c r="H36" i="47"/>
  <c r="D37" i="47"/>
  <c r="H38" i="62"/>
  <c r="D39" i="62"/>
  <c r="I38" i="62"/>
  <c r="H37" i="47"/>
  <c r="D38" i="47"/>
  <c r="I37" i="47"/>
  <c r="D40" i="62"/>
  <c r="I39" i="62"/>
  <c r="H39" i="62"/>
  <c r="D41" i="62"/>
  <c r="I40" i="62"/>
  <c r="H40" i="62"/>
  <c r="I38" i="47"/>
  <c r="D39" i="47"/>
  <c r="H38" i="47"/>
  <c r="D40" i="47"/>
  <c r="H39" i="47"/>
  <c r="I39" i="47"/>
  <c r="I41" i="62"/>
  <c r="H41" i="62"/>
  <c r="I40" i="47"/>
  <c r="H40" i="47"/>
  <c r="D41" i="47"/>
  <c r="H41" i="47"/>
  <c r="I41"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 xml:space="preserve"> 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estratégico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 xml:space="preserve"> 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<sst xmlns="http://schemas.openxmlformats.org/spreadsheetml/2006/main" count="919" uniqueCount="369">
  <si>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</si>
  <si>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</si>
  <si>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</si>
  <si>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</si>
  <si>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</si>
  <si>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</si>
  <si>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</si>
  <si>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</si>
  <si>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</si>
  <si>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</si>
  <si>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</si>
  <si>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</si>
  <si>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</si>
  <si>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</si>
  <si>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</si>
  <si>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</si>
  <si>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</si>
  <si>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</si>
  <si>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</si>
  <si>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</si>
  <si>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</si>
  <si>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</si>
  <si>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</si>
  <si>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</si>
  <si>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</si>
  <si>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</si>
  <si>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</si>
  <si>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</si>
  <si>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</si>
  <si>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</si>
  <si>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</si>
  <si>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</si>
  <si>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</si>
  <si>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</si>
  <si>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</si>
  <si>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</si>
  <si>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</si>
  <si>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</si>
  <si>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</si>
  <si>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</si>
  <si>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</si>
  <si>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</si>
  <si>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</si>
  <si>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</si>
  <si>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</si>
  <si>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</si>
  <si>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</si>
  <si>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</si>
  <si>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</si>
  <si>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</si>
  <si>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</si>
  <si>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</si>
  <si>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</si>
  <si>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</si>
  <si>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</si>
  <si>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</si>
  <si>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</si>
  <si>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</si>
  <si>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</si>
  <si>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</si>
  <si>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</si>
  <si>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</si>
  <si>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</si>
  <si>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</si>
  <si>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</si>
  <si>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</si>
  <si>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</si>
  <si>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</si>
  <si>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</si>
  <si>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</si>
  <si>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</si>
  <si>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</si>
  <si>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</si>
  <si>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</si>
  <si>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</si>
  <si>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</si>
  <si>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</si>
  <si>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</si>
  <si>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</si>
  <si>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</si>
  <si>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</si>
  <si>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</si>
  <si>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</si>
  <si>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</si>
  <si>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</si>
  <si>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</si>
  <si>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</si>
  <si>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</si>
  <si>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</si>
  <si>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</si>
  <si>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</si>
  <si>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</si>
  <si>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</si>
  <si>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</si>
  <si>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</si>
  <si>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</si>
  <si>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</si>
  <si>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</si>
  <si>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</si>
  <si>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</si>
  <si>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</si>
  <si>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</si>
  <si>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</si>
  <si>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</si>
  <si>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</si>
  <si>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</si>
  <si>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</si>
  <si>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</si>
  <si>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</si>
  <si>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</si>
  <si>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</si>
  <si>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</si>
  <si>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</si>
  <si>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</si>
  <si>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</si>
  <si>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</si>
  <si>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</si>
  <si>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</si>
  <si>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</si>
  <si>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</si>
  <si>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</si>
  <si>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</si>
  <si>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</si>
  <si>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</si>
  <si>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</si>
  <si>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</si>
  <si>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</si>
  <si>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</si>
  <si>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</si>
  <si>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</si>
  <si>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</si>
  <si>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</si>
  <si>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</si>
  <si>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</si>
  <si>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</si>
  <si>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</si>
  <si>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</si>
  <si>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</si>
  <si>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</si>
  <si>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</si>
  <si>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</si>
  <si>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</si>
  <si>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</si>
  <si>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</si>
  <si>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</si>
  <si>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</si>
  <si>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</si>
  <si>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</si>
  <si>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</si>
  <si>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</si>
  <si>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</si>
  <si>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</si>
  <si>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</si>
  <si>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</si>
  <si>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</si>
  <si>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</si>
  <si>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</si>
  <si>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</si>
  <si>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</si>
  <si>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</si>
  <si>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</si>
  <si>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</si>
  <si>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</si>
  <si>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</si>
  <si>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</si>
  <si>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</si>
  <si>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</si>
  <si>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</si>
  <si>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</si>
  <si>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</si>
  <si>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</si>
  <si>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</si>
  <si>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</si>
  <si>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</si>
  <si>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</si>
  <si>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</si>
  <si>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</si>
  <si>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</si>
  <si>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</si>
  <si>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</si>
  <si>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</si>
  <si>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</si>
  <si>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</si>
  <si>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</si>
  <si>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</si>
  <si>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</si>
  <si>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</si>
  <si>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</si>
  <si>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</si>
  <si>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</si>
  <si>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</si>
  <si>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</si>
  <si>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</si>
  <si>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</si>
  <si>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</si>
  <si>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</si>
  <si>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</si>
  <si>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</si>
  <si>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</si>
  <si>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</si>
  <si>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</si>
  <si>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</si>
  <si>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</si>
  <si>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</si>
  <si>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</si>
  <si>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</si>
  <si>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</si>
  <si>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</si>
  <si>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</si>
  <si>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</si>
  <si>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</si>
  <si>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</si>
  <si>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</si>
  <si>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</si>
  <si>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</si>
  <si>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</si>
  <si>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Meta/Actividad con territorialización</t>
  </si>
  <si>
    <t>Dependencia responsable</t>
  </si>
  <si>
    <t>Subdirección de Atención a la Fauna</t>
  </si>
  <si>
    <t>Indicador PMR</t>
  </si>
  <si>
    <t>Nombre Proyecto</t>
  </si>
  <si>
    <t>Servicio para la atención de animales en condición de vulnerabilidad a través de los programas del IDPYBA en Bogotá</t>
  </si>
  <si>
    <t>Código del Proyecto</t>
  </si>
  <si>
    <t>Código del proceso</t>
  </si>
  <si>
    <t>PM01</t>
  </si>
  <si>
    <t>Objetivo estratégico</t>
  </si>
  <si>
    <t>Proteger la vida y ser garantes del trato digno hacia los animales, a través de acciones de protección y bienestar animal</t>
  </si>
  <si>
    <t>Meta Sectorial</t>
  </si>
  <si>
    <t>Desarrollar e implementar un programa de atención integral a la fauna sinantrópica del Distrito Capital incluyendo un piloto para realizar un diagnóstico sobre enjambres en Bogotá.</t>
  </si>
  <si>
    <t>Nombre del indicador</t>
  </si>
  <si>
    <t>Porcentaje (%) de avance en la construcción del documento diagnóstico y la batería de indicadores y metas.</t>
  </si>
  <si>
    <t>Tipología</t>
  </si>
  <si>
    <t>Fecha de programación</t>
  </si>
  <si>
    <t>Enero 2022</t>
  </si>
  <si>
    <t>Tipo anualización</t>
  </si>
  <si>
    <t>Objetivo y descripción del Indicador</t>
  </si>
  <si>
    <t>Fuente u origen de Datos</t>
  </si>
  <si>
    <t>Fórmula de Cálculo</t>
  </si>
  <si>
    <t>(Porcentaje de avance obtenido  / porcentaje de avance programado) *100%</t>
  </si>
  <si>
    <t>Unidad de medida del indicador</t>
  </si>
  <si>
    <t>porcentaje %</t>
  </si>
  <si>
    <t xml:space="preserve">Nombre de las Variables </t>
  </si>
  <si>
    <t>Magnitud Ejecutada</t>
  </si>
  <si>
    <t xml:space="preserve">Magnitud programada </t>
  </si>
  <si>
    <t>Porcentaje de avance obtenido</t>
  </si>
  <si>
    <t>porcentaje de avance programado</t>
  </si>
  <si>
    <t>Unidad de medida (de la variable)</t>
  </si>
  <si>
    <t>Porcentaje (%)</t>
  </si>
  <si>
    <t>Descripción de la variable</t>
  </si>
  <si>
    <t xml:space="preserve">Hace referencia al porcentaje de avance acumulado </t>
  </si>
  <si>
    <t>Hace referencia al porcentaje de avance programado para el periodo de medición.</t>
  </si>
  <si>
    <t>Inicio de la Serie</t>
  </si>
  <si>
    <t>Línea base</t>
  </si>
  <si>
    <t>Acumulado cuatrienio</t>
  </si>
  <si>
    <t>Fin de la Serie</t>
  </si>
  <si>
    <t>Valor de la Meta</t>
  </si>
  <si>
    <t>Frecuencia del reporte</t>
  </si>
  <si>
    <t xml:space="preserve">Justificación meta inferior a línea base </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</si>
  <si>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</si>
  <si>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</si>
  <si>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</si>
  <si>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</si>
  <si>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</si>
  <si>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</si>
  <si>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</si>
  <si>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</si>
  <si>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Enero</t>
  </si>
  <si>
    <t>Descripción del avance de meta en el periodo</t>
  </si>
  <si>
    <t>Descripción avances y logros</t>
  </si>
  <si>
    <t>Descripción retrasos y soluciones</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</si>
  <si>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</si>
  <si>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</si>
  <si>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</si>
  <si>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</si>
  <si>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</si>
  <si>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</si>
  <si>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</si>
  <si>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</si>
  <si>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</si>
  <si>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</si>
  <si>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</si>
  <si>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 xml:space="preserve"> </t>
  </si>
  <si>
    <t>Atender 60.000 animales a través de programas en brigadas, urgencias veterinarias, adopción, custodia, maltrato, comportamiento, identificación u otros que sean requeridos.</t>
  </si>
  <si>
    <t>PM05 - PM01</t>
  </si>
  <si>
    <t>60.000 animales atendidos en los programas de atención integral de la fauna doméstica del Distrito Capital.</t>
  </si>
  <si>
    <t>Número de animales atendidos en el Distrito Capital por los diferentes programas del Instituto</t>
  </si>
  <si>
    <t>Enero 2023</t>
  </si>
  <si>
    <t>(Numero de animales atendidos / Numero de animales programados) * 100%</t>
  </si>
  <si>
    <t>Número</t>
  </si>
  <si>
    <t>Numero de animales atendidos</t>
  </si>
  <si>
    <t>Numero de animales programados</t>
  </si>
  <si>
    <t>La variable permite medir la cantidad de animales atendidos.</t>
  </si>
  <si>
    <t>La variable permite medir la cantidad de animales programados.</t>
  </si>
  <si>
    <t>No se presentaron retrasos</t>
  </si>
  <si>
    <t>PM05</t>
  </si>
  <si>
    <t>Fortalecer el Escuadrón Anticrueldad mediante la ampliación de la capacidad de respuesta frente a casos de maltrato animal en la Línea 123 y en el equipo técnico especializado del IDPYBA.</t>
  </si>
  <si>
    <t>Numero de escuadrones fortalecidos</t>
  </si>
  <si>
    <t>Numero de Escuadrones fortalecidos</t>
  </si>
  <si>
    <t>Numero de Escuadrones Programados</t>
  </si>
  <si>
    <t>Numero</t>
  </si>
  <si>
    <t>Permite medir el avance obtenido en el periodo.</t>
  </si>
  <si>
    <t>permite medir la cantidad programada para el periodo</t>
  </si>
  <si>
    <t>Esterilizar 356.000 perros y gatos  priorizando las localidades con mayores cifras poblacionales estimadas.</t>
  </si>
  <si>
    <t>Realizar la esterilización de 356.000 animales en el Distrito Capital</t>
  </si>
  <si>
    <t>Número de animales esterilizados</t>
  </si>
  <si>
    <t>Enero  2023</t>
  </si>
  <si>
    <t>El indicador  "Numero de Animales esterilizados" permite llevar seguimiento a la cantidad de animales (perros y gatos) esterilizados.</t>
  </si>
  <si>
    <t>(Numero de animales esterilizados / numero de animales programados para esterilizar) * 100%</t>
  </si>
  <si>
    <t>Numero de animales esterilizados</t>
  </si>
  <si>
    <t>numero de animales programados a esterilizar</t>
  </si>
  <si>
    <t>permite medir la cantidad de animales esterilizados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</si>
  <si>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</si>
  <si>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</si>
  <si>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</si>
  <si>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</si>
  <si>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</si>
  <si>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</si>
  <si>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</si>
  <si>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</si>
  <si>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</si>
  <si>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</si>
  <si>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</si>
  <si>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</si>
  <si>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</si>
  <si>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</si>
  <si>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</si>
  <si>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</si>
  <si>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</si>
  <si>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</si>
  <si>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</si>
  <si>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</si>
  <si>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</si>
  <si>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</si>
  <si>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</si>
  <si>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</si>
  <si>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Profesional Administrativa - Magda Arévalo</t>
  </si>
  <si>
    <t>Líder Médicos Unidad de Cuidado Animal- Magda Suárez
Líder Programa Escuadrón Anticrueldad- Leidy Rojas
Líder Programa Urgencias Veterinarias - Alejandra Escobar
Líder Programa Brigadas Médicas  - Mauricio Vargas</t>
  </si>
  <si>
    <t>Profesional Administrativa -  Magda Arévalo</t>
  </si>
  <si>
    <t>Con corte al 28 de febrero de 2023 se logró un avance del 2,13% ejecutado las actividades relacionadas en el plan de acción para el programa de sinantrópicos lo que corresponde al 51% de lo programado.</t>
  </si>
  <si>
    <t>__</t>
  </si>
  <si>
    <t>____</t>
  </si>
  <si>
    <t>___</t>
  </si>
  <si>
    <t>Con corte al 28 de febrero se logró un avance del 19,98%, lo que corresponde a la atención de 1.959  animales, que se encuentran desagregados de la siguiente manera:
• Se atendieron por presunto maltrato 1.407 animales (484 caninos, 182 felinos, 41 aves ornamentales, 5 roedores, 10 bovinos, 8 caprinos, 8 équidos, 3 camélidos, 654 aves de corral y 12 lagomorfos)
•  A través de brigadas médicas se atendieron 208 animales (177 caninos y 31 felinos), en 107 visitas realizadas en las 20 localidades del distrito
• Por Urgencias Veterinarias se atendieron 181 animales (116 caninos y  65 felinos).
• Ingresaron 45 animales a la Unidad de Cuidado Animal por situación de abandono o remitidos por entidades como bomberos, policía y la secretaria Distrital de Salud para la prestación del servicio de custodia.
• Se prestó atención veterinaria a 118 palomas de plaza a través de brigadas médicas.</t>
  </si>
  <si>
    <t>Contribuye al control poblacional de los perros y gatos en la ciudad, así como en temas relacionados con la salud publica.</t>
  </si>
  <si>
    <t>Líder Programa Esterilizaciones - Johana Morales                                                                                                                                                                                                                         Líder Programa Esterilizaciones Punto Fijo Unidad de Cuidado Animal - Walter Fernández</t>
  </si>
  <si>
    <t>Subdirector de Atención a la Fauna - Óscar Alexander Jiménez Mantha</t>
  </si>
  <si>
    <t>El origen de los datos proviene del reporte mensual realizado por el área junto con los soportes en medio magnético (bases en Excel, historias clínicas, documentos técnicos, informes, actas entre otros).</t>
  </si>
  <si>
    <t>Permite medir la cantidad de animales programados para esterilizar.</t>
  </si>
  <si>
    <t xml:space="preserve">A corte del 28 de febrero de 2023 se efectuó un avance en la meta del 16,95%, a través de la esterilización de 8.685 animales (3.511 caninos y 5.174 felinos) distribuidos por localidad: Usaquén: 468, Chapinero: 107 Santa Fe: 94 San Cristóbal: 566 Usme: 1106 Tunjuelito:312 Bosa: 605 Kennedy: 693 Fontibón: 649 Engativá: 758 Suba: 738 Los Mártires: 381 Antonio Nariño: 230 Puente Aranda: 449 La Candelaria: 91 Rafael Uribe Uribe: 640 Ciudad Bolívar: 642 Sumapaz: 94 y 62 a través del Punto Fijo ubicado en la Unidad de Cuidado Animal. </t>
  </si>
  <si>
    <t>En el mes de febrero de 2023 se realizaron 4292 esterilizaciones distribuidas por localidad de la siguiente manera: Usaquén: 217, Chapinero: 107, Santa fe: 94, San Cristóbal: 299, Usme: 459, Tunjuelito: 132, Bosa: 331, Kennedy: 249, Fontibón: 239, Engativá: 381,Suba: 469, Los Mártires: 241, Antonio Nariño: 95, Puente Aranda: 241, Rafael Uribe Uribe: 288, Ciudad Bolívar: 294, Sumapaz: 94 y 62 a través del Punto Fijo de Esterilizaciones de la UCA. A través de 33 jornadas en las 20 localidades del Distrito Capital y 3 jornadas en el Punto Fijo de Esterilizaciones.</t>
  </si>
  <si>
    <t xml:space="preserve">Se da continuidad al programa que construye y brinda lineamientos técnicos para el manejo y la atención de animales sinantrópicos, priorizando las especies Columba Livia y Apis melífera.						</t>
  </si>
  <si>
    <t>Líder Programa Sinantrópicos - Mauricio Cano                                                                                                                                                                                                                           Profesional Universitario- Jairo Santana</t>
  </si>
  <si>
    <t>Desarrollar 1 línea base para la atención de animales sinantrópicos incluyendo un diagnóstico para el manejo de enjambres de abejas en el D.C.</t>
  </si>
  <si>
    <t>El indicador tiene por objeto medir el porcentaje de avance en la ejecución, a través del seguimiento de un cronograma de actividades propuesto para lograr el 30,00% de avance para el 2023. Cabe aclarar que para efectos de análisis del indicador se empleo la unidad de porcentaje, la cual es equivalente en numero.</t>
  </si>
  <si>
    <t xml:space="preserve">En el mes de  febrero se realizó la atención de 118 palomas a través de 2 brigadas medicas, se efectuaron  ocho (8) censos poblacionales en puntos críticos y diez y siete (17) visitas técnicas a puntos reportados por la comunidad, y once (11) socializaciones a los ciudadanos y propiedad horizontal y la atención de palomas a través de las brigadas médicas.
Durante el periodo de corte se ha continuado con la alimentación del documento base -Guimpas-, el cual se ha complementado con estrategias de enriquecimiento al plan de acción y su respectiva implementación en territorio, abarcando estrategias de manejo contempladas en la resolución 2984 del 2019. 						</t>
  </si>
  <si>
    <t xml:space="preserve">En el mes de febrero de 2023, se llevo a cabo la atención de 1.084 animales, que se encuentran desagregados de la siguiente manera:
• Se atendieron por presunto maltrato 704 animales (313 caninos, 143 felinos, 41 aves ornamentales,5 roedores, 10 bovinos, 8 caprinos, 1 équidos, 3 camélidos, 168  aves de corral, y 12 lagomorfos).
• A través de brigadas médicas se atendieron 144 animales ( 122 caninos y 22 felinos), en 61 visitas realizadas en las 20 localidades del distrito
• Por Urgencias Veterinarias se atendieron 96 animales (66 caninos y 33 felinos).
• Ingresaron 22 animales ( 13 caninos y 9 felinos) a la Unidad de Cuidado Animal por situación de abandono o remitidos por entidades como bomberos, policía y la secretaria Distrital de Salud para la prestación del servicio de custodia.
• Se prestó atención veterinaria a 118 palomas de plaza a través de brigadas médicas. </t>
  </si>
  <si>
    <t xml:space="preserve">Minimizar impactos negativos en la salud ambiental del Distrito Capital.
Fortalecer la protección y bienestar de la fauna en el Distrito
Brindar mayor oportunidad a los animales en condición vulnerable.
Ofertar programas en atención por maltrato, atención en salud animal, urgencias veterinarias, adopción, custodia y/o brigadas de salud, permite fortalecer los procesos de protección y bienestar animal en la ciudad.
Brindar la oportunidad a caninos y felinos en encontrar un hogar responsable a través del proceso de adopción."						</t>
  </si>
  <si>
    <t xml:space="preserve">
El indicador "Animales atendidos en el Distrito Capital", permite llevar seguimiento a la cantidad de animales en condición vulnerable que son atendidos a través de los programas en brigadas, urgencias veterinarias, adopción, custodia, maltrato, comportamiento, identificación, sinantrópicos u otros que sean requeridos. 
De esta forma y entendiendo como atención integral la prestación de uno o varios servicios de acuerdo con las necesidades físicas y comportamentales del individuo, para el conteo de los animales atendidos en la Unidad de Cuidado Animal por procesos relacionados con la protección y la adopción (custodia, valoración en comportamiento y adopción), suman a la ejecución de la meta aquellos animales que ingresan a la UCA por abandono o son remitidos por otras entidades, ya que los demás animales son remitidos por programas del instituto y ya han sido contados previamente. 
En cuanto al servicio de Implantación de animales a través de jornadas de identificación, este será medido a través de un indicador de gestión que hará parte del POA, teniendo en cuenta la alta demanda obtenida para el ultimo trimestre de 2020 y el impacto generado en la meta. Cabe aclarar que el servicio de identificación continuará siendo transversal a los programas del Instituto.</t>
  </si>
  <si>
    <t>Esta se encuentra relacionada a que las alcaldías locales realizaran dentro de su gestión interna jornadas de atención a caninos y felinos</t>
  </si>
  <si>
    <t>Con el fortalecimiento del Escuadrón Anticrueldad se contribuye en la protección y el bienestar animal en el Distrito Capital.</t>
  </si>
  <si>
    <t>Líder Programa de atención por maltrato - Leidy Rojas
Profesional Programa de atención Maltrato- Diana Rodriguez</t>
  </si>
  <si>
    <t>Consolidar 1 escuadrón Anticrueldad con mayor capacidad de respuesta en la atención de casos por presunto maltrato animal.</t>
  </si>
  <si>
    <t>El indicador  "Numero de escuadrones fortalecidos" tiene por objeto medir el avance de ejecución, a través del seguimiento de un cronograma de actividades propuesto para el fortalecimiento del escuadrón Anticrueldad.</t>
  </si>
  <si>
    <t>(Numero de Escuadrones fortalecidos / Numero de Escuadrones Programados) * 100%</t>
  </si>
  <si>
    <t>No se contó con el equipo técnico suficiente que permitiera el cumplimiento de las actividades programadas por demoras en el cronograma que se tenia previsto para la contratación del equipo técnico. Se proyectá  la realización de las actividades faltantes en los meses de Marzo, Abril y Mayo de 2023 con el fin de dar cumplimiento con las metas.</t>
  </si>
  <si>
    <t>______</t>
  </si>
  <si>
    <t>No se contó con el equipo técnico suficiente que permitiera el cumplimiento de las actividades programadas por demoras en el cronograma que se tenia previsto para la contratación del equipo técnico. Se tiene programada la realización de las actividades faltantes en el mes de Marzo de 2023 con el fin de dar cumplimiento con las metas..</t>
  </si>
  <si>
    <t>A corte del 28 de febrero de 2023 el escuadrón Anticrueldad logro un avance en la meta de 0,0483 a través de la atención de 1.407 animales, a través de 838 visitas de verificación de condiciones de bienestar por denuncias de presunto maltrato en las 20 localidades del Distrito Capital en conjunto con el equipo de atención de animales de granja.</t>
  </si>
  <si>
    <t xml:space="preserve">En el mes de febrero de 2023 se logró un avance del 0,02577 lo que corresponde al desarrollo de acciones encaminadas al fortalecimiento de la atención de casos de presunto maltrato animal, tales como: 
•	Se realizaron 554 visitas de verificación de presunto maltrato y se atendieron 704 animales.
•	Se ha efectuado el traslado de casos que resultaron en aprehensión material preventiva, a los despachos de los Inspectores de Policía de Atención Prioritaria, quienes son las autoridades competentes para iniciar la investigación a que haya lugar en asuntos relacionados con maltrato animal.
•	Fortalecimiento de los Actos Administrativos de Declaración de Abandono con el fin de realizar la disposición adecuada al programa de adopciones, de los animales que han sido víctimas de presunto maltrato.
•	Se continua con la atención de la línea 018000115161 que recepcióna los casos de presunto maltrato que en el mes de febrero recibio un total de 371 llamadas de denuncia de presunto maltrato de las cuales 113 fueron efectivas y por lo tanto tramitadas, trasladadas y atendidas segun su gravedad.( Gravedad Alta: 10, Gravedad Media: 60, Gravedad Baja: 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</si>
</sst>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64" formatCode="_(* #,##0_);_(* \(#,##0\);_(* &quot;-&quot;_);_(@_)"/>
    <numFmt numFmtId="165" formatCode="_(* #,##0.00_);_(* \(#,##0.00\);_(* &quot;-&quot;??_);_(@_)"/>
    <numFmt numFmtId="166" formatCode="&quot;$&quot;\ #,##0_);[Red]\(&quot;$&quot;\ #,##0\)"/>
    <numFmt numFmtId="167" formatCode="_(&quot;$&quot;\ * #,##0.00_);_(&quot;$&quot;\ * \(#,##0.00\);_(&quot;$&quot;\ * &quot;-&quot;??_);_(@_)"/>
    <numFmt numFmtId="168" formatCode="_-* #,##0.00\ &quot;€&quot;_-;\-* #,##0.00\ &quot;€&quot;_-;_-* &quot;-&quot;??\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_(* #,##0.0000_);_(* \(#,##0.0000\);_(* &quot;-&quot;??_);_(@_)"/>
    <numFmt numFmtId="176" formatCode="0.000%"/>
    <numFmt numFmtId="177" formatCode="0.000"/>
    <numFmt numFmtId="178" formatCode="0.0000"/>
    <numFmt numFmtId="179" formatCode="0.0000%"/>
    <numFmt numFmtId="180" formatCode="_(* #,##0.000_);_(* \(#,##0.000\);_(* &quot;-&quot;??_);_(@_)"/>
    <numFmt numFmtId="181" formatCode="_-* #,##0.0000_-;\-* #,##0.0000_-;_-* &quot;-&quot;??_-;_-@_-"/>
    <numFmt numFmtId="182" formatCode="0.00000"/>
  </numFmts>
  <fonts count="85"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9"/>
      <color theme="0"/>
      <name val="Arial"/>
      <family val="2"/>
    </font>
    <font>
      <b/>
      <sz val="16"/>
      <color rgb="FFFF0000"/>
      <name val="Arial"/>
      <family val="2"/>
    </font>
    <font>
      <b/>
      <sz val="14"/>
      <color rgb="FFFF0000"/>
      <name val="Arial"/>
      <family val="2"/>
    </font>
    <font>
      <sz val="10"/>
      <color theme="0"/>
      <name val="Arial"/>
      <family val="2"/>
    </font>
    <font>
      <sz val="9"/>
      <color rgb="FFFF0000"/>
      <name val="Arial"/>
      <family val="2"/>
    </font>
    <font>
      <sz val="9"/>
      <color theme="5"/>
      <name val="Arial"/>
      <family val="2"/>
    </font>
    <font>
      <sz val="11"/>
      <color theme="5"/>
      <name val="Arial"/>
      <family val="2"/>
    </font>
    <font>
      <sz val="11"/>
      <color rgb="FF444444"/>
      <name val="Calibri"/>
      <family val="2"/>
      <scheme val="minor"/>
    </font>
    <font>
      <sz val="9"/>
      <color rgb="FF000000"/>
      <name val="Arial"/>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FFFF"/>
        <bgColor rgb="FF000000"/>
      </patternFill>
    </fill>
  </fills>
  <borders count="7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8" fillId="38" borderId="54" applyNumberFormat="0" applyAlignment="0" applyProtection="0"/>
    <xf numFmtId="0" fontId="39"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39" fillId="39" borderId="55" applyNumberFormat="0" applyAlignment="0" applyProtection="0"/>
    <xf numFmtId="0" fontId="40"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0" fontId="40"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0" fontId="43"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165"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35"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5"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6" fillId="38" borderId="59"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41"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50" fillId="0" borderId="60"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42"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39">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4" fontId="35" fillId="0" borderId="0" xfId="1251" applyFont="1"/>
    <xf numFmtId="164"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5"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5"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2" fontId="53" fillId="0" borderId="0" xfId="0" applyNumberFormat="1" applyFont="1"/>
    <xf numFmtId="0" fontId="76" fillId="0" borderId="0" xfId="1327" applyFont="1" applyAlignment="1">
      <alignment vertical="center" wrapText="1"/>
    </xf>
    <xf numFmtId="0" fontId="76" fillId="0" borderId="0" xfId="0" applyFont="1"/>
    <xf numFmtId="0" fontId="76" fillId="0" borderId="0" xfId="1327" applyFont="1" applyAlignment="1">
      <alignment vertical="center"/>
    </xf>
    <xf numFmtId="10" fontId="76" fillId="0" borderId="0" xfId="1327" applyNumberFormat="1" applyFont="1" applyAlignment="1">
      <alignment vertical="center"/>
    </xf>
    <xf numFmtId="9" fontId="76" fillId="0" borderId="0" xfId="0" applyNumberFormat="1" applyFont="1"/>
    <xf numFmtId="10" fontId="76" fillId="0" borderId="0" xfId="0" applyNumberFormat="1" applyFont="1"/>
    <xf numFmtId="176" fontId="61" fillId="0" borderId="0" xfId="1495" applyNumberFormat="1" applyFont="1" applyFill="1" applyBorder="1" applyAlignment="1">
      <alignment horizontal="center" vertical="center" wrapText="1"/>
    </xf>
    <xf numFmtId="177" fontId="59" fillId="0" borderId="0" xfId="1371" applyNumberFormat="1" applyFont="1" applyAlignment="1">
      <alignment horizontal="center" vertical="center"/>
    </xf>
    <xf numFmtId="177" fontId="11" fillId="0" borderId="0" xfId="1371" applyNumberFormat="1" applyFont="1" applyAlignment="1">
      <alignment horizontal="center" vertical="center" wrapText="1"/>
    </xf>
    <xf numFmtId="177" fontId="61" fillId="0" borderId="0" xfId="1495" applyNumberFormat="1" applyFont="1" applyFill="1" applyBorder="1" applyAlignment="1">
      <alignment horizontal="center" vertical="center" wrapText="1"/>
    </xf>
    <xf numFmtId="177" fontId="53" fillId="0" borderId="0" xfId="0" applyNumberFormat="1" applyFont="1"/>
    <xf numFmtId="0" fontId="56" fillId="0" borderId="0" xfId="0" applyFont="1" applyAlignment="1">
      <alignment horizontal="center" vertical="center" wrapText="1"/>
    </xf>
    <xf numFmtId="10" fontId="59" fillId="0" borderId="0" xfId="1371" applyNumberFormat="1" applyFont="1" applyAlignment="1">
      <alignment horizontal="center" vertical="center"/>
    </xf>
    <xf numFmtId="10" fontId="61" fillId="0" borderId="0" xfId="1495" applyNumberFormat="1" applyFont="1" applyFill="1" applyBorder="1" applyAlignment="1">
      <alignment horizontal="center" vertical="center" wrapText="1"/>
    </xf>
    <xf numFmtId="179" fontId="11" fillId="0" borderId="0" xfId="1496" applyNumberFormat="1" applyFont="1" applyFill="1" applyBorder="1" applyAlignment="1">
      <alignment horizontal="center" vertical="center"/>
    </xf>
    <xf numFmtId="0" fontId="11" fillId="0" borderId="0" xfId="1496" applyNumberFormat="1" applyFont="1" applyFill="1" applyBorder="1" applyAlignment="1">
      <alignment horizontal="center" vertical="center"/>
    </xf>
    <xf numFmtId="0" fontId="9" fillId="0" borderId="10" xfId="1371" applyFont="1" applyBorder="1" applyAlignment="1" applyProtection="1">
      <alignment horizontal="center" vertical="center"/>
      <protection hidden="1"/>
    </xf>
    <xf numFmtId="0" fontId="8" fillId="61" borderId="10" xfId="1371" applyFont="1" applyFill="1" applyBorder="1" applyAlignment="1" applyProtection="1">
      <alignment vertical="center" wrapText="1"/>
      <protection hidden="1"/>
    </xf>
    <xf numFmtId="0" fontId="8" fillId="61" borderId="16" xfId="1371" applyFont="1" applyFill="1" applyBorder="1" applyAlignment="1" applyProtection="1">
      <alignment horizontal="left" vertical="center" wrapText="1"/>
      <protection hidden="1"/>
    </xf>
    <xf numFmtId="1" fontId="9" fillId="24" borderId="20" xfId="1496" applyNumberFormat="1" applyFont="1" applyFill="1" applyBorder="1" applyAlignment="1" applyProtection="1">
      <alignment horizontal="center" vertical="center" wrapText="1"/>
      <protection hidden="1"/>
    </xf>
    <xf numFmtId="1" fontId="9" fillId="24" borderId="46" xfId="1496" applyNumberFormat="1" applyFont="1" applyFill="1" applyBorder="1" applyAlignment="1" applyProtection="1">
      <alignment horizontal="center" vertical="center" wrapText="1"/>
      <protection hidden="1"/>
    </xf>
    <xf numFmtId="0" fontId="8" fillId="61" borderId="36"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top"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4" fillId="24" borderId="10" xfId="1250" applyNumberFormat="1" applyFont="1" applyFill="1" applyBorder="1" applyAlignment="1" applyProtection="1">
      <alignment horizontal="center" vertical="center"/>
      <protection hidden="1"/>
    </xf>
    <xf numFmtId="171" fontId="9" fillId="24" borderId="20" xfId="1250" applyNumberFormat="1" applyFont="1" applyFill="1" applyBorder="1" applyAlignment="1" applyProtection="1">
      <alignment horizontal="center" vertical="center"/>
      <protection hidden="1"/>
    </xf>
    <xf numFmtId="9" fontId="56" fillId="0" borderId="10" xfId="1495" applyFont="1" applyBorder="1" applyProtection="1">
      <protection hidden="1"/>
    </xf>
    <xf numFmtId="10" fontId="9" fillId="50" borderId="17" xfId="1495"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center" vertical="center" wrapText="1"/>
      <protection locked="0" hidden="1"/>
    </xf>
    <xf numFmtId="14" fontId="9" fillId="0" borderId="10" xfId="1371" applyNumberFormat="1" applyFont="1" applyBorder="1" applyAlignment="1" applyProtection="1">
      <alignment horizontal="center" vertical="center" wrapText="1"/>
      <protection locked="0" hidden="1"/>
    </xf>
    <xf numFmtId="177" fontId="9" fillId="24" borderId="20" xfId="1496" applyNumberFormat="1" applyFont="1" applyFill="1" applyBorder="1" applyAlignment="1" applyProtection="1">
      <alignment horizontal="center" vertical="center" wrapText="1"/>
      <protection hidden="1"/>
    </xf>
    <xf numFmtId="177" fontId="9" fillId="24" borderId="46" xfId="1496" applyNumberFormat="1" applyFont="1" applyFill="1" applyBorder="1" applyAlignment="1" applyProtection="1">
      <alignment horizontal="center" vertical="center" wrapText="1"/>
      <protection hidden="1"/>
    </xf>
    <xf numFmtId="0" fontId="9"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justify" vertical="center" wrapText="1"/>
      <protection locked="0" hidden="1"/>
    </xf>
    <xf numFmtId="0" fontId="8" fillId="61" borderId="16" xfId="1371" applyFont="1" applyFill="1" applyBorder="1" applyAlignment="1" applyProtection="1">
      <alignment horizontal="justify" vertical="center" wrapText="1"/>
      <protection hidden="1"/>
    </xf>
    <xf numFmtId="0" fontId="8" fillId="61" borderId="16" xfId="1371" applyFont="1" applyFill="1" applyBorder="1" applyAlignment="1" applyProtection="1">
      <alignment horizontal="justify" vertical="center"/>
      <protection hidden="1"/>
    </xf>
    <xf numFmtId="0" fontId="8" fillId="61" borderId="16" xfId="1371" applyFont="1" applyFill="1" applyBorder="1" applyAlignment="1" applyProtection="1">
      <alignment vertical="center" wrapText="1"/>
      <protection hidden="1"/>
    </xf>
    <xf numFmtId="0" fontId="8" fillId="61" borderId="21" xfId="1371" applyFont="1" applyFill="1" applyBorder="1" applyAlignment="1" applyProtection="1">
      <alignment horizontal="justify" vertical="center" wrapText="1"/>
      <protection hidden="1"/>
    </xf>
    <xf numFmtId="0" fontId="61" fillId="0" borderId="0" xfId="1495" applyNumberFormat="1" applyFont="1" applyFill="1" applyBorder="1" applyAlignment="1">
      <alignment horizontal="center" vertical="center" wrapText="1"/>
    </xf>
    <xf numFmtId="178" fontId="59" fillId="0" borderId="0" xfId="1371" applyNumberFormat="1" applyFont="1" applyAlignment="1">
      <alignment horizontal="center" vertical="center"/>
    </xf>
    <xf numFmtId="0" fontId="12" fillId="0" borderId="0" xfId="1496" applyNumberFormat="1" applyFont="1" applyFill="1" applyBorder="1" applyAlignment="1">
      <alignment horizontal="center" vertical="top" wrapText="1"/>
    </xf>
    <xf numFmtId="10" fontId="62" fillId="0" borderId="0" xfId="1495" applyNumberFormat="1" applyFont="1" applyFill="1" applyBorder="1" applyAlignment="1" applyProtection="1">
      <alignment horizontal="center" vertical="center" wrapText="1"/>
      <protection locked="0"/>
    </xf>
    <xf numFmtId="171" fontId="61" fillId="0" borderId="0" xfId="1495" applyNumberFormat="1" applyFont="1" applyFill="1" applyBorder="1" applyAlignment="1">
      <alignment horizontal="center" vertical="center" wrapText="1"/>
    </xf>
    <xf numFmtId="10" fontId="77" fillId="0" borderId="0" xfId="1495" applyNumberFormat="1" applyFont="1" applyFill="1" applyBorder="1" applyAlignment="1">
      <alignment horizontal="center" vertical="center" wrapText="1"/>
    </xf>
    <xf numFmtId="10" fontId="78" fillId="0" borderId="0" xfId="1495" applyNumberFormat="1" applyFont="1" applyFill="1" applyBorder="1" applyAlignment="1">
      <alignment horizontal="center" vertical="center" wrapText="1"/>
    </xf>
    <xf numFmtId="0" fontId="79" fillId="0" borderId="0" xfId="1371" applyFont="1" applyAlignment="1" applyProtection="1">
      <alignment horizontal="center" vertical="center" wrapText="1"/>
      <protection locked="0"/>
    </xf>
    <xf numFmtId="178" fontId="76" fillId="24" borderId="0" xfId="1495" applyNumberFormat="1" applyFont="1" applyFill="1" applyBorder="1" applyAlignment="1" applyProtection="1">
      <alignment horizontal="center" vertical="center"/>
      <protection hidden="1"/>
    </xf>
    <xf numFmtId="9" fontId="67" fillId="0" borderId="0" xfId="1495" applyFont="1" applyFill="1" applyBorder="1" applyAlignment="1">
      <alignment horizontal="center" vertical="center" wrapText="1"/>
    </xf>
    <xf numFmtId="177" fontId="79" fillId="0" borderId="0" xfId="1371" applyNumberFormat="1" applyFont="1" applyAlignment="1" applyProtection="1">
      <alignment horizontal="center" vertical="center" wrapText="1"/>
      <protection locked="0"/>
    </xf>
    <xf numFmtId="10" fontId="9" fillId="50" borderId="17" xfId="1495" applyNumberFormat="1" applyFont="1" applyFill="1" applyBorder="1" applyAlignment="1" applyProtection="1">
      <alignment horizontal="center" vertical="center" wrapText="1"/>
      <protection locked="0" hidden="1"/>
    </xf>
    <xf numFmtId="0" fontId="12" fillId="0" borderId="0" xfId="1495" applyNumberFormat="1" applyFont="1" applyFill="1" applyBorder="1" applyAlignment="1">
      <alignment horizontal="center" vertical="center" wrapText="1"/>
    </xf>
    <xf numFmtId="9" fontId="56" fillId="0" borderId="10" xfId="1495" applyFont="1" applyBorder="1" applyAlignment="1" applyProtection="1">
      <alignment horizontal="center"/>
      <protection hidden="1"/>
    </xf>
    <xf numFmtId="171" fontId="67" fillId="0" borderId="0" xfId="1495" applyNumberFormat="1" applyFont="1" applyFill="1" applyBorder="1" applyAlignment="1">
      <alignment horizontal="center" vertical="center" wrapText="1"/>
    </xf>
    <xf numFmtId="10" fontId="80" fillId="24" borderId="20" xfId="1495" applyNumberFormat="1" applyFont="1" applyFill="1" applyBorder="1" applyAlignment="1" applyProtection="1">
      <alignment horizontal="center" vertical="center" wrapText="1"/>
      <protection hidden="1"/>
    </xf>
    <xf numFmtId="10" fontId="80" fillId="24" borderId="18" xfId="1495" applyNumberFormat="1" applyFont="1" applyFill="1" applyBorder="1" applyAlignment="1" applyProtection="1">
      <alignment horizontal="center" vertical="center" wrapText="1"/>
      <protection hidden="1"/>
    </xf>
    <xf numFmtId="10" fontId="11" fillId="0" borderId="0" xfId="1495" applyNumberFormat="1" applyFont="1" applyFill="1" applyBorder="1" applyAlignment="1">
      <alignment horizontal="center" vertical="center" wrapText="1"/>
    </xf>
    <xf numFmtId="181" fontId="12" fillId="0" borderId="0" xfId="1495" applyNumberFormat="1" applyFont="1" applyFill="1" applyBorder="1" applyAlignment="1">
      <alignment horizontal="center" vertical="center" wrapText="1"/>
    </xf>
    <xf numFmtId="178" fontId="12" fillId="0" borderId="0" xfId="1495" applyNumberFormat="1" applyFont="1" applyFill="1" applyBorder="1" applyAlignment="1">
      <alignment horizontal="center" vertical="center" wrapText="1"/>
    </xf>
    <xf numFmtId="177" fontId="12" fillId="0" borderId="0" xfId="1495" applyNumberFormat="1" applyFont="1" applyFill="1" applyBorder="1" applyAlignment="1">
      <alignment horizontal="center" vertical="center" wrapText="1"/>
    </xf>
    <xf numFmtId="9" fontId="12" fillId="0" borderId="0" xfId="1495" applyFont="1" applyFill="1" applyBorder="1" applyAlignment="1">
      <alignment horizontal="center" vertical="center" wrapText="1"/>
    </xf>
    <xf numFmtId="177" fontId="64" fillId="24" borderId="10" xfId="1495" applyNumberFormat="1" applyFont="1" applyFill="1" applyBorder="1" applyAlignment="1" applyProtection="1">
      <alignment horizontal="center" vertical="center"/>
      <protection hidden="1"/>
    </xf>
    <xf numFmtId="0" fontId="4" fillId="0" borderId="0" xfId="1371" applyAlignment="1" applyProtection="1">
      <alignment horizontal="center" vertical="center" wrapText="1"/>
      <protection locked="0"/>
    </xf>
    <xf numFmtId="177" fontId="4" fillId="0" borderId="0" xfId="1371" applyNumberFormat="1" applyAlignment="1" applyProtection="1">
      <alignment horizontal="center" vertical="center" wrapText="1"/>
      <protection locked="0"/>
    </xf>
    <xf numFmtId="10" fontId="64" fillId="50" borderId="10" xfId="1250" applyNumberFormat="1" applyFont="1" applyFill="1" applyBorder="1" applyAlignment="1" applyProtection="1">
      <alignment horizontal="center" vertical="center"/>
      <protection hidden="1"/>
    </xf>
    <xf numFmtId="0" fontId="11" fillId="0" borderId="0" xfId="1371" applyFont="1" applyAlignment="1">
      <alignment horizontal="center" vertical="center"/>
    </xf>
    <xf numFmtId="10" fontId="82" fillId="0" borderId="0" xfId="1495" applyNumberFormat="1" applyFont="1" applyFill="1" applyBorder="1" applyAlignment="1">
      <alignment horizontal="center" vertical="center" wrapText="1"/>
    </xf>
    <xf numFmtId="10" fontId="9" fillId="50" borderId="10" xfId="1250" applyNumberFormat="1" applyFont="1" applyFill="1" applyBorder="1" applyAlignment="1" applyProtection="1">
      <alignment horizontal="center" vertical="center"/>
      <protection hidden="1"/>
    </xf>
    <xf numFmtId="10" fontId="12" fillId="0" borderId="0" xfId="1495" applyNumberFormat="1" applyFont="1" applyFill="1" applyBorder="1" applyAlignment="1">
      <alignment horizontal="center" vertical="center" wrapText="1"/>
    </xf>
    <xf numFmtId="177" fontId="8" fillId="24" borderId="10" xfId="1495" applyNumberFormat="1" applyFont="1" applyFill="1" applyBorder="1" applyAlignment="1" applyProtection="1">
      <alignment horizontal="center" vertical="center"/>
      <protection hidden="1"/>
    </xf>
    <xf numFmtId="171" fontId="9" fillId="24" borderId="10" xfId="1250" applyNumberFormat="1" applyFont="1" applyFill="1" applyBorder="1" applyAlignment="1" applyProtection="1">
      <alignment horizontal="center" vertical="center"/>
      <protection hidden="1"/>
    </xf>
    <xf numFmtId="171" fontId="56" fillId="0" borderId="0" xfId="0" applyNumberFormat="1" applyFont="1"/>
    <xf numFmtId="10" fontId="9" fillId="65" borderId="10" xfId="0" applyNumberFormat="1" applyFont="1" applyFill="1" applyBorder="1" applyAlignment="1">
      <alignment vertical="center" wrapText="1"/>
    </xf>
    <xf numFmtId="9" fontId="83" fillId="0" borderId="10" xfId="1495" applyFont="1" applyBorder="1"/>
    <xf numFmtId="3" fontId="9" fillId="65" borderId="20" xfId="0" applyNumberFormat="1" applyFont="1" applyFill="1" applyBorder="1" applyAlignment="1">
      <alignment vertical="center"/>
    </xf>
    <xf numFmtId="171" fontId="9" fillId="24" borderId="20" xfId="1250" applyNumberFormat="1" applyFont="1" applyFill="1" applyBorder="1" applyAlignment="1" applyProtection="1">
      <alignment vertical="center"/>
      <protection hidden="1"/>
    </xf>
    <xf numFmtId="171" fontId="9" fillId="24" borderId="10" xfId="1250" applyNumberFormat="1" applyFont="1" applyFill="1" applyBorder="1" applyAlignment="1" applyProtection="1">
      <alignment vertical="center"/>
      <protection hidden="1"/>
    </xf>
    <xf numFmtId="171" fontId="64" fillId="24" borderId="10" xfId="1250" applyNumberFormat="1" applyFont="1" applyFill="1" applyBorder="1" applyAlignment="1" applyProtection="1">
      <alignment vertical="center"/>
      <protection hidden="1"/>
    </xf>
    <xf numFmtId="10" fontId="83" fillId="0" borderId="10" xfId="1495" applyNumberFormat="1" applyFont="1" applyBorder="1"/>
    <xf numFmtId="182" fontId="8" fillId="50" borderId="10" xfId="1250" applyNumberFormat="1" applyFont="1" applyFill="1" applyBorder="1" applyAlignment="1" applyProtection="1">
      <alignment horizontal="center" vertical="center"/>
      <protection hidden="1"/>
    </xf>
    <xf numFmtId="182" fontId="8" fillId="24" borderId="10" xfId="1495"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horizontal="center"/>
      <protection hidden="1"/>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Border="1" applyAlignment="1" applyProtection="1">
      <alignment horizontal="center"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6"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6"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5" fontId="5" fillId="0" borderId="17" xfId="1250" applyFont="1" applyFill="1" applyBorder="1" applyAlignment="1" applyProtection="1">
      <alignment horizontal="center" vertical="center" wrapText="1"/>
      <protection hidden="1"/>
    </xf>
    <xf numFmtId="165"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5" fontId="15" fillId="0" borderId="17" xfId="1250" applyFont="1" applyFill="1" applyBorder="1" applyAlignment="1" applyProtection="1">
      <alignment vertical="center" wrapText="1"/>
      <protection hidden="1"/>
    </xf>
    <xf numFmtId="165" fontId="15" fillId="0" borderId="19" xfId="1250" applyFont="1" applyFill="1" applyBorder="1" applyAlignment="1" applyProtection="1">
      <alignment vertical="center" wrapText="1"/>
      <protection hidden="1"/>
    </xf>
    <xf numFmtId="165" fontId="15" fillId="50" borderId="17" xfId="1250" applyFont="1" applyFill="1" applyBorder="1" applyAlignment="1" applyProtection="1">
      <alignment vertical="center" wrapText="1"/>
      <protection hidden="1"/>
    </xf>
    <xf numFmtId="165" fontId="15" fillId="50" borderId="19" xfId="1250" applyFont="1" applyFill="1" applyBorder="1" applyAlignment="1" applyProtection="1">
      <alignment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5" xfId="0" applyFont="1" applyBorder="1" applyAlignment="1" applyProtection="1">
      <alignment horizontal="center"/>
      <protection locked="0"/>
    </xf>
    <xf numFmtId="0" fontId="70" fillId="0" borderId="28" xfId="0" applyFont="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165" fontId="15" fillId="51" borderId="17" xfId="1250" applyFont="1" applyFill="1" applyBorder="1" applyAlignment="1" applyProtection="1">
      <alignment vertical="center" wrapText="1"/>
      <protection hidden="1"/>
    </xf>
    <xf numFmtId="165" fontId="15" fillId="51"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2" xfId="0" applyFont="1" applyFill="1" applyBorder="1" applyAlignment="1">
      <alignment horizontal="center" vertical="center" wrapText="1"/>
    </xf>
    <xf numFmtId="0" fontId="53" fillId="50" borderId="46"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7" xfId="1371" applyFont="1" applyBorder="1" applyAlignment="1">
      <alignment horizontal="center" vertical="center"/>
    </xf>
    <xf numFmtId="0" fontId="52" fillId="0" borderId="23" xfId="1371" applyFont="1" applyBorder="1" applyAlignment="1">
      <alignment horizontal="center" vertical="center"/>
    </xf>
    <xf numFmtId="0" fontId="52" fillId="0" borderId="45"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8" xfId="1371" applyFont="1" applyBorder="1" applyAlignment="1">
      <alignment horizontal="center" vertical="center"/>
    </xf>
    <xf numFmtId="0" fontId="52" fillId="0" borderId="27" xfId="1371" applyFont="1" applyBorder="1" applyAlignment="1">
      <alignment horizontal="center" vertical="center"/>
    </xf>
    <xf numFmtId="0" fontId="52"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7" xfId="1371" applyFont="1" applyBorder="1" applyAlignment="1">
      <alignment horizontal="center" vertical="center"/>
    </xf>
    <xf numFmtId="0" fontId="59" fillId="0" borderId="23" xfId="1371" applyFont="1" applyBorder="1" applyAlignment="1">
      <alignment horizontal="center" vertical="center"/>
    </xf>
    <xf numFmtId="0" fontId="59" fillId="0" borderId="45"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9" fillId="0" borderId="29"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2"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0"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6" xfId="0" applyFont="1" applyFill="1" applyBorder="1" applyAlignment="1">
      <alignment horizontal="center"/>
    </xf>
    <xf numFmtId="0" fontId="39" fillId="64" borderId="27"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6"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2" xfId="0" applyFont="1" applyFill="1" applyBorder="1" applyAlignment="1">
      <alignment horizontal="center" vertical="center"/>
    </xf>
    <xf numFmtId="0" fontId="74" fillId="59" borderId="34"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4"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4" xfId="1495" applyFont="1" applyFill="1" applyBorder="1" applyAlignment="1">
      <alignment horizontal="center" vertical="center" wrapText="1"/>
    </xf>
    <xf numFmtId="0" fontId="56" fillId="0" borderId="50"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1"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7"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52"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41"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8" xfId="0" applyFont="1" applyFill="1" applyBorder="1" applyAlignment="1">
      <alignment horizontal="center"/>
    </xf>
    <xf numFmtId="0" fontId="52" fillId="0" borderId="11" xfId="0" applyFont="1" applyBorder="1" applyAlignment="1">
      <alignment horizontal="center" vertical="center" wrapText="1"/>
    </xf>
    <xf numFmtId="0" fontId="52" fillId="0" borderId="37" xfId="0" applyFont="1" applyBorder="1" applyAlignment="1">
      <alignment horizontal="center" vertical="center" wrapText="1"/>
    </xf>
    <xf numFmtId="0" fontId="52" fillId="0" borderId="38" xfId="0" applyFont="1" applyBorder="1" applyAlignment="1">
      <alignment horizontal="center" vertical="center" wrapText="1"/>
    </xf>
    <xf numFmtId="0" fontId="8" fillId="61" borderId="36" xfId="1371" applyFont="1" applyFill="1" applyBorder="1" applyAlignment="1" applyProtection="1">
      <alignment horizontal="left" vertical="center" wrapText="1"/>
      <protection hidden="1"/>
    </xf>
    <xf numFmtId="0" fontId="8" fillId="61" borderId="33"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8" fillId="61" borderId="18" xfId="137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locked="0" hidden="1"/>
    </xf>
    <xf numFmtId="0" fontId="52" fillId="0" borderId="47" xfId="1371" applyFont="1" applyBorder="1" applyAlignment="1" applyProtection="1">
      <alignment horizontal="center" vertical="center"/>
      <protection hidden="1"/>
    </xf>
    <xf numFmtId="0" fontId="52" fillId="0" borderId="23" xfId="1371" applyFont="1" applyBorder="1" applyAlignment="1" applyProtection="1">
      <alignment horizontal="center" vertical="center"/>
      <protection hidden="1"/>
    </xf>
    <xf numFmtId="0" fontId="52" fillId="0" borderId="45" xfId="1371" applyFont="1" applyBorder="1" applyAlignment="1" applyProtection="1">
      <alignment horizontal="center" vertical="center"/>
      <protection hidden="1"/>
    </xf>
    <xf numFmtId="0" fontId="52" fillId="0" borderId="14" xfId="1371" applyFont="1" applyBorder="1" applyAlignment="1" applyProtection="1">
      <alignment horizontal="center" vertical="center"/>
      <protection hidden="1"/>
    </xf>
    <xf numFmtId="0" fontId="52" fillId="0" borderId="0" xfId="1371" applyFont="1" applyAlignment="1" applyProtection="1">
      <alignment horizontal="center" vertical="center"/>
      <protection hidden="1"/>
    </xf>
    <xf numFmtId="0" fontId="52" fillId="0" borderId="15" xfId="1371" applyFont="1" applyBorder="1" applyAlignment="1" applyProtection="1">
      <alignment horizontal="center" vertical="center"/>
      <protection hidden="1"/>
    </xf>
    <xf numFmtId="0" fontId="52" fillId="0" borderId="48" xfId="1371" applyFont="1" applyBorder="1" applyAlignment="1" applyProtection="1">
      <alignment horizontal="center" vertical="center"/>
      <protection hidden="1"/>
    </xf>
    <xf numFmtId="0" fontId="52" fillId="0" borderId="27" xfId="1371" applyFont="1" applyBorder="1" applyAlignment="1" applyProtection="1">
      <alignment horizontal="center" vertical="center"/>
      <protection hidden="1"/>
    </xf>
    <xf numFmtId="0" fontId="52" fillId="0" borderId="49" xfId="1371" applyFont="1" applyBorder="1" applyAlignment="1" applyProtection="1">
      <alignment horizontal="center" vertical="center"/>
      <protection hidden="1"/>
    </xf>
    <xf numFmtId="0" fontId="9" fillId="0" borderId="20" xfId="1371" applyFont="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wrapText="1"/>
      <protection locked="0" hidden="1"/>
    </xf>
    <xf numFmtId="0" fontId="53" fillId="0" borderId="46" xfId="1371" applyFont="1" applyBorder="1" applyAlignment="1" applyProtection="1">
      <alignment horizontal="justify" vertical="center" wrapText="1"/>
      <protection locked="0" hidden="1"/>
    </xf>
    <xf numFmtId="0" fontId="53" fillId="0" borderId="20" xfId="1371" applyFont="1" applyBorder="1" applyAlignment="1" applyProtection="1">
      <alignment horizontal="justify" vertical="center" wrapText="1"/>
      <protection locked="0" hidden="1"/>
    </xf>
    <xf numFmtId="0" fontId="9" fillId="0" borderId="32" xfId="1371" applyFont="1" applyBorder="1" applyAlignment="1" applyProtection="1">
      <alignment horizontal="justify" vertical="center" wrapText="1"/>
      <protection locked="0" hidden="1"/>
    </xf>
    <xf numFmtId="0" fontId="9" fillId="0" borderId="46" xfId="1371" applyFont="1" applyBorder="1" applyAlignment="1" applyProtection="1">
      <alignment horizontal="justify" vertical="center" wrapText="1"/>
      <protection locked="0" hidden="1"/>
    </xf>
    <xf numFmtId="0" fontId="9" fillId="0" borderId="18" xfId="1371" applyFont="1" applyBorder="1" applyAlignment="1" applyProtection="1">
      <alignment horizontal="center" vertical="center" wrapText="1"/>
      <protection locked="0" hidden="1"/>
    </xf>
    <xf numFmtId="0" fontId="52" fillId="61" borderId="16" xfId="1371" applyFont="1" applyFill="1" applyBorder="1" applyAlignment="1" applyProtection="1">
      <alignment horizontal="center" vertical="center"/>
      <protection hidden="1"/>
    </xf>
    <xf numFmtId="0" fontId="52" fillId="61" borderId="10"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0" fontId="9" fillId="65" borderId="20" xfId="0" applyFont="1" applyFill="1" applyBorder="1" applyAlignment="1">
      <alignment horizontal="justify" vertical="center" wrapText="1"/>
    </xf>
    <xf numFmtId="0" fontId="9" fillId="65" borderId="32" xfId="0" applyFont="1" applyFill="1" applyBorder="1" applyAlignment="1">
      <alignment horizontal="justify" vertical="center" wrapText="1"/>
    </xf>
    <xf numFmtId="0" fontId="9" fillId="0" borderId="20" xfId="1371" applyFont="1" applyBorder="1" applyAlignment="1" applyProtection="1">
      <alignment horizontal="center" vertical="center"/>
      <protection hidden="1"/>
    </xf>
    <xf numFmtId="0" fontId="9" fillId="0" borderId="32" xfId="1371" applyFont="1" applyBorder="1" applyAlignment="1" applyProtection="1">
      <alignment horizontal="center" vertical="center"/>
      <protection hidden="1"/>
    </xf>
    <xf numFmtId="0" fontId="9" fillId="0" borderId="34" xfId="1371" applyFont="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Border="1" applyAlignment="1" applyProtection="1">
      <alignment horizontal="center" vertical="center" wrapText="1"/>
      <protection hidden="1"/>
    </xf>
    <xf numFmtId="0" fontId="9" fillId="0" borderId="32" xfId="1371" applyFont="1" applyBorder="1" applyAlignment="1" applyProtection="1">
      <alignment horizontal="center" vertical="center" wrapText="1"/>
      <protection hidden="1"/>
    </xf>
    <xf numFmtId="0" fontId="9" fillId="0" borderId="34" xfId="1371" applyFont="1" applyBorder="1" applyAlignment="1" applyProtection="1">
      <alignment horizontal="center" vertical="center" wrapText="1"/>
      <protection hidden="1"/>
    </xf>
    <xf numFmtId="0" fontId="9" fillId="0" borderId="46" xfId="1371" applyFont="1" applyBorder="1" applyAlignment="1" applyProtection="1">
      <alignment horizontal="center" vertical="center" wrapText="1"/>
      <protection hidden="1"/>
    </xf>
    <xf numFmtId="14" fontId="9" fillId="0" borderId="20" xfId="1371" applyNumberFormat="1" applyFont="1" applyBorder="1" applyAlignment="1" applyProtection="1">
      <alignment horizontal="center" vertical="center" wrapText="1"/>
      <protection hidden="1"/>
    </xf>
    <xf numFmtId="10" fontId="9" fillId="24" borderId="20" xfId="1495" applyNumberFormat="1" applyFont="1" applyFill="1" applyBorder="1" applyAlignment="1" applyProtection="1">
      <alignment horizontal="center" vertical="center" wrapText="1"/>
      <protection hidden="1"/>
    </xf>
    <xf numFmtId="10" fontId="9" fillId="24" borderId="32" xfId="1495" applyNumberFormat="1" applyFont="1" applyFill="1" applyBorder="1" applyAlignment="1" applyProtection="1">
      <alignment horizontal="center" vertical="center" wrapText="1"/>
      <protection hidden="1"/>
    </xf>
    <xf numFmtId="10" fontId="9" fillId="24" borderId="46" xfId="1495"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horizontal="center" vertical="center" wrapText="1"/>
      <protection locked="0" hidden="1"/>
    </xf>
    <xf numFmtId="10" fontId="9" fillId="50" borderId="35" xfId="1495" applyNumberFormat="1" applyFont="1" applyFill="1" applyBorder="1" applyAlignment="1" applyProtection="1">
      <alignment horizontal="center" vertical="center" wrapText="1"/>
      <protection locked="0" hidden="1"/>
    </xf>
    <xf numFmtId="10" fontId="9" fillId="50" borderId="19" xfId="1495" applyNumberFormat="1" applyFont="1" applyFill="1" applyBorder="1" applyAlignment="1" applyProtection="1">
      <alignment horizontal="center" vertical="center" wrapText="1"/>
      <protection locked="0" hidden="1"/>
    </xf>
    <xf numFmtId="176" fontId="81" fillId="50" borderId="17" xfId="1495" applyNumberFormat="1" applyFont="1" applyFill="1" applyBorder="1" applyAlignment="1" applyProtection="1">
      <alignment horizontal="center" vertical="center" wrapText="1"/>
      <protection locked="0" hidden="1"/>
    </xf>
    <xf numFmtId="176" fontId="81" fillId="50" borderId="35" xfId="1495" applyNumberFormat="1" applyFont="1" applyFill="1" applyBorder="1" applyAlignment="1" applyProtection="1">
      <alignment horizontal="center" vertical="center" wrapText="1"/>
      <protection locked="0" hidden="1"/>
    </xf>
    <xf numFmtId="176" fontId="81" fillId="50" borderId="19" xfId="1495" applyNumberFormat="1" applyFont="1" applyFill="1" applyBorder="1" applyAlignment="1" applyProtection="1">
      <alignment horizontal="center" vertical="center" wrapText="1"/>
      <protection locked="0" hidden="1"/>
    </xf>
    <xf numFmtId="10" fontId="9" fillId="50" borderId="64" xfId="1495" applyNumberFormat="1" applyFont="1" applyFill="1" applyBorder="1" applyAlignment="1" applyProtection="1">
      <alignment horizontal="center" vertical="center" wrapText="1"/>
      <protection locked="0" hidden="1"/>
    </xf>
    <xf numFmtId="10" fontId="9" fillId="50" borderId="65" xfId="1495" applyNumberFormat="1" applyFont="1" applyFill="1" applyBorder="1" applyAlignment="1" applyProtection="1">
      <alignment horizontal="center" vertical="center" wrapText="1"/>
      <protection locked="0" hidden="1"/>
    </xf>
    <xf numFmtId="10" fontId="9" fillId="50" borderId="66" xfId="1495" applyNumberFormat="1" applyFont="1" applyFill="1" applyBorder="1" applyAlignment="1" applyProtection="1">
      <alignment horizontal="center" vertical="center" wrapText="1"/>
      <protection locked="0" hidden="1"/>
    </xf>
    <xf numFmtId="0" fontId="9" fillId="0" borderId="10" xfId="1371" applyFont="1" applyBorder="1" applyAlignment="1" applyProtection="1">
      <alignment horizontal="center" vertical="center" wrapText="1"/>
      <protection hidden="1"/>
    </xf>
    <xf numFmtId="0" fontId="9" fillId="0" borderId="18" xfId="1371" applyFont="1" applyBorder="1" applyAlignment="1" applyProtection="1">
      <alignment horizontal="center" vertical="center" wrapText="1"/>
      <protection hidden="1"/>
    </xf>
    <xf numFmtId="0" fontId="9" fillId="0" borderId="10" xfId="1371" applyFont="1" applyBorder="1" applyAlignment="1" applyProtection="1">
      <alignment horizontal="center" vertical="center"/>
      <protection hidden="1"/>
    </xf>
    <xf numFmtId="0" fontId="14" fillId="0" borderId="10" xfId="1371" applyFont="1" applyBorder="1" applyAlignment="1" applyProtection="1">
      <alignment horizontal="center" vertical="center"/>
      <protection hidden="1"/>
    </xf>
    <xf numFmtId="0" fontId="14" fillId="0" borderId="18" xfId="1371" applyFont="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9" fontId="8" fillId="61" borderId="18" xfId="1496" applyFont="1" applyFill="1" applyBorder="1" applyAlignment="1" applyProtection="1">
      <alignment horizontal="center" vertical="center"/>
      <protection hidden="1"/>
    </xf>
    <xf numFmtId="0" fontId="9" fillId="50" borderId="20" xfId="1371" applyFont="1" applyFill="1" applyBorder="1" applyAlignment="1" applyProtection="1">
      <alignment horizontal="left" vertical="center" wrapText="1"/>
      <protection hidden="1"/>
    </xf>
    <xf numFmtId="0" fontId="9" fillId="50" borderId="32" xfId="1371" applyFont="1" applyFill="1" applyBorder="1" applyAlignment="1" applyProtection="1">
      <alignment horizontal="left" vertical="center" wrapText="1"/>
      <protection hidden="1"/>
    </xf>
    <xf numFmtId="0" fontId="9" fillId="50" borderId="46" xfId="1371" applyFont="1" applyFill="1" applyBorder="1" applyAlignment="1" applyProtection="1">
      <alignment horizontal="left" vertical="center" wrapText="1"/>
      <protection hidden="1"/>
    </xf>
    <xf numFmtId="1" fontId="9" fillId="0" borderId="10" xfId="1273" applyNumberFormat="1" applyFont="1" applyFill="1" applyBorder="1" applyAlignment="1" applyProtection="1">
      <alignment horizontal="center" vertical="center" wrapText="1"/>
      <protection hidden="1"/>
    </xf>
    <xf numFmtId="1" fontId="9" fillId="0" borderId="18"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0" fontId="9" fillId="0" borderId="18" xfId="1496" applyNumberFormat="1" applyFont="1" applyFill="1" applyBorder="1" applyAlignment="1" applyProtection="1">
      <alignment horizontal="center" vertical="center" wrapText="1"/>
      <protection hidden="1"/>
    </xf>
    <xf numFmtId="0" fontId="9" fillId="0" borderId="20" xfId="1371" applyFont="1" applyBorder="1" applyAlignment="1" applyProtection="1">
      <alignment horizontal="left" vertical="center" wrapText="1"/>
      <protection hidden="1"/>
    </xf>
    <xf numFmtId="0" fontId="9" fillId="0" borderId="32" xfId="1371" applyFont="1" applyBorder="1" applyAlignment="1" applyProtection="1">
      <alignment horizontal="left" vertical="center" wrapText="1"/>
      <protection hidden="1"/>
    </xf>
    <xf numFmtId="0" fontId="9" fillId="0" borderId="46" xfId="1371" applyFont="1" applyBorder="1" applyAlignment="1" applyProtection="1">
      <alignment horizontal="left" vertical="center" wrapText="1"/>
      <protection hidden="1"/>
    </xf>
    <xf numFmtId="0" fontId="9" fillId="50" borderId="10" xfId="1371" applyFont="1" applyFill="1" applyBorder="1" applyAlignment="1" applyProtection="1">
      <alignment horizontal="center" vertical="center" wrapText="1"/>
      <protection hidden="1"/>
    </xf>
    <xf numFmtId="49" fontId="9" fillId="0" borderId="10" xfId="1371" applyNumberFormat="1" applyFont="1" applyBorder="1" applyAlignment="1" applyProtection="1">
      <alignment horizontal="center" vertical="center"/>
      <protection hidden="1"/>
    </xf>
    <xf numFmtId="0" fontId="9" fillId="0" borderId="18" xfId="1371" applyFont="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9" fillId="50" borderId="18" xfId="1371" applyFont="1" applyFill="1" applyBorder="1" applyAlignment="1" applyProtection="1">
      <alignment horizontal="left" vertical="center" wrapText="1"/>
      <protection hidden="1"/>
    </xf>
    <xf numFmtId="0" fontId="75" fillId="0" borderId="42" xfId="0" applyFont="1" applyBorder="1" applyAlignment="1" applyProtection="1">
      <alignment horizontal="center" wrapText="1"/>
      <protection locked="0" hidden="1"/>
    </xf>
    <xf numFmtId="0" fontId="75" fillId="0" borderId="16" xfId="0" applyFont="1" applyBorder="1" applyAlignment="1" applyProtection="1">
      <alignment horizontal="center" wrapText="1"/>
      <protection locked="0" hidden="1"/>
    </xf>
    <xf numFmtId="0" fontId="57" fillId="0" borderId="30" xfId="0" applyFont="1" applyBorder="1" applyAlignment="1" applyProtection="1">
      <alignment horizontal="center" vertical="center" wrapText="1"/>
      <protection locked="0" hidden="1"/>
    </xf>
    <xf numFmtId="0" fontId="57" fillId="0" borderId="18" xfId="0" applyFont="1" applyBorder="1" applyAlignment="1" applyProtection="1">
      <alignment horizontal="center" vertical="center" wrapText="1"/>
      <protection locked="0" hidden="1"/>
    </xf>
    <xf numFmtId="0" fontId="9" fillId="0" borderId="2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67" xfId="1371" applyFont="1" applyBorder="1" applyAlignment="1" applyProtection="1">
      <alignment horizontal="center" vertical="center" wrapText="1"/>
      <protection locked="0" hidden="1"/>
    </xf>
    <xf numFmtId="0" fontId="9" fillId="0" borderId="68" xfId="1371" applyFont="1" applyBorder="1" applyAlignment="1" applyProtection="1">
      <alignment horizontal="center" vertical="center" wrapText="1"/>
      <protection locked="0" hidden="1"/>
    </xf>
    <xf numFmtId="0" fontId="9" fillId="0" borderId="69" xfId="1371" applyFont="1" applyBorder="1" applyAlignment="1" applyProtection="1">
      <alignment horizontal="center" vertical="center" wrapText="1"/>
      <protection locked="0" hidden="1"/>
    </xf>
    <xf numFmtId="0" fontId="9" fillId="0" borderId="20" xfId="1371" applyFont="1" applyBorder="1" applyAlignment="1" applyProtection="1">
      <alignment horizontal="center" vertical="center" wrapText="1"/>
      <protection locked="0" hidden="1"/>
    </xf>
    <xf numFmtId="0" fontId="9" fillId="0" borderId="32" xfId="1371" applyFont="1" applyBorder="1" applyAlignment="1" applyProtection="1">
      <alignment horizontal="center" vertical="center" wrapText="1"/>
      <protection locked="0" hidden="1"/>
    </xf>
    <xf numFmtId="0" fontId="9" fillId="0" borderId="46" xfId="1371" applyFont="1" applyBorder="1" applyAlignment="1" applyProtection="1">
      <alignment horizontal="center" vertical="center" wrapText="1"/>
      <protection locked="0" hidden="1"/>
    </xf>
    <xf numFmtId="0" fontId="59" fillId="0" borderId="29" xfId="0" applyFont="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6" xfId="1371" applyFont="1" applyFill="1" applyBorder="1" applyAlignment="1" applyProtection="1">
      <alignment horizontal="center" vertical="center"/>
      <protection hidden="1"/>
    </xf>
    <xf numFmtId="0" fontId="11" fillId="24" borderId="10" xfId="1371" applyFont="1" applyFill="1" applyBorder="1" applyAlignment="1" applyProtection="1">
      <alignment horizontal="center" vertical="center"/>
      <protection hidden="1"/>
    </xf>
    <xf numFmtId="0" fontId="11" fillId="24" borderId="18" xfId="1371" applyFont="1" applyFill="1" applyBorder="1" applyAlignment="1" applyProtection="1">
      <alignment horizontal="center" vertical="center"/>
      <protection hidden="1"/>
    </xf>
    <xf numFmtId="0" fontId="59" fillId="61" borderId="16"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59" fillId="61" borderId="18"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0" borderId="31" xfId="1371" applyFont="1" applyBorder="1" applyAlignment="1" applyProtection="1">
      <alignment horizontal="center" vertical="center" wrapText="1"/>
      <protection locked="0" hidden="1"/>
    </xf>
    <xf numFmtId="0" fontId="9" fillId="0" borderId="63" xfId="1371" applyFont="1" applyBorder="1" applyAlignment="1" applyProtection="1">
      <alignment horizontal="center" vertical="center" wrapText="1"/>
      <protection locked="0" hidden="1"/>
    </xf>
    <xf numFmtId="171" fontId="9" fillId="50" borderId="17" xfId="1250" applyNumberFormat="1" applyFont="1" applyFill="1" applyBorder="1" applyAlignment="1" applyProtection="1">
      <alignment horizontal="center" vertical="center" wrapText="1"/>
      <protection locked="0" hidden="1"/>
    </xf>
    <xf numFmtId="171" fontId="9" fillId="50" borderId="35" xfId="1250" applyNumberFormat="1" applyFont="1" applyFill="1" applyBorder="1" applyAlignment="1" applyProtection="1">
      <alignment horizontal="center" vertical="center" wrapText="1"/>
      <protection locked="0" hidden="1"/>
    </xf>
    <xf numFmtId="171" fontId="9" fillId="50" borderId="19" xfId="1250" applyNumberFormat="1" applyFont="1" applyFill="1" applyBorder="1" applyAlignment="1" applyProtection="1">
      <alignment horizontal="center" vertical="center" wrapText="1"/>
      <protection locked="0" hidden="1"/>
    </xf>
    <xf numFmtId="171" fontId="9" fillId="50" borderId="64" xfId="1250" applyNumberFormat="1" applyFont="1" applyFill="1" applyBorder="1" applyAlignment="1" applyProtection="1">
      <alignment horizontal="center" vertical="center" wrapText="1"/>
      <protection locked="0" hidden="1"/>
    </xf>
    <xf numFmtId="171" fontId="9" fillId="50" borderId="65" xfId="1250" applyNumberFormat="1" applyFont="1" applyFill="1" applyBorder="1" applyAlignment="1" applyProtection="1">
      <alignment horizontal="center" vertical="center" wrapText="1"/>
      <protection locked="0" hidden="1"/>
    </xf>
    <xf numFmtId="171" fontId="9" fillId="50" borderId="66" xfId="1250" applyNumberFormat="1" applyFont="1" applyFill="1" applyBorder="1" applyAlignment="1" applyProtection="1">
      <alignment horizontal="center" vertical="center" wrapText="1"/>
      <protection locked="0" hidden="1"/>
    </xf>
    <xf numFmtId="0" fontId="53" fillId="50" borderId="20" xfId="1371" applyFont="1" applyFill="1" applyBorder="1" applyAlignment="1" applyProtection="1">
      <alignment horizontal="justify" vertical="center" wrapText="1"/>
      <protection locked="0" hidden="1"/>
    </xf>
    <xf numFmtId="0" fontId="53" fillId="50" borderId="32" xfId="1371" applyFont="1" applyFill="1" applyBorder="1" applyAlignment="1" applyProtection="1">
      <alignment horizontal="justify" vertical="center" wrapText="1"/>
      <protection locked="0" hidden="1"/>
    </xf>
    <xf numFmtId="0" fontId="53" fillId="50" borderId="46" xfId="1371" applyFont="1" applyFill="1" applyBorder="1" applyAlignment="1" applyProtection="1">
      <alignment horizontal="justify" vertical="center" wrapText="1"/>
      <protection locked="0" hidden="1"/>
    </xf>
    <xf numFmtId="0" fontId="53" fillId="0" borderId="32" xfId="1371" applyFont="1" applyBorder="1" applyAlignment="1" applyProtection="1">
      <alignment horizontal="justify" vertical="center"/>
      <protection locked="0" hidden="1"/>
    </xf>
    <xf numFmtId="0" fontId="53" fillId="0" borderId="46" xfId="1371" applyFont="1" applyBorder="1" applyAlignment="1" applyProtection="1">
      <alignment horizontal="justify" vertical="center"/>
      <protection locked="0" hidden="1"/>
    </xf>
    <xf numFmtId="3" fontId="9" fillId="24" borderId="20" xfId="1496" applyNumberFormat="1" applyFont="1" applyFill="1" applyBorder="1" applyAlignment="1" applyProtection="1">
      <alignment horizontal="center" vertical="center" wrapText="1"/>
      <protection hidden="1"/>
    </xf>
    <xf numFmtId="3" fontId="9" fillId="24" borderId="32" xfId="1496" applyNumberFormat="1" applyFont="1" applyFill="1" applyBorder="1" applyAlignment="1" applyProtection="1">
      <alignment horizontal="center" vertical="center" wrapText="1"/>
      <protection hidden="1"/>
    </xf>
    <xf numFmtId="3" fontId="9" fillId="24" borderId="46" xfId="1496" applyNumberFormat="1" applyFont="1" applyFill="1" applyBorder="1" applyAlignment="1" applyProtection="1">
      <alignment horizontal="center" vertical="center" wrapText="1"/>
      <protection hidden="1"/>
    </xf>
    <xf numFmtId="0" fontId="9" fillId="50" borderId="10" xfId="1371" applyFont="1" applyFill="1" applyBorder="1" applyAlignment="1" applyProtection="1">
      <alignment horizontal="justify" vertical="center" wrapText="1"/>
      <protection hidden="1"/>
    </xf>
    <xf numFmtId="0" fontId="9" fillId="50" borderId="18" xfId="1371" applyFont="1" applyFill="1" applyBorder="1" applyAlignment="1" applyProtection="1">
      <alignment horizontal="justify" vertical="center" wrapText="1"/>
      <protection hidden="1"/>
    </xf>
    <xf numFmtId="180" fontId="9" fillId="50" borderId="17" xfId="1250" applyNumberFormat="1" applyFont="1" applyFill="1" applyBorder="1" applyAlignment="1" applyProtection="1">
      <alignment horizontal="center" vertical="center" wrapText="1"/>
      <protection locked="0" hidden="1"/>
    </xf>
    <xf numFmtId="180" fontId="9" fillId="50" borderId="35" xfId="1250" applyNumberFormat="1" applyFont="1" applyFill="1" applyBorder="1" applyAlignment="1" applyProtection="1">
      <alignment horizontal="center" vertical="center" wrapText="1"/>
      <protection locked="0" hidden="1"/>
    </xf>
    <xf numFmtId="180" fontId="9" fillId="50" borderId="19" xfId="1250" applyNumberFormat="1" applyFont="1" applyFill="1" applyBorder="1" applyAlignment="1" applyProtection="1">
      <alignment horizontal="center" vertical="center" wrapText="1"/>
      <protection locked="0" hidden="1"/>
    </xf>
    <xf numFmtId="175" fontId="9" fillId="50" borderId="17" xfId="1250" applyNumberFormat="1" applyFont="1" applyFill="1" applyBorder="1" applyAlignment="1" applyProtection="1">
      <alignment horizontal="center" vertical="center" wrapText="1"/>
      <protection locked="0" hidden="1"/>
    </xf>
    <xf numFmtId="175" fontId="9" fillId="50" borderId="35" xfId="1250" applyNumberFormat="1" applyFont="1" applyFill="1" applyBorder="1" applyAlignment="1" applyProtection="1">
      <alignment horizontal="center" vertical="center" wrapText="1"/>
      <protection locked="0" hidden="1"/>
    </xf>
    <xf numFmtId="175" fontId="9" fillId="50" borderId="19" xfId="1250" applyNumberFormat="1" applyFont="1" applyFill="1" applyBorder="1" applyAlignment="1" applyProtection="1">
      <alignment horizontal="center" vertical="center" wrapText="1"/>
      <protection locked="0" hidden="1"/>
    </xf>
    <xf numFmtId="175" fontId="9" fillId="50" borderId="64" xfId="1250" applyNumberFormat="1" applyFont="1" applyFill="1" applyBorder="1" applyAlignment="1" applyProtection="1">
      <alignment horizontal="center" vertical="center" wrapText="1"/>
      <protection locked="0" hidden="1"/>
    </xf>
    <xf numFmtId="175" fontId="9" fillId="50" borderId="65" xfId="1250" applyNumberFormat="1" applyFont="1" applyFill="1" applyBorder="1" applyAlignment="1" applyProtection="1">
      <alignment horizontal="center" vertical="center" wrapText="1"/>
      <protection locked="0" hidden="1"/>
    </xf>
    <xf numFmtId="175" fontId="9" fillId="50" borderId="66" xfId="1250" applyNumberFormat="1" applyFont="1" applyFill="1" applyBorder="1" applyAlignment="1" applyProtection="1">
      <alignment horizontal="center" vertical="center" wrapText="1"/>
      <protection locked="0" hidden="1"/>
    </xf>
    <xf numFmtId="0" fontId="84" fillId="65" borderId="10" xfId="0" applyFont="1" applyFill="1" applyBorder="1" applyAlignment="1">
      <alignment horizontal="justify" vertical="center" wrapText="1"/>
    </xf>
    <xf numFmtId="177" fontId="9" fillId="0" borderId="20" xfId="1371" applyNumberFormat="1" applyFont="1" applyBorder="1" applyAlignment="1" applyProtection="1">
      <alignment horizontal="center" vertical="center" wrapText="1"/>
      <protection hidden="1"/>
    </xf>
    <xf numFmtId="177" fontId="9" fillId="0" borderId="32" xfId="1371" applyNumberFormat="1" applyFont="1" applyBorder="1" applyAlignment="1" applyProtection="1">
      <alignment horizontal="center" vertical="center" wrapText="1"/>
      <protection hidden="1"/>
    </xf>
    <xf numFmtId="177" fontId="9" fillId="0" borderId="46" xfId="1371" applyNumberFormat="1" applyFont="1" applyBorder="1" applyAlignment="1" applyProtection="1">
      <alignment horizontal="center" vertical="center" wrapText="1"/>
      <protection hidden="1"/>
    </xf>
    <xf numFmtId="0" fontId="9" fillId="0" borderId="10" xfId="1371" applyFont="1" applyBorder="1" applyAlignment="1" applyProtection="1">
      <alignment horizontal="left" vertical="center" wrapText="1"/>
      <protection hidden="1"/>
    </xf>
    <xf numFmtId="0" fontId="9" fillId="0" borderId="18" xfId="1371" applyFont="1" applyBorder="1" applyAlignment="1" applyProtection="1">
      <alignment horizontal="left" vertical="center" wrapText="1"/>
      <protection hidden="1"/>
    </xf>
    <xf numFmtId="0" fontId="9" fillId="0" borderId="46" xfId="0" applyFont="1" applyBorder="1" applyAlignment="1">
      <alignment horizontal="center" vertical="center" wrapText="1"/>
    </xf>
    <xf numFmtId="0" fontId="9" fillId="0" borderId="34" xfId="1371" applyFont="1" applyBorder="1" applyAlignment="1" applyProtection="1">
      <alignment horizontal="center" vertical="center" wrapText="1"/>
      <protection locked="0" hidden="1"/>
    </xf>
    <xf numFmtId="165" fontId="9" fillId="50" borderId="17" xfId="1250" applyFont="1" applyFill="1" applyBorder="1" applyAlignment="1" applyProtection="1">
      <alignment horizontal="center" vertical="center" wrapText="1"/>
      <protection locked="0" hidden="1"/>
    </xf>
    <xf numFmtId="165" fontId="9" fillId="50" borderId="35" xfId="1250" applyFont="1" applyFill="1" applyBorder="1" applyAlignment="1" applyProtection="1">
      <alignment horizontal="center" vertical="center" wrapText="1"/>
      <protection locked="0" hidden="1"/>
    </xf>
    <xf numFmtId="165" fontId="9" fillId="50" borderId="19" xfId="1250" applyFont="1" applyFill="1" applyBorder="1" applyAlignment="1" applyProtection="1">
      <alignment horizontal="center" vertical="center" wrapText="1"/>
      <protection locked="0" hidden="1"/>
    </xf>
    <xf numFmtId="165" fontId="9" fillId="50" borderId="64" xfId="1250" applyFont="1" applyFill="1" applyBorder="1" applyAlignment="1" applyProtection="1">
      <alignment horizontal="center" vertical="center" wrapText="1"/>
      <protection locked="0" hidden="1"/>
    </xf>
    <xf numFmtId="165" fontId="9" fillId="50" borderId="65" xfId="1250" applyFont="1" applyFill="1" applyBorder="1" applyAlignment="1" applyProtection="1">
      <alignment horizontal="center" vertical="center" wrapText="1"/>
      <protection locked="0" hidden="1"/>
    </xf>
    <xf numFmtId="165" fontId="9" fillId="50" borderId="66" xfId="1250" applyFont="1" applyFill="1" applyBorder="1" applyAlignment="1" applyProtection="1">
      <alignment horizontal="center" vertical="center" wrapText="1"/>
      <protection locked="0" hidden="1"/>
    </xf>
    <xf numFmtId="0" fontId="84" fillId="65" borderId="18" xfId="0" applyFont="1" applyFill="1" applyBorder="1" applyAlignment="1">
      <alignment horizontal="justify" vertical="center" wrapText="1"/>
    </xf>
    <xf numFmtId="0" fontId="84" fillId="65" borderId="20" xfId="0" applyFont="1" applyFill="1" applyBorder="1" applyAlignment="1">
      <alignment horizontal="justify" vertical="center" wrapText="1"/>
    </xf>
    <xf numFmtId="0" fontId="84" fillId="65" borderId="32" xfId="0" applyFont="1" applyFill="1" applyBorder="1" applyAlignment="1">
      <alignment horizontal="justify" vertical="center" wrapText="1"/>
    </xf>
    <xf numFmtId="0" fontId="84" fillId="65" borderId="46" xfId="0" applyFont="1" applyFill="1" applyBorder="1" applyAlignment="1">
      <alignment horizontal="justify" vertical="center" wrapText="1"/>
    </xf>
    <xf numFmtId="0" fontId="84" fillId="0" borderId="20" xfId="0" applyFont="1" applyBorder="1" applyAlignment="1">
      <alignment horizontal="justify" vertical="top" wrapText="1"/>
    </xf>
    <xf numFmtId="0" fontId="84" fillId="0" borderId="32" xfId="0" applyFont="1" applyBorder="1" applyAlignment="1">
      <alignment horizontal="justify" vertical="top" wrapText="1"/>
    </xf>
    <xf numFmtId="0" fontId="84" fillId="0" borderId="46" xfId="0" applyFont="1" applyBorder="1" applyAlignment="1">
      <alignment horizontal="justify" vertical="top" wrapText="1"/>
    </xf>
    <xf numFmtId="0" fontId="84" fillId="0" borderId="20" xfId="0" applyFont="1" applyBorder="1" applyAlignment="1">
      <alignment horizontal="left" vertical="center" wrapText="1"/>
    </xf>
    <xf numFmtId="0" fontId="84" fillId="0" borderId="32" xfId="0" applyFont="1" applyBorder="1" applyAlignment="1">
      <alignment horizontal="left" vertical="center" wrapText="1"/>
    </xf>
    <xf numFmtId="0" fontId="84" fillId="0" borderId="46" xfId="0" applyFont="1" applyBorder="1" applyAlignment="1">
      <alignment horizontal="left"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2" xfId="0" applyFont="1" applyFill="1" applyBorder="1" applyAlignment="1">
      <alignment horizontal="justify" vertical="center" wrapText="1"/>
    </xf>
    <xf numFmtId="0" fontId="53" fillId="50" borderId="34"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2" xfId="0" applyFont="1" applyFill="1" applyBorder="1" applyAlignment="1">
      <alignment horizontal="justify" vertical="center" wrapText="1"/>
    </xf>
    <xf numFmtId="0" fontId="56"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4"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6" xfId="0" applyFont="1" applyFill="1" applyBorder="1" applyAlignment="1">
      <alignment horizontal="center" vertical="center"/>
    </xf>
    <xf numFmtId="0" fontId="39"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9D5D-4C01-BCD9-1A4052E81B0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9D5D-4C01-BCD9-1A4052E81B09}"/>
            </c:ext>
          </c:extLst>
        </c:ser>
        <c:dLbls>
          <c:showLegendKey val="0"/>
          <c:showVal val="0"/>
          <c:showCatName val="0"/>
          <c:showSerName val="0"/>
          <c:showPercent val="0"/>
          <c:showBubbleSize val="0"/>
        </c:dLbls>
        <c:marker val="1"/>
        <c:smooth val="0"/>
        <c:axId val="102091776"/>
        <c:axId val="102097664"/>
      </c:lineChart>
      <c:catAx>
        <c:axId val="10209177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02097664"/>
        <c:crosses val="autoZero"/>
        <c:auto val="1"/>
        <c:lblAlgn val="ctr"/>
        <c:lblOffset val="100"/>
        <c:noMultiLvlLbl val="0"/>
      </c:catAx>
      <c:valAx>
        <c:axId val="10209766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2091776"/>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1.5E-3</c:v>
                </c:pt>
                <c:pt idx="1">
                  <c:v>3.8609999999999992E-2</c:v>
                </c:pt>
                <c:pt idx="2">
                  <c:v>2.0039999999999999E-2</c:v>
                </c:pt>
                <c:pt idx="3">
                  <c:v>4.0019999999999993E-2</c:v>
                </c:pt>
                <c:pt idx="4">
                  <c:v>1.9980000000000001E-2</c:v>
                </c:pt>
                <c:pt idx="5">
                  <c:v>0.02</c:v>
                </c:pt>
                <c:pt idx="6">
                  <c:v>3.9989999999999998E-2</c:v>
                </c:pt>
                <c:pt idx="7">
                  <c:v>0.02</c:v>
                </c:pt>
                <c:pt idx="8">
                  <c:v>0.02</c:v>
                </c:pt>
                <c:pt idx="9">
                  <c:v>3.9989999999999998E-2</c:v>
                </c:pt>
                <c:pt idx="10">
                  <c:v>0.02</c:v>
                </c:pt>
                <c:pt idx="11">
                  <c:v>1.983E-2</c:v>
                </c:pt>
              </c:numCache>
            </c:numRef>
          </c:val>
          <c:extLst>
            <c:ext xmlns:c16="http://schemas.microsoft.com/office/drawing/2014/chart" uri="{C3380CC4-5D6E-409C-BE32-E72D297353CC}">
              <c16:uniqueId val="{00000000-5E5D-411D-8ED2-E568D8B8977F}"/>
            </c:ext>
          </c:extLst>
        </c:ser>
        <c:ser>
          <c:idx val="1"/>
          <c:order val="1"/>
          <c:tx>
            <c:strRef>
              <c:f>'META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1.5E-3</c:v>
                </c:pt>
                <c:pt idx="1">
                  <c:v>1.9800000000000002E-2</c:v>
                </c:pt>
              </c:numCache>
            </c:numRef>
          </c:val>
          <c:extLst>
            <c:ext xmlns:c16="http://schemas.microsoft.com/office/drawing/2014/chart" uri="{C3380CC4-5D6E-409C-BE32-E72D297353CC}">
              <c16:uniqueId val="{00000001-5E5D-411D-8ED2-E568D8B8977F}"/>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5.0000000000000001E-3</c:v>
                </c:pt>
                <c:pt idx="1">
                  <c:v>7.1000000000000008E-2</c:v>
                </c:pt>
                <c:pt idx="2" formatCode="0%">
                  <c:v>0</c:v>
                </c:pt>
                <c:pt idx="3" formatCode="0%">
                  <c:v>0</c:v>
                </c:pt>
                <c:pt idx="4" formatCode="0%">
                  <c:v>0</c:v>
                </c:pt>
                <c:pt idx="5" formatCode="0%">
                  <c:v>0</c:v>
                </c:pt>
                <c:pt idx="6" formatCode="0%">
                  <c:v>0</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5E5D-411D-8ED2-E568D8B8977F}"/>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0.34000000000000008"/>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#,##0_);_(* \(#,##0\);_(* "-"??_);_(@_)</c:formatCode>
                <c:ptCount val="12"/>
                <c:pt idx="0">
                  <c:v>687</c:v>
                </c:pt>
                <c:pt idx="1">
                  <c:v>788</c:v>
                </c:pt>
                <c:pt idx="2">
                  <c:v>819</c:v>
                </c:pt>
                <c:pt idx="3">
                  <c:v>816</c:v>
                </c:pt>
                <c:pt idx="4">
                  <c:v>818</c:v>
                </c:pt>
                <c:pt idx="5">
                  <c:v>819</c:v>
                </c:pt>
                <c:pt idx="6">
                  <c:v>819</c:v>
                </c:pt>
                <c:pt idx="7">
                  <c:v>817</c:v>
                </c:pt>
                <c:pt idx="8">
                  <c:v>905</c:v>
                </c:pt>
                <c:pt idx="9">
                  <c:v>922</c:v>
                </c:pt>
                <c:pt idx="10">
                  <c:v>921</c:v>
                </c:pt>
                <c:pt idx="11">
                  <c:v>673</c:v>
                </c:pt>
              </c:numCache>
            </c:numRef>
          </c:val>
          <c:extLst>
            <c:ext xmlns:c16="http://schemas.microsoft.com/office/drawing/2014/chart" uri="{C3380CC4-5D6E-409C-BE32-E72D297353CC}">
              <c16:uniqueId val="{00000000-151D-4902-85A4-34A02A090040}"/>
            </c:ext>
          </c:extLst>
        </c:ser>
        <c:ser>
          <c:idx val="1"/>
          <c:order val="1"/>
          <c:tx>
            <c:strRef>
              <c:f>'META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#,##0_);_(* \(#,##0\);_(* "-"??_);_(@_)</c:formatCode>
                <c:ptCount val="12"/>
                <c:pt idx="0">
                  <c:v>875</c:v>
                </c:pt>
                <c:pt idx="1">
                  <c:v>1084</c:v>
                </c:pt>
              </c:numCache>
            </c:numRef>
          </c:val>
          <c:extLst>
            <c:ext xmlns:c16="http://schemas.microsoft.com/office/drawing/2014/chart" uri="{C3380CC4-5D6E-409C-BE32-E72D297353CC}">
              <c16:uniqueId val="{00000001-151D-4902-85A4-34A02A090040}"/>
            </c:ext>
          </c:extLst>
        </c:ser>
        <c:dLbls>
          <c:showLegendKey val="0"/>
          <c:showVal val="0"/>
          <c:showCatName val="0"/>
          <c:showSerName val="0"/>
          <c:showPercent val="0"/>
          <c:showBubbleSize val="0"/>
        </c:dLbls>
        <c:gapWidth val="150"/>
        <c:axId val="113244800"/>
        <c:axId val="113836416"/>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8.9249286005711956E-2</c:v>
                </c:pt>
                <c:pt idx="1">
                  <c:v>0.19981640146878826</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51D-4902-85A4-34A02A090040}"/>
            </c:ext>
          </c:extLst>
        </c:ser>
        <c:dLbls>
          <c:showLegendKey val="0"/>
          <c:showVal val="0"/>
          <c:showCatName val="0"/>
          <c:showSerName val="0"/>
          <c:showPercent val="0"/>
          <c:showBubbleSize val="0"/>
        </c:dLbls>
        <c:marker val="1"/>
        <c:smooth val="0"/>
        <c:axId val="113839488"/>
        <c:axId val="113837952"/>
      </c:lineChart>
      <c:catAx>
        <c:axId val="11324480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3836416"/>
        <c:crosses val="autoZero"/>
        <c:auto val="1"/>
        <c:lblAlgn val="ctr"/>
        <c:lblOffset val="100"/>
        <c:noMultiLvlLbl val="0"/>
      </c:catAx>
      <c:valAx>
        <c:axId val="113836416"/>
        <c:scaling>
          <c:orientation val="minMax"/>
          <c:max val="12483"/>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3244800"/>
        <c:crosses val="autoZero"/>
        <c:crossBetween val="between"/>
      </c:valAx>
      <c:valAx>
        <c:axId val="113837952"/>
        <c:scaling>
          <c:orientation val="minMax"/>
          <c:max val="1"/>
        </c:scaling>
        <c:delete val="0"/>
        <c:axPos val="r"/>
        <c:numFmt formatCode="0.00%" sourceLinked="1"/>
        <c:majorTickMark val="out"/>
        <c:minorTickMark val="none"/>
        <c:tickLblPos val="nextTo"/>
        <c:crossAx val="113839488"/>
        <c:crosses val="max"/>
        <c:crossBetween val="between"/>
      </c:valAx>
      <c:catAx>
        <c:axId val="113839488"/>
        <c:scaling>
          <c:orientation val="minMax"/>
        </c:scaling>
        <c:delete val="1"/>
        <c:axPos val="b"/>
        <c:majorTickMark val="out"/>
        <c:minorTickMark val="none"/>
        <c:tickLblPos val="nextTo"/>
        <c:crossAx val="113837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3'!$C$26</c:f>
              <c:strCache>
                <c:ptCount val="1"/>
                <c:pt idx="0">
                  <c:v>Magnitud programada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2.496E-2</c:v>
                </c:pt>
                <c:pt idx="1">
                  <c:v>2.496E-2</c:v>
                </c:pt>
                <c:pt idx="2">
                  <c:v>2.496E-2</c:v>
                </c:pt>
                <c:pt idx="3">
                  <c:v>2.496E-2</c:v>
                </c:pt>
                <c:pt idx="4">
                  <c:v>2.496E-2</c:v>
                </c:pt>
                <c:pt idx="5">
                  <c:v>2.496E-2</c:v>
                </c:pt>
                <c:pt idx="6">
                  <c:v>2.496E-2</c:v>
                </c:pt>
                <c:pt idx="7">
                  <c:v>2.496E-2</c:v>
                </c:pt>
                <c:pt idx="8">
                  <c:v>2.496E-2</c:v>
                </c:pt>
                <c:pt idx="9">
                  <c:v>2.496E-2</c:v>
                </c:pt>
                <c:pt idx="10">
                  <c:v>2.496E-2</c:v>
                </c:pt>
                <c:pt idx="11">
                  <c:v>2.496E-2</c:v>
                </c:pt>
              </c:numCache>
            </c:numRef>
          </c:val>
          <c:extLst>
            <c:ext xmlns:c16="http://schemas.microsoft.com/office/drawing/2014/chart" uri="{C3380CC4-5D6E-409C-BE32-E72D297353CC}">
              <c16:uniqueId val="{00000000-3F46-4377-A109-3E5451D22313}"/>
            </c:ext>
          </c:extLst>
        </c:ser>
        <c:ser>
          <c:idx val="1"/>
          <c:order val="1"/>
          <c:tx>
            <c:strRef>
              <c:f>'META 3'!$D$26</c:f>
              <c:strCache>
                <c:ptCount val="1"/>
                <c:pt idx="0">
                  <c:v>Magnitud ejecutada mensual</c:v>
                </c:pt>
              </c:strCache>
            </c:strRef>
          </c:tx>
          <c:invertIfNegative val="0"/>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0.00000</c:formatCode>
                <c:ptCount val="12"/>
                <c:pt idx="0">
                  <c:v>2.2559999999999997E-2</c:v>
                </c:pt>
                <c:pt idx="1">
                  <c:v>2.5770000000000001E-2</c:v>
                </c:pt>
              </c:numCache>
            </c:numRef>
          </c:val>
          <c:extLst>
            <c:ext xmlns:c16="http://schemas.microsoft.com/office/drawing/2014/chart" uri="{C3380CC4-5D6E-409C-BE32-E72D297353CC}">
              <c16:uniqueId val="{00000001-3F46-4377-A109-3E5451D22313}"/>
            </c:ext>
          </c:extLst>
        </c:ser>
        <c:dLbls>
          <c:showLegendKey val="0"/>
          <c:showVal val="0"/>
          <c:showCatName val="0"/>
          <c:showSerName val="0"/>
          <c:showPercent val="0"/>
          <c:showBubbleSize val="0"/>
        </c:dLbls>
        <c:gapWidth val="150"/>
        <c:axId val="114810880"/>
        <c:axId val="114812416"/>
      </c:barChart>
      <c:lineChart>
        <c:grouping val="standard"/>
        <c:varyColors val="0"/>
        <c:ser>
          <c:idx val="2"/>
          <c:order val="2"/>
          <c:tx>
            <c:strRef>
              <c:f>'META 3'!$H$26</c:f>
              <c:strCache>
                <c:ptCount val="1"/>
                <c:pt idx="0">
                  <c:v>% Avance acumulado</c:v>
                </c:pt>
              </c:strCache>
            </c:strRef>
          </c:tx>
          <c:cat>
            <c:strRef>
              <c:f>'META 3'!$B$27:$B$38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7.5199999999999989E-2</c:v>
                </c:pt>
                <c:pt idx="1">
                  <c:v>0.16109999999999999</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F46-4377-A109-3E5451D22313}"/>
            </c:ext>
          </c:extLst>
        </c:ser>
        <c:dLbls>
          <c:showLegendKey val="0"/>
          <c:showVal val="0"/>
          <c:showCatName val="0"/>
          <c:showSerName val="0"/>
          <c:showPercent val="0"/>
          <c:showBubbleSize val="0"/>
        </c:dLbls>
        <c:marker val="1"/>
        <c:smooth val="0"/>
        <c:axId val="115094272"/>
        <c:axId val="114813952"/>
      </c:lineChart>
      <c:catAx>
        <c:axId val="114810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4812416"/>
        <c:crosses val="autoZero"/>
        <c:auto val="1"/>
        <c:lblAlgn val="ctr"/>
        <c:lblOffset val="100"/>
        <c:noMultiLvlLbl val="0"/>
      </c:catAx>
      <c:valAx>
        <c:axId val="114812416"/>
        <c:scaling>
          <c:orientation val="minMax"/>
          <c:max val="0.34000000000000008"/>
          <c:min val="0"/>
        </c:scaling>
        <c:delete val="0"/>
        <c:axPos val="l"/>
        <c:majorGridlines/>
        <c:numFmt formatCode="#,##0.0000;[Red]#,##0.000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4810880"/>
        <c:crosses val="autoZero"/>
        <c:crossBetween val="between"/>
      </c:valAx>
      <c:valAx>
        <c:axId val="114813952"/>
        <c:scaling>
          <c:orientation val="minMax"/>
          <c:max val="1"/>
        </c:scaling>
        <c:delete val="0"/>
        <c:axPos val="r"/>
        <c:numFmt formatCode="0.00%" sourceLinked="1"/>
        <c:majorTickMark val="out"/>
        <c:minorTickMark val="none"/>
        <c:tickLblPos val="nextTo"/>
        <c:crossAx val="115094272"/>
        <c:crosses val="max"/>
        <c:crossBetween val="between"/>
      </c:valAx>
      <c:catAx>
        <c:axId val="115094272"/>
        <c:scaling>
          <c:orientation val="minMax"/>
        </c:scaling>
        <c:delete val="1"/>
        <c:axPos val="b"/>
        <c:numFmt formatCode="General" sourceLinked="1"/>
        <c:majorTickMark val="out"/>
        <c:minorTickMark val="none"/>
        <c:tickLblPos val="nextTo"/>
        <c:crossAx val="114813952"/>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#,##0_);_(* \(#,##0\);_(* "-"??_);_(@_)</c:formatCode>
                <c:ptCount val="12"/>
                <c:pt idx="0">
                  <c:v>4437</c:v>
                </c:pt>
                <c:pt idx="1">
                  <c:v>4385</c:v>
                </c:pt>
                <c:pt idx="2">
                  <c:v>6747</c:v>
                </c:pt>
                <c:pt idx="3">
                  <c:v>3500</c:v>
                </c:pt>
                <c:pt idx="4">
                  <c:v>4249</c:v>
                </c:pt>
                <c:pt idx="5">
                  <c:v>4249</c:v>
                </c:pt>
                <c:pt idx="6">
                  <c:v>3999</c:v>
                </c:pt>
                <c:pt idx="7">
                  <c:v>3999</c:v>
                </c:pt>
                <c:pt idx="8">
                  <c:v>3999</c:v>
                </c:pt>
                <c:pt idx="9">
                  <c:v>4249</c:v>
                </c:pt>
                <c:pt idx="10">
                  <c:v>4249</c:v>
                </c:pt>
                <c:pt idx="11">
                  <c:v>3171</c:v>
                </c:pt>
              </c:numCache>
            </c:numRef>
          </c:val>
          <c:extLst>
            <c:ext xmlns:c16="http://schemas.microsoft.com/office/drawing/2014/chart" uri="{C3380CC4-5D6E-409C-BE32-E72D297353CC}">
              <c16:uniqueId val="{00000000-37A1-49BF-AE42-A4EC53371116}"/>
            </c:ext>
          </c:extLst>
        </c:ser>
        <c:ser>
          <c:idx val="1"/>
          <c:order val="1"/>
          <c:tx>
            <c:strRef>
              <c:f>'META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c:formatCode>
                <c:ptCount val="12"/>
                <c:pt idx="0">
                  <c:v>4393</c:v>
                </c:pt>
                <c:pt idx="1">
                  <c:v>4292</c:v>
                </c:pt>
              </c:numCache>
            </c:numRef>
          </c:val>
          <c:extLst>
            <c:ext xmlns:c16="http://schemas.microsoft.com/office/drawing/2014/chart" uri="{C3380CC4-5D6E-409C-BE32-E72D297353CC}">
              <c16:uniqueId val="{00000001-37A1-49BF-AE42-A4EC53371116}"/>
            </c:ext>
          </c:extLst>
        </c:ser>
        <c:dLbls>
          <c:showLegendKey val="0"/>
          <c:showVal val="0"/>
          <c:showCatName val="0"/>
          <c:showSerName val="0"/>
          <c:showPercent val="0"/>
          <c:showBubbleSize val="0"/>
        </c:dLbls>
        <c:gapWidth val="150"/>
        <c:axId val="115778688"/>
        <c:axId val="115780224"/>
      </c:barChart>
      <c:lineChart>
        <c:grouping val="standard"/>
        <c:varyColors val="0"/>
        <c:ser>
          <c:idx val="2"/>
          <c:order val="2"/>
          <c:tx>
            <c:strRef>
              <c:f>'META 4'!$H$26</c:f>
              <c:strCache>
                <c:ptCount val="1"/>
                <c:pt idx="0">
                  <c:v>% Avance acumulado</c:v>
                </c:pt>
              </c:strCache>
            </c:strRef>
          </c:tx>
          <c:val>
            <c:numRef>
              <c:f>'META 4'!$H$27:$H$38</c:f>
              <c:numCache>
                <c:formatCode>0.00%</c:formatCode>
                <c:ptCount val="12"/>
                <c:pt idx="0">
                  <c:v>8.5745515585657683E-2</c:v>
                </c:pt>
                <c:pt idx="1">
                  <c:v>0.16951964554095994</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37A1-49BF-AE42-A4EC53371116}"/>
            </c:ext>
          </c:extLst>
        </c:ser>
        <c:dLbls>
          <c:showLegendKey val="0"/>
          <c:showVal val="0"/>
          <c:showCatName val="0"/>
          <c:showSerName val="0"/>
          <c:showPercent val="0"/>
          <c:showBubbleSize val="0"/>
        </c:dLbls>
        <c:marker val="1"/>
        <c:smooth val="0"/>
        <c:axId val="115791744"/>
        <c:axId val="115790208"/>
      </c:lineChart>
      <c:catAx>
        <c:axId val="11577868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5780224"/>
        <c:crosses val="autoZero"/>
        <c:auto val="1"/>
        <c:lblAlgn val="ctr"/>
        <c:lblOffset val="100"/>
        <c:noMultiLvlLbl val="0"/>
      </c:catAx>
      <c:valAx>
        <c:axId val="115780224"/>
        <c:scaling>
          <c:orientation val="minMax"/>
          <c:max val="111181"/>
          <c:min val="0"/>
        </c:scaling>
        <c:delete val="0"/>
        <c:axPos val="l"/>
        <c:majorGridlines/>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5778688"/>
        <c:crosses val="autoZero"/>
        <c:crossBetween val="between"/>
      </c:valAx>
      <c:valAx>
        <c:axId val="115790208"/>
        <c:scaling>
          <c:orientation val="minMax"/>
          <c:max val="1"/>
        </c:scaling>
        <c:delete val="0"/>
        <c:axPos val="r"/>
        <c:numFmt formatCode="0.00%" sourceLinked="1"/>
        <c:majorTickMark val="out"/>
        <c:minorTickMark val="none"/>
        <c:tickLblPos val="nextTo"/>
        <c:crossAx val="115791744"/>
        <c:crosses val="max"/>
        <c:crossBetween val="between"/>
      </c:valAx>
      <c:catAx>
        <c:axId val="115791744"/>
        <c:scaling>
          <c:orientation val="minMax"/>
        </c:scaling>
        <c:delete val="1"/>
        <c:axPos val="b"/>
        <c:majorTickMark val="out"/>
        <c:minorTickMark val="none"/>
        <c:tickLblPos val="nextTo"/>
        <c:crossAx val="11579020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4965-421E-AD72-12FA7C93BAA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4965-421E-AD72-12FA7C93BAAC}"/>
            </c:ext>
          </c:extLst>
        </c:ser>
        <c:dLbls>
          <c:showLegendKey val="0"/>
          <c:showVal val="0"/>
          <c:showCatName val="0"/>
          <c:showSerName val="0"/>
          <c:showPercent val="0"/>
          <c:showBubbleSize val="0"/>
        </c:dLbls>
        <c:marker val="1"/>
        <c:smooth val="0"/>
        <c:axId val="116727808"/>
        <c:axId val="116729344"/>
      </c:lineChart>
      <c:catAx>
        <c:axId val="116727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6729344"/>
        <c:crosses val="autoZero"/>
        <c:auto val="1"/>
        <c:lblAlgn val="ctr"/>
        <c:lblOffset val="100"/>
        <c:noMultiLvlLbl val="0"/>
      </c:catAx>
      <c:valAx>
        <c:axId val="116729344"/>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67278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e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387645</xdr:colOff>
      <xdr:row>39</xdr:row>
      <xdr:rowOff>77529</xdr:rowOff>
    </xdr:from>
    <xdr:to>
      <xdr:col>7</xdr:col>
      <xdr:colOff>874971</xdr:colOff>
      <xdr:row>43</xdr:row>
      <xdr:rowOff>797441</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7777" name="Object 1" hidden="1">
              <a:extLst>
                <a:ext uri="{63B3BB69-23CF-44E3-9099-C40C66FF867C}">
                  <a14:compatExt spid="_x0000_s35787777"/>
                </a:ext>
                <a:ext uri="{FF2B5EF4-FFF2-40B4-BE49-F238E27FC236}">
                  <a16:creationId xmlns:a16="http://schemas.microsoft.com/office/drawing/2014/main" id="{00000000-0008-0000-0400-0000011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1672167</xdr:colOff>
      <xdr:row>39</xdr:row>
      <xdr:rowOff>52918</xdr:rowOff>
    </xdr:from>
    <xdr:to>
      <xdr:col>7</xdr:col>
      <xdr:colOff>1090083</xdr:colOff>
      <xdr:row>43</xdr:row>
      <xdr:rowOff>1105589</xdr:rowOff>
    </xdr:to>
    <xdr:graphicFrame macro="">
      <xdr:nvGraphicFramePr>
        <xdr:cNvPr id="7" name="3 Gráfico">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8801" name="Object 1" hidden="1">
              <a:extLst>
                <a:ext uri="{63B3BB69-23CF-44E3-9099-C40C66FF867C}">
                  <a14:compatExt spid="_x0000_s35788801"/>
                </a:ext>
                <a:ext uri="{FF2B5EF4-FFF2-40B4-BE49-F238E27FC236}">
                  <a16:creationId xmlns:a16="http://schemas.microsoft.com/office/drawing/2014/main" id="{00000000-0008-0000-0500-0000011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434770</xdr:colOff>
      <xdr:row>39</xdr:row>
      <xdr:rowOff>71692</xdr:rowOff>
    </xdr:from>
    <xdr:to>
      <xdr:col>8</xdr:col>
      <xdr:colOff>809625</xdr:colOff>
      <xdr:row>43</xdr:row>
      <xdr:rowOff>1079499</xdr:rowOff>
    </xdr:to>
    <xdr:graphicFrame macro="">
      <xdr:nvGraphicFramePr>
        <xdr:cNvPr id="7" name="3 Gráfico">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6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645584</xdr:colOff>
      <xdr:row>39</xdr:row>
      <xdr:rowOff>21167</xdr:rowOff>
    </xdr:from>
    <xdr:to>
      <xdr:col>8</xdr:col>
      <xdr:colOff>317500</xdr:colOff>
      <xdr:row>43</xdr:row>
      <xdr:rowOff>1073838</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7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7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7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8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8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8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8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8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8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8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8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8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8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8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8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8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8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8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8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8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8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8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8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8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8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8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8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7856F208\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4"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6" customFormat="1" ht="45.75" customHeight="1" x14ac:dyDescent="0.25">
      <c r="A2" s="316"/>
      <c r="B2" s="316"/>
      <c r="C2" s="301" t="s">
        <v>0</v>
      </c>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8"/>
    </row>
    <row r="3" spans="1:67" s="116" customFormat="1" ht="45.75" customHeight="1" x14ac:dyDescent="0.25">
      <c r="A3" s="316"/>
      <c r="B3" s="316"/>
      <c r="C3" s="301" t="s">
        <v>1</v>
      </c>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9"/>
    </row>
    <row r="4" spans="1:67" s="116" customFormat="1" ht="45.75" customHeight="1" x14ac:dyDescent="0.25">
      <c r="A4" s="316"/>
      <c r="B4" s="316"/>
      <c r="C4" s="301" t="s">
        <v>2</v>
      </c>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9"/>
    </row>
    <row r="5" spans="1:67" s="116" customFormat="1" ht="45.75" customHeight="1" x14ac:dyDescent="0.25">
      <c r="A5" s="316"/>
      <c r="B5" s="316"/>
      <c r="C5" s="319" t="s">
        <v>3</v>
      </c>
      <c r="D5" s="319"/>
      <c r="E5" s="319"/>
      <c r="F5" s="319"/>
      <c r="G5" s="319"/>
      <c r="H5" s="319"/>
      <c r="I5" s="319"/>
      <c r="J5" s="319"/>
      <c r="K5" s="319"/>
      <c r="L5" s="319"/>
      <c r="M5" s="319"/>
      <c r="N5" s="319"/>
      <c r="O5" s="319"/>
      <c r="P5" s="319"/>
      <c r="Q5" s="319"/>
      <c r="R5" s="306" t="s">
        <v>4</v>
      </c>
      <c r="S5" s="306"/>
      <c r="T5" s="306"/>
      <c r="U5" s="306"/>
      <c r="V5" s="306"/>
      <c r="W5" s="306"/>
      <c r="X5" s="306"/>
      <c r="Y5" s="306"/>
      <c r="Z5" s="306"/>
      <c r="AA5" s="306"/>
      <c r="AB5" s="306"/>
      <c r="AC5" s="306"/>
      <c r="AD5" s="306"/>
      <c r="AE5" s="306"/>
      <c r="AF5" s="310"/>
    </row>
    <row r="6" spans="1:67" s="117" customFormat="1" ht="30.75" customHeight="1" x14ac:dyDescent="0.25">
      <c r="D6" s="118"/>
      <c r="K6" s="116"/>
      <c r="AA6" s="119"/>
    </row>
    <row r="7" spans="1:67" s="117" customFormat="1" ht="42" customHeight="1" x14ac:dyDescent="0.25">
      <c r="B7" s="120" t="s">
        <v>5</v>
      </c>
      <c r="C7" s="315" t="e">
        <f>+#REF!</f>
        <v>#REF!</v>
      </c>
      <c r="D7" s="315"/>
      <c r="E7" s="315"/>
      <c r="F7" s="315"/>
      <c r="G7" s="315"/>
      <c r="K7" s="116"/>
      <c r="AA7" s="119"/>
    </row>
    <row r="8" spans="1:67" s="117" customFormat="1" ht="42" customHeight="1" x14ac:dyDescent="0.25">
      <c r="B8" s="120" t="s">
        <v>6</v>
      </c>
      <c r="C8" s="315" t="e">
        <f>+#REF!</f>
        <v>#REF!</v>
      </c>
      <c r="D8" s="315"/>
      <c r="E8" s="315"/>
      <c r="F8" s="315"/>
      <c r="G8" s="315"/>
      <c r="K8" s="116"/>
      <c r="AA8" s="119"/>
    </row>
    <row r="9" spans="1:67" s="117" customFormat="1" ht="42" customHeight="1" x14ac:dyDescent="0.25">
      <c r="B9" s="121" t="s">
        <v>7</v>
      </c>
      <c r="C9" s="315" t="e">
        <f>+#REF!</f>
        <v>#REF!</v>
      </c>
      <c r="D9" s="315"/>
      <c r="E9" s="315"/>
      <c r="F9" s="315"/>
      <c r="G9" s="315"/>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90" t="str">
        <f>+'[1]Sección 1. Metas - Magnitud'!B13</f>
        <v>PLAN DE DESARROLLO - BOGOTÁ MEJOR PARA TODOS 2016-2020</v>
      </c>
      <c r="B11" s="291"/>
      <c r="C11" s="291"/>
      <c r="D11" s="291"/>
      <c r="E11" s="291"/>
      <c r="F11" s="291"/>
      <c r="G11" s="291"/>
      <c r="H11" s="292"/>
      <c r="I11" s="312" t="s">
        <v>8</v>
      </c>
      <c r="J11" s="313"/>
      <c r="K11" s="313"/>
      <c r="L11" s="313"/>
      <c r="M11" s="313"/>
      <c r="N11" s="314"/>
      <c r="O11" s="307" t="s">
        <v>9</v>
      </c>
      <c r="P11" s="307"/>
      <c r="Q11" s="307"/>
      <c r="R11" s="307"/>
      <c r="S11" s="307"/>
      <c r="T11" s="307"/>
      <c r="U11" s="307"/>
      <c r="V11" s="307"/>
      <c r="W11" s="307"/>
      <c r="X11" s="307"/>
      <c r="Y11" s="307"/>
      <c r="Z11" s="307"/>
      <c r="AA11" s="307"/>
      <c r="AB11" s="307"/>
      <c r="AC11" s="307"/>
      <c r="AD11" s="290" t="s">
        <v>10</v>
      </c>
      <c r="AE11" s="291"/>
      <c r="AF11" s="292"/>
    </row>
    <row r="12" spans="1:67" s="86" customFormat="1" ht="56.25" customHeight="1" x14ac:dyDescent="0.2">
      <c r="A12" s="79" t="s">
        <v>11</v>
      </c>
      <c r="B12" s="79" t="s">
        <v>12</v>
      </c>
      <c r="C12" s="79" t="s">
        <v>13</v>
      </c>
      <c r="D12" s="79" t="s">
        <v>14</v>
      </c>
      <c r="E12" s="79" t="s">
        <v>15</v>
      </c>
      <c r="F12" s="79" t="s">
        <v>16</v>
      </c>
      <c r="G12" s="79" t="s">
        <v>17</v>
      </c>
      <c r="H12" s="79" t="s">
        <v>18</v>
      </c>
      <c r="I12" s="81" t="s">
        <v>19</v>
      </c>
      <c r="J12" s="81">
        <v>2016</v>
      </c>
      <c r="K12" s="81">
        <v>2017</v>
      </c>
      <c r="L12" s="81">
        <v>2018</v>
      </c>
      <c r="M12" s="81">
        <v>2019</v>
      </c>
      <c r="N12" s="81">
        <v>2020</v>
      </c>
      <c r="O12" s="89" t="s">
        <v>20</v>
      </c>
      <c r="P12" s="89" t="s">
        <v>21</v>
      </c>
      <c r="Q12" s="89" t="s">
        <v>22</v>
      </c>
      <c r="R12" s="89" t="s">
        <v>23</v>
      </c>
      <c r="S12" s="89" t="s">
        <v>24</v>
      </c>
      <c r="T12" s="89" t="s">
        <v>25</v>
      </c>
      <c r="U12" s="89" t="s">
        <v>26</v>
      </c>
      <c r="V12" s="89" t="s">
        <v>27</v>
      </c>
      <c r="W12" s="89" t="s">
        <v>28</v>
      </c>
      <c r="X12" s="89" t="s">
        <v>29</v>
      </c>
      <c r="Y12" s="89" t="s">
        <v>30</v>
      </c>
      <c r="Z12" s="89" t="s">
        <v>31</v>
      </c>
      <c r="AA12" s="89" t="s">
        <v>32</v>
      </c>
      <c r="AB12" s="90" t="s">
        <v>33</v>
      </c>
      <c r="AC12" s="89" t="s">
        <v>34</v>
      </c>
      <c r="AD12" s="80" t="s">
        <v>35</v>
      </c>
      <c r="AE12" s="80" t="s">
        <v>36</v>
      </c>
      <c r="AF12" s="80" t="s">
        <v>37</v>
      </c>
    </row>
    <row r="13" spans="1:67" s="88" customFormat="1" ht="84.75" customHeight="1" x14ac:dyDescent="0.25">
      <c r="A13" s="256" t="s">
        <v>38</v>
      </c>
      <c r="B13" s="256" t="str">
        <f>+'[2]Sección 1. Metas - Magnitud'!I15</f>
        <v>Demarcar 2.600 kilómetro carril de vías</v>
      </c>
      <c r="C13" s="256">
        <v>224</v>
      </c>
      <c r="D13" s="256" t="s">
        <v>39</v>
      </c>
      <c r="E13" s="256">
        <v>171</v>
      </c>
      <c r="F13" s="260" t="s">
        <v>40</v>
      </c>
      <c r="G13" s="256" t="s">
        <v>41</v>
      </c>
      <c r="H13" s="256" t="s">
        <v>42</v>
      </c>
      <c r="I13" s="311" t="e">
        <f>SUM(J13:N14)</f>
        <v>#REF!</v>
      </c>
      <c r="J13" s="293" t="e">
        <f>+#REF!</f>
        <v>#REF!</v>
      </c>
      <c r="K13" s="295" t="e">
        <f>+#REF!</f>
        <v>#REF!</v>
      </c>
      <c r="L13" s="317" t="e">
        <f>+#REF!</f>
        <v>#REF!</v>
      </c>
      <c r="M13" s="293" t="e">
        <f>+#REF!</f>
        <v>#REF!</v>
      </c>
      <c r="N13" s="293" t="e">
        <f>+#REF!</f>
        <v>#REF!</v>
      </c>
      <c r="O13" s="288" t="e">
        <f>+#REF!</f>
        <v>#REF!</v>
      </c>
      <c r="P13" s="288">
        <v>6.45</v>
      </c>
      <c r="Q13" s="288">
        <v>31.03</v>
      </c>
      <c r="R13" s="288"/>
      <c r="S13" s="288" t="e">
        <f>+#REF!</f>
        <v>#REF!</v>
      </c>
      <c r="T13" s="288" t="e">
        <f>+#REF!</f>
        <v>#REF!</v>
      </c>
      <c r="U13" s="288" t="e">
        <f>+#REF!</f>
        <v>#REF!</v>
      </c>
      <c r="V13" s="288" t="e">
        <f>+#REF!</f>
        <v>#REF!</v>
      </c>
      <c r="W13" s="288" t="e">
        <f>+#REF!</f>
        <v>#REF!</v>
      </c>
      <c r="X13" s="288" t="e">
        <f>+#REF!</f>
        <v>#REF!</v>
      </c>
      <c r="Y13" s="288" t="e">
        <f>+#REF!</f>
        <v>#REF!</v>
      </c>
      <c r="Z13" s="288" t="e">
        <f>+#REF!</f>
        <v>#REF!</v>
      </c>
      <c r="AA13" s="299" t="e">
        <f>SUM(O13:Z14)</f>
        <v>#REF!</v>
      </c>
      <c r="AB13" s="263" t="e">
        <f>+AA13/K13</f>
        <v>#REF!</v>
      </c>
      <c r="AC13" s="263" t="e">
        <f>+(J13+AA13)/I13</f>
        <v>#REF!</v>
      </c>
      <c r="AD13" s="297" t="s">
        <v>43</v>
      </c>
      <c r="AE13" s="250" t="s">
        <v>44</v>
      </c>
      <c r="AF13" s="297" t="s">
        <v>45</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6"/>
      <c r="B14" s="256"/>
      <c r="C14" s="256"/>
      <c r="D14" s="256"/>
      <c r="E14" s="256"/>
      <c r="F14" s="260"/>
      <c r="G14" s="256"/>
      <c r="H14" s="256"/>
      <c r="I14" s="311"/>
      <c r="J14" s="294"/>
      <c r="K14" s="296"/>
      <c r="L14" s="318"/>
      <c r="M14" s="294"/>
      <c r="N14" s="294"/>
      <c r="O14" s="289"/>
      <c r="P14" s="289"/>
      <c r="Q14" s="289"/>
      <c r="R14" s="289"/>
      <c r="S14" s="289"/>
      <c r="T14" s="289"/>
      <c r="U14" s="289"/>
      <c r="V14" s="289"/>
      <c r="W14" s="289"/>
      <c r="X14" s="289"/>
      <c r="Y14" s="289"/>
      <c r="Z14" s="289"/>
      <c r="AA14" s="300"/>
      <c r="AB14" s="263"/>
      <c r="AC14" s="263"/>
      <c r="AD14" s="298"/>
      <c r="AE14" s="251"/>
      <c r="AF14" s="298"/>
    </row>
    <row r="15" spans="1:67" ht="89.25" customHeight="1" x14ac:dyDescent="0.25">
      <c r="A15" s="256" t="s">
        <v>38</v>
      </c>
      <c r="B15" s="256" t="str">
        <f>+'[2]Sección 1. Metas - Magnitud'!I18</f>
        <v>Instalar 35.000 señales verticales de pedestal</v>
      </c>
      <c r="C15" s="256">
        <v>223</v>
      </c>
      <c r="D15" s="256" t="s">
        <v>46</v>
      </c>
      <c r="E15" s="256">
        <v>170</v>
      </c>
      <c r="F15" s="260" t="s">
        <v>47</v>
      </c>
      <c r="G15" s="256" t="s">
        <v>41</v>
      </c>
      <c r="H15" s="256" t="s">
        <v>42</v>
      </c>
      <c r="I15" s="311" t="e">
        <f>SUM(J15:N16)</f>
        <v>#REF!</v>
      </c>
      <c r="J15" s="286" t="e">
        <f>+#REF!</f>
        <v>#REF!</v>
      </c>
      <c r="K15" s="302" t="e">
        <f>+#REF!</f>
        <v>#REF!</v>
      </c>
      <c r="L15" s="304" t="e">
        <f>+#REF!</f>
        <v>#REF!</v>
      </c>
      <c r="M15" s="286" t="e">
        <f>+#REF!</f>
        <v>#REF!</v>
      </c>
      <c r="N15" s="286" t="e">
        <f>+#REF!</f>
        <v>#REF!</v>
      </c>
      <c r="O15" s="288">
        <v>53</v>
      </c>
      <c r="P15" s="288">
        <v>712</v>
      </c>
      <c r="Q15" s="288">
        <v>881</v>
      </c>
      <c r="R15" s="288"/>
      <c r="S15" s="288" t="e">
        <f>+#REF!</f>
        <v>#REF!</v>
      </c>
      <c r="T15" s="288" t="e">
        <f>+#REF!</f>
        <v>#REF!</v>
      </c>
      <c r="U15" s="288" t="e">
        <f>+#REF!</f>
        <v>#REF!</v>
      </c>
      <c r="V15" s="288" t="e">
        <f>+#REF!</f>
        <v>#REF!</v>
      </c>
      <c r="W15" s="288" t="e">
        <f>+#REF!</f>
        <v>#REF!</v>
      </c>
      <c r="X15" s="288" t="e">
        <f>+#REF!</f>
        <v>#REF!</v>
      </c>
      <c r="Y15" s="288" t="e">
        <f>+#REF!</f>
        <v>#REF!</v>
      </c>
      <c r="Z15" s="288" t="e">
        <f>+#REF!</f>
        <v>#REF!</v>
      </c>
      <c r="AA15" s="299" t="e">
        <f>SUM(O15:Z16)</f>
        <v>#REF!</v>
      </c>
      <c r="AB15" s="263" t="e">
        <f>+AA15/K15</f>
        <v>#REF!</v>
      </c>
      <c r="AC15" s="263" t="e">
        <f>+(J15+AA15)/I15</f>
        <v>#REF!</v>
      </c>
      <c r="AD15" s="297" t="s">
        <v>48</v>
      </c>
      <c r="AE15" s="250" t="s">
        <v>44</v>
      </c>
      <c r="AF15" s="297" t="s">
        <v>49</v>
      </c>
    </row>
    <row r="16" spans="1:67" ht="140.25" customHeight="1" x14ac:dyDescent="0.25">
      <c r="A16" s="256"/>
      <c r="B16" s="256"/>
      <c r="C16" s="256"/>
      <c r="D16" s="256"/>
      <c r="E16" s="256"/>
      <c r="F16" s="260"/>
      <c r="G16" s="256"/>
      <c r="H16" s="256"/>
      <c r="I16" s="311"/>
      <c r="J16" s="287"/>
      <c r="K16" s="303"/>
      <c r="L16" s="305"/>
      <c r="M16" s="287"/>
      <c r="N16" s="287"/>
      <c r="O16" s="289"/>
      <c r="P16" s="289"/>
      <c r="Q16" s="289"/>
      <c r="R16" s="289"/>
      <c r="S16" s="289"/>
      <c r="T16" s="289"/>
      <c r="U16" s="289"/>
      <c r="V16" s="289"/>
      <c r="W16" s="289"/>
      <c r="X16" s="289"/>
      <c r="Y16" s="289"/>
      <c r="Z16" s="289"/>
      <c r="AA16" s="300"/>
      <c r="AB16" s="263"/>
      <c r="AC16" s="263"/>
      <c r="AD16" s="298"/>
      <c r="AE16" s="251"/>
      <c r="AF16" s="298"/>
    </row>
    <row r="17" spans="1:32" ht="62.25" customHeight="1" x14ac:dyDescent="0.25">
      <c r="A17" s="256" t="s">
        <v>38</v>
      </c>
      <c r="B17" s="257" t="str">
        <f>+'[2]Sección 1. Metas - Magnitud'!I45</f>
        <v>Realizar el 100% de las actividades para la segunda fase del Sistema Inteligente de Tranporte - SIT</v>
      </c>
      <c r="C17" s="256">
        <v>231</v>
      </c>
      <c r="D17" s="256" t="s">
        <v>50</v>
      </c>
      <c r="E17" s="256">
        <v>178</v>
      </c>
      <c r="F17" s="260" t="s">
        <v>51</v>
      </c>
      <c r="G17" s="256" t="s">
        <v>52</v>
      </c>
      <c r="H17" s="256" t="s">
        <v>42</v>
      </c>
      <c r="I17" s="264">
        <f>SUM(J17:N18)</f>
        <v>1</v>
      </c>
      <c r="J17" s="261">
        <v>0.05</v>
      </c>
      <c r="K17" s="258">
        <v>0.28999999999999998</v>
      </c>
      <c r="L17" s="274">
        <v>0.25</v>
      </c>
      <c r="M17" s="258">
        <v>0.4</v>
      </c>
      <c r="N17" s="258">
        <v>0.01</v>
      </c>
      <c r="O17" s="266">
        <v>0.19</v>
      </c>
      <c r="P17" s="267"/>
      <c r="Q17" s="267"/>
      <c r="R17" s="270">
        <v>0</v>
      </c>
      <c r="S17" s="271"/>
      <c r="T17" s="271"/>
      <c r="U17" s="280">
        <v>0</v>
      </c>
      <c r="V17" s="281"/>
      <c r="W17" s="281"/>
      <c r="X17" s="280">
        <v>0</v>
      </c>
      <c r="Y17" s="281"/>
      <c r="Z17" s="281"/>
      <c r="AA17" s="284">
        <f>+R17+O17+U17+X17</f>
        <v>0.19</v>
      </c>
      <c r="AB17" s="263">
        <f>+AA17/K17</f>
        <v>0.65517241379310354</v>
      </c>
      <c r="AC17" s="263">
        <f>+(J17+AA17)/I17</f>
        <v>0.24</v>
      </c>
      <c r="AD17" s="276" t="s">
        <v>53</v>
      </c>
      <c r="AE17" s="250" t="s">
        <v>44</v>
      </c>
      <c r="AF17" s="276" t="s">
        <v>54</v>
      </c>
    </row>
    <row r="18" spans="1:32" ht="200.25" customHeight="1" x14ac:dyDescent="0.25">
      <c r="A18" s="256"/>
      <c r="B18" s="257"/>
      <c r="C18" s="256"/>
      <c r="D18" s="256"/>
      <c r="E18" s="256"/>
      <c r="F18" s="260"/>
      <c r="G18" s="256"/>
      <c r="H18" s="256"/>
      <c r="I18" s="265"/>
      <c r="J18" s="262"/>
      <c r="K18" s="259"/>
      <c r="L18" s="275"/>
      <c r="M18" s="259"/>
      <c r="N18" s="259"/>
      <c r="O18" s="268"/>
      <c r="P18" s="269"/>
      <c r="Q18" s="269"/>
      <c r="R18" s="272"/>
      <c r="S18" s="273"/>
      <c r="T18" s="273"/>
      <c r="U18" s="282"/>
      <c r="V18" s="283"/>
      <c r="W18" s="283"/>
      <c r="X18" s="282"/>
      <c r="Y18" s="283"/>
      <c r="Z18" s="283"/>
      <c r="AA18" s="285"/>
      <c r="AB18" s="263"/>
      <c r="AC18" s="263"/>
      <c r="AD18" s="277"/>
      <c r="AE18" s="251"/>
      <c r="AF18" s="277"/>
    </row>
    <row r="19" spans="1:32" ht="62.25" customHeight="1" x14ac:dyDescent="0.25">
      <c r="A19" s="256" t="s">
        <v>38</v>
      </c>
      <c r="B19" s="257" t="str">
        <f>+'[2]Sección 1. Metas - Magnitud'!I48</f>
        <v>Realizar el 100% de las actividades para la segunda fase de Semáforos Inteligentes.</v>
      </c>
      <c r="C19" s="256">
        <v>232</v>
      </c>
      <c r="D19" s="256" t="s">
        <v>55</v>
      </c>
      <c r="E19" s="256">
        <v>179</v>
      </c>
      <c r="F19" s="260" t="s">
        <v>56</v>
      </c>
      <c r="G19" s="256" t="s">
        <v>52</v>
      </c>
      <c r="H19" s="256" t="s">
        <v>42</v>
      </c>
      <c r="I19" s="264">
        <f>SUM(J19:N20)</f>
        <v>1</v>
      </c>
      <c r="J19" s="261">
        <v>0.01</v>
      </c>
      <c r="K19" s="258">
        <v>0.15</v>
      </c>
      <c r="L19" s="274">
        <v>0.42</v>
      </c>
      <c r="M19" s="258">
        <v>0.42</v>
      </c>
      <c r="N19" s="258">
        <v>0</v>
      </c>
      <c r="O19" s="252">
        <v>0.35</v>
      </c>
      <c r="P19" s="253"/>
      <c r="Q19" s="253"/>
      <c r="R19" s="266">
        <v>0</v>
      </c>
      <c r="S19" s="267"/>
      <c r="T19" s="267"/>
      <c r="U19" s="252">
        <v>0</v>
      </c>
      <c r="V19" s="253"/>
      <c r="W19" s="253"/>
      <c r="X19" s="252">
        <v>0</v>
      </c>
      <c r="Y19" s="253"/>
      <c r="Z19" s="253"/>
      <c r="AA19" s="278">
        <f>+R19+O19+U19+X19</f>
        <v>0.35</v>
      </c>
      <c r="AB19" s="263">
        <f>+AA19/K19</f>
        <v>2.3333333333333335</v>
      </c>
      <c r="AC19" s="263">
        <f>+(J19+AA19)/I19</f>
        <v>0.36</v>
      </c>
      <c r="AD19" s="276" t="s">
        <v>57</v>
      </c>
      <c r="AE19" s="250" t="s">
        <v>44</v>
      </c>
      <c r="AF19" s="276" t="s">
        <v>54</v>
      </c>
    </row>
    <row r="20" spans="1:32" ht="298.5" customHeight="1" x14ac:dyDescent="0.25">
      <c r="A20" s="256"/>
      <c r="B20" s="257"/>
      <c r="C20" s="256"/>
      <c r="D20" s="256"/>
      <c r="E20" s="256"/>
      <c r="F20" s="260"/>
      <c r="G20" s="256"/>
      <c r="H20" s="256"/>
      <c r="I20" s="265"/>
      <c r="J20" s="262"/>
      <c r="K20" s="259"/>
      <c r="L20" s="275"/>
      <c r="M20" s="259"/>
      <c r="N20" s="259"/>
      <c r="O20" s="254"/>
      <c r="P20" s="255"/>
      <c r="Q20" s="255"/>
      <c r="R20" s="268"/>
      <c r="S20" s="269"/>
      <c r="T20" s="269"/>
      <c r="U20" s="254"/>
      <c r="V20" s="255"/>
      <c r="W20" s="255"/>
      <c r="X20" s="254"/>
      <c r="Y20" s="255"/>
      <c r="Z20" s="255"/>
      <c r="AA20" s="279"/>
      <c r="AB20" s="263"/>
      <c r="AC20" s="263"/>
      <c r="AD20" s="277"/>
      <c r="AE20" s="251"/>
      <c r="AF20" s="277"/>
    </row>
    <row r="21" spans="1:32" ht="62.25" customHeight="1" x14ac:dyDescent="0.25">
      <c r="A21" s="256" t="s">
        <v>38</v>
      </c>
      <c r="B21" s="257" t="str">
        <f>+'[2]Sección 1. Metas - Magnitud'!I51</f>
        <v>Realizar el 100% de las actividades para la primera fase de Detección Electrónica DEI</v>
      </c>
      <c r="C21" s="256">
        <v>233</v>
      </c>
      <c r="D21" s="256" t="s">
        <v>58</v>
      </c>
      <c r="E21" s="256">
        <v>180</v>
      </c>
      <c r="F21" s="260" t="s">
        <v>59</v>
      </c>
      <c r="G21" s="256" t="s">
        <v>52</v>
      </c>
      <c r="H21" s="256" t="s">
        <v>42</v>
      </c>
      <c r="I21" s="264">
        <f>SUM(J21:N22)</f>
        <v>1</v>
      </c>
      <c r="J21" s="261">
        <v>0.01</v>
      </c>
      <c r="K21" s="258">
        <v>0.1</v>
      </c>
      <c r="L21" s="274">
        <v>0.3</v>
      </c>
      <c r="M21" s="258">
        <v>0.55000000000000004</v>
      </c>
      <c r="N21" s="258">
        <v>0.04</v>
      </c>
      <c r="O21" s="252">
        <v>4.4999999999999998E-2</v>
      </c>
      <c r="P21" s="253"/>
      <c r="Q21" s="253"/>
      <c r="R21" s="252">
        <v>0</v>
      </c>
      <c r="S21" s="253"/>
      <c r="T21" s="253"/>
      <c r="U21" s="252">
        <v>0</v>
      </c>
      <c r="V21" s="253"/>
      <c r="W21" s="253"/>
      <c r="X21" s="252">
        <v>0</v>
      </c>
      <c r="Y21" s="253"/>
      <c r="Z21" s="253"/>
      <c r="AA21" s="278">
        <f>+R21+O21+U21+X21</f>
        <v>4.4999999999999998E-2</v>
      </c>
      <c r="AB21" s="263">
        <f>+AA21/K21</f>
        <v>0.44999999999999996</v>
      </c>
      <c r="AC21" s="263">
        <f>+(J21+AA21)/I21</f>
        <v>5.5E-2</v>
      </c>
      <c r="AD21" s="276" t="s">
        <v>60</v>
      </c>
      <c r="AE21" s="250" t="s">
        <v>44</v>
      </c>
      <c r="AF21" s="276" t="s">
        <v>54</v>
      </c>
    </row>
    <row r="22" spans="1:32" ht="124.5" customHeight="1" x14ac:dyDescent="0.25">
      <c r="A22" s="256"/>
      <c r="B22" s="257"/>
      <c r="C22" s="256"/>
      <c r="D22" s="256"/>
      <c r="E22" s="256"/>
      <c r="F22" s="260"/>
      <c r="G22" s="256"/>
      <c r="H22" s="256"/>
      <c r="I22" s="265"/>
      <c r="J22" s="262"/>
      <c r="K22" s="259"/>
      <c r="L22" s="275"/>
      <c r="M22" s="259"/>
      <c r="N22" s="259"/>
      <c r="O22" s="254"/>
      <c r="P22" s="255"/>
      <c r="Q22" s="255"/>
      <c r="R22" s="254"/>
      <c r="S22" s="255"/>
      <c r="T22" s="255"/>
      <c r="U22" s="254"/>
      <c r="V22" s="255"/>
      <c r="W22" s="255"/>
      <c r="X22" s="254"/>
      <c r="Y22" s="255"/>
      <c r="Z22" s="255"/>
      <c r="AA22" s="279"/>
      <c r="AB22" s="263"/>
      <c r="AC22" s="263"/>
      <c r="AD22" s="277"/>
      <c r="AE22" s="251"/>
      <c r="AF22" s="27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workbookViewId="0">
      <selection activeCell="G36" sqref="G36"/>
    </sheetView>
  </sheetViews>
  <sheetFormatPr baseColWidth="10" defaultColWidth="11.42578125" defaultRowHeight="15" x14ac:dyDescent="0.25"/>
  <sheetData>
    <row r="9" spans="10:12" x14ac:dyDescent="0.25">
      <c r="K9" s="131" t="s">
        <v>327</v>
      </c>
      <c r="L9" s="131" t="s">
        <v>328</v>
      </c>
    </row>
    <row r="10" spans="10:12" x14ac:dyDescent="0.25">
      <c r="J10" s="128" t="s">
        <v>329</v>
      </c>
      <c r="K10" s="128">
        <v>77</v>
      </c>
      <c r="L10" s="128">
        <v>2</v>
      </c>
    </row>
    <row r="11" spans="10:12" x14ac:dyDescent="0.25">
      <c r="J11" s="102"/>
      <c r="K11" s="102"/>
      <c r="L11" s="102">
        <v>37</v>
      </c>
    </row>
    <row r="12" spans="10:12" x14ac:dyDescent="0.25">
      <c r="J12" s="102"/>
      <c r="K12" s="102"/>
      <c r="L12" s="102">
        <v>43</v>
      </c>
    </row>
    <row r="13" spans="10:12" x14ac:dyDescent="0.25">
      <c r="K13" s="102" t="s">
        <v>330</v>
      </c>
      <c r="L13" s="126">
        <f>SUM(L10:L12)</f>
        <v>82</v>
      </c>
    </row>
    <row r="14" spans="10:12" x14ac:dyDescent="0.25">
      <c r="J14" s="128" t="s">
        <v>331</v>
      </c>
      <c r="K14" s="128">
        <v>115</v>
      </c>
      <c r="L14" s="128">
        <v>16</v>
      </c>
    </row>
    <row r="15" spans="10:12" x14ac:dyDescent="0.25">
      <c r="J15" s="102"/>
      <c r="K15" s="102"/>
      <c r="L15" s="102">
        <v>27</v>
      </c>
    </row>
    <row r="16" spans="10:12" x14ac:dyDescent="0.25">
      <c r="J16" s="102"/>
      <c r="K16" s="102"/>
      <c r="L16" s="102">
        <v>10</v>
      </c>
    </row>
    <row r="17" spans="10:14" x14ac:dyDescent="0.25">
      <c r="J17" s="102"/>
      <c r="K17" s="102" t="s">
        <v>330</v>
      </c>
      <c r="L17" s="126">
        <f>SUM(L14:L16)</f>
        <v>53</v>
      </c>
    </row>
    <row r="18" spans="10:14" x14ac:dyDescent="0.25">
      <c r="J18" s="128" t="s">
        <v>332</v>
      </c>
      <c r="K18" s="128">
        <v>7</v>
      </c>
      <c r="L18" s="128">
        <v>13</v>
      </c>
    </row>
    <row r="19" spans="10:14" x14ac:dyDescent="0.25">
      <c r="J19" s="102"/>
      <c r="K19" s="102"/>
      <c r="L19" s="102">
        <v>14</v>
      </c>
    </row>
    <row r="20" spans="10:14" x14ac:dyDescent="0.25">
      <c r="J20" s="102"/>
      <c r="K20" s="102"/>
      <c r="L20" s="102">
        <v>10</v>
      </c>
    </row>
    <row r="21" spans="10:14" x14ac:dyDescent="0.25">
      <c r="J21" s="102"/>
      <c r="K21" s="102" t="s">
        <v>330</v>
      </c>
      <c r="L21" s="126">
        <f>SUM(L18:L20)</f>
        <v>37</v>
      </c>
    </row>
    <row r="22" spans="10:14" x14ac:dyDescent="0.25">
      <c r="J22" s="128" t="s">
        <v>333</v>
      </c>
      <c r="K22" s="128">
        <v>52</v>
      </c>
      <c r="L22" s="128">
        <v>10</v>
      </c>
    </row>
    <row r="23" spans="10:14" x14ac:dyDescent="0.25">
      <c r="J23" s="102"/>
      <c r="K23" s="102"/>
      <c r="L23" s="102">
        <v>0</v>
      </c>
    </row>
    <row r="24" spans="10:14" x14ac:dyDescent="0.25">
      <c r="J24" s="102"/>
      <c r="K24" s="102"/>
      <c r="L24" s="102">
        <v>59</v>
      </c>
    </row>
    <row r="25" spans="10:14" x14ac:dyDescent="0.25">
      <c r="J25" s="102"/>
      <c r="K25" s="102" t="s">
        <v>330</v>
      </c>
      <c r="L25" s="126">
        <f>SUM(L22:L24)</f>
        <v>69</v>
      </c>
    </row>
    <row r="27" spans="10:14" x14ac:dyDescent="0.25">
      <c r="J27" s="129" t="s">
        <v>334</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D15" sqref="D15:D35"/>
    </sheetView>
  </sheetViews>
  <sheetFormatPr baseColWidth="10" defaultColWidth="11.425781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6"/>
      <c r="C2" s="414" t="s">
        <v>0</v>
      </c>
      <c r="D2" s="414"/>
      <c r="E2" s="414"/>
      <c r="F2" s="414"/>
      <c r="G2" s="414"/>
      <c r="H2" s="414"/>
      <c r="I2" s="418"/>
      <c r="J2" s="10"/>
      <c r="K2" s="10"/>
      <c r="M2" s="11" t="s">
        <v>61</v>
      </c>
    </row>
    <row r="3" spans="2:14" ht="25.5" customHeight="1" x14ac:dyDescent="0.2">
      <c r="B3" s="417"/>
      <c r="C3" s="415" t="s">
        <v>1</v>
      </c>
      <c r="D3" s="415"/>
      <c r="E3" s="415"/>
      <c r="F3" s="415"/>
      <c r="G3" s="415"/>
      <c r="H3" s="415"/>
      <c r="I3" s="419"/>
      <c r="J3" s="10"/>
      <c r="K3" s="10"/>
      <c r="M3" s="11" t="s">
        <v>62</v>
      </c>
    </row>
    <row r="4" spans="2:14" ht="25.5" customHeight="1" x14ac:dyDescent="0.2">
      <c r="B4" s="417"/>
      <c r="C4" s="415" t="s">
        <v>63</v>
      </c>
      <c r="D4" s="415"/>
      <c r="E4" s="415"/>
      <c r="F4" s="415"/>
      <c r="G4" s="415"/>
      <c r="H4" s="415"/>
      <c r="I4" s="419"/>
      <c r="J4" s="10"/>
      <c r="K4" s="10"/>
      <c r="M4" s="11" t="s">
        <v>64</v>
      </c>
    </row>
    <row r="5" spans="2:14" ht="25.5" customHeight="1" x14ac:dyDescent="0.2">
      <c r="B5" s="417"/>
      <c r="C5" s="415" t="s">
        <v>65</v>
      </c>
      <c r="D5" s="415"/>
      <c r="E5" s="415"/>
      <c r="F5" s="415"/>
      <c r="G5" s="420" t="s">
        <v>66</v>
      </c>
      <c r="H5" s="420"/>
      <c r="I5" s="419"/>
      <c r="J5" s="10"/>
      <c r="K5" s="10"/>
      <c r="M5" s="11" t="s">
        <v>67</v>
      </c>
    </row>
    <row r="6" spans="2:14" ht="23.25" customHeight="1" x14ac:dyDescent="0.2">
      <c r="B6" s="399" t="s">
        <v>68</v>
      </c>
      <c r="C6" s="400"/>
      <c r="D6" s="400"/>
      <c r="E6" s="400"/>
      <c r="F6" s="400"/>
      <c r="G6" s="400"/>
      <c r="H6" s="400"/>
      <c r="I6" s="401"/>
      <c r="J6" s="12"/>
      <c r="K6" s="12"/>
    </row>
    <row r="7" spans="2:14" ht="24" customHeight="1" x14ac:dyDescent="0.2">
      <c r="B7" s="402" t="s">
        <v>69</v>
      </c>
      <c r="C7" s="403"/>
      <c r="D7" s="403"/>
      <c r="E7" s="403"/>
      <c r="F7" s="403"/>
      <c r="G7" s="403"/>
      <c r="H7" s="403"/>
      <c r="I7" s="404"/>
      <c r="J7" s="13"/>
      <c r="K7" s="13"/>
    </row>
    <row r="8" spans="2:14" ht="24" customHeight="1" x14ac:dyDescent="0.2">
      <c r="B8" s="405" t="s">
        <v>70</v>
      </c>
      <c r="C8" s="406"/>
      <c r="D8" s="406"/>
      <c r="E8" s="406"/>
      <c r="F8" s="406"/>
      <c r="G8" s="406"/>
      <c r="H8" s="406"/>
      <c r="I8" s="407"/>
      <c r="J8" s="14"/>
      <c r="K8" s="14"/>
      <c r="N8" s="6" t="s">
        <v>71</v>
      </c>
    </row>
    <row r="9" spans="2:14" ht="30.75" customHeight="1" x14ac:dyDescent="0.2">
      <c r="B9" s="98" t="s">
        <v>72</v>
      </c>
      <c r="C9" s="59">
        <v>231</v>
      </c>
      <c r="D9" s="411" t="s">
        <v>73</v>
      </c>
      <c r="E9" s="411"/>
      <c r="F9" s="362" t="s">
        <v>74</v>
      </c>
      <c r="G9" s="363"/>
      <c r="H9" s="363"/>
      <c r="I9" s="364"/>
      <c r="J9" s="15"/>
      <c r="K9" s="15"/>
      <c r="M9" s="11" t="s">
        <v>75</v>
      </c>
      <c r="N9" s="6" t="s">
        <v>76</v>
      </c>
    </row>
    <row r="10" spans="2:14" ht="30.75" customHeight="1" x14ac:dyDescent="0.2">
      <c r="B10" s="18" t="s">
        <v>77</v>
      </c>
      <c r="C10" s="60" t="s">
        <v>78</v>
      </c>
      <c r="D10" s="412" t="s">
        <v>79</v>
      </c>
      <c r="E10" s="413"/>
      <c r="F10" s="396" t="s">
        <v>80</v>
      </c>
      <c r="G10" s="397"/>
      <c r="H10" s="16" t="s">
        <v>81</v>
      </c>
      <c r="I10" s="113" t="s">
        <v>78</v>
      </c>
      <c r="J10" s="17"/>
      <c r="K10" s="17"/>
      <c r="M10" s="11" t="s">
        <v>82</v>
      </c>
      <c r="N10" s="6" t="s">
        <v>83</v>
      </c>
    </row>
    <row r="11" spans="2:14" ht="30.75" customHeight="1" x14ac:dyDescent="0.2">
      <c r="B11" s="18" t="s">
        <v>84</v>
      </c>
      <c r="C11" s="408" t="s">
        <v>85</v>
      </c>
      <c r="D11" s="408"/>
      <c r="E11" s="408"/>
      <c r="F11" s="408"/>
      <c r="G11" s="16" t="s">
        <v>86</v>
      </c>
      <c r="H11" s="409">
        <v>1032</v>
      </c>
      <c r="I11" s="410"/>
      <c r="J11" s="19"/>
      <c r="K11" s="19"/>
      <c r="M11" s="11" t="s">
        <v>87</v>
      </c>
      <c r="N11" s="6" t="s">
        <v>42</v>
      </c>
    </row>
    <row r="12" spans="2:14" ht="30.75" customHeight="1" x14ac:dyDescent="0.2">
      <c r="B12" s="18" t="s">
        <v>88</v>
      </c>
      <c r="C12" s="393" t="s">
        <v>82</v>
      </c>
      <c r="D12" s="393"/>
      <c r="E12" s="393"/>
      <c r="F12" s="393"/>
      <c r="G12" s="16" t="s">
        <v>89</v>
      </c>
      <c r="H12" s="394" t="s">
        <v>90</v>
      </c>
      <c r="I12" s="395"/>
      <c r="J12" s="20"/>
      <c r="K12" s="20"/>
      <c r="M12" s="21" t="s">
        <v>91</v>
      </c>
    </row>
    <row r="13" spans="2:14" ht="30.75" customHeight="1" x14ac:dyDescent="0.2">
      <c r="B13" s="18" t="s">
        <v>92</v>
      </c>
      <c r="C13" s="389" t="s">
        <v>93</v>
      </c>
      <c r="D13" s="389"/>
      <c r="E13" s="389"/>
      <c r="F13" s="389"/>
      <c r="G13" s="389"/>
      <c r="H13" s="389"/>
      <c r="I13" s="390"/>
      <c r="J13" s="22"/>
      <c r="K13" s="22"/>
      <c r="M13" s="21"/>
    </row>
    <row r="14" spans="2:14" ht="30.75" customHeight="1" x14ac:dyDescent="0.2">
      <c r="B14" s="18" t="s">
        <v>94</v>
      </c>
      <c r="C14" s="396" t="s">
        <v>95</v>
      </c>
      <c r="D14" s="397"/>
      <c r="E14" s="397"/>
      <c r="F14" s="397"/>
      <c r="G14" s="397"/>
      <c r="H14" s="397"/>
      <c r="I14" s="398"/>
      <c r="J14" s="17"/>
      <c r="K14" s="17"/>
      <c r="M14" s="21"/>
      <c r="N14" s="6" t="s">
        <v>96</v>
      </c>
    </row>
    <row r="15" spans="2:14" ht="30.75" customHeight="1" x14ac:dyDescent="0.2">
      <c r="B15" s="18" t="s">
        <v>97</v>
      </c>
      <c r="C15" s="383" t="s">
        <v>98</v>
      </c>
      <c r="D15" s="383"/>
      <c r="E15" s="383"/>
      <c r="F15" s="383"/>
      <c r="G15" s="16" t="s">
        <v>99</v>
      </c>
      <c r="H15" s="385" t="s">
        <v>100</v>
      </c>
      <c r="I15" s="386"/>
      <c r="J15" s="17"/>
      <c r="K15" s="17"/>
      <c r="M15" s="21" t="s">
        <v>101</v>
      </c>
      <c r="N15" s="6" t="s">
        <v>78</v>
      </c>
    </row>
    <row r="16" spans="2:14" ht="30.75" customHeight="1" x14ac:dyDescent="0.2">
      <c r="B16" s="18" t="s">
        <v>102</v>
      </c>
      <c r="C16" s="387" t="s">
        <v>103</v>
      </c>
      <c r="D16" s="388"/>
      <c r="E16" s="388"/>
      <c r="F16" s="388"/>
      <c r="G16" s="16" t="s">
        <v>104</v>
      </c>
      <c r="H16" s="385" t="s">
        <v>42</v>
      </c>
      <c r="I16" s="386"/>
      <c r="J16" s="17"/>
      <c r="K16" s="17"/>
      <c r="M16" s="21" t="s">
        <v>105</v>
      </c>
    </row>
    <row r="17" spans="2:14" ht="36" customHeight="1" x14ac:dyDescent="0.2">
      <c r="B17" s="18" t="s">
        <v>106</v>
      </c>
      <c r="C17" s="389" t="s">
        <v>107</v>
      </c>
      <c r="D17" s="389"/>
      <c r="E17" s="389"/>
      <c r="F17" s="389"/>
      <c r="G17" s="389"/>
      <c r="H17" s="389"/>
      <c r="I17" s="390"/>
      <c r="J17" s="22"/>
      <c r="K17" s="22"/>
      <c r="M17" s="21" t="s">
        <v>108</v>
      </c>
      <c r="N17" s="6" t="s">
        <v>109</v>
      </c>
    </row>
    <row r="18" spans="2:14" ht="30.75" customHeight="1" x14ac:dyDescent="0.2">
      <c r="B18" s="18" t="s">
        <v>110</v>
      </c>
      <c r="C18" s="383" t="s">
        <v>111</v>
      </c>
      <c r="D18" s="383"/>
      <c r="E18" s="383"/>
      <c r="F18" s="383"/>
      <c r="G18" s="383"/>
      <c r="H18" s="383"/>
      <c r="I18" s="384"/>
      <c r="J18" s="23"/>
      <c r="K18" s="23"/>
      <c r="M18" s="21" t="s">
        <v>112</v>
      </c>
      <c r="N18" s="6" t="s">
        <v>113</v>
      </c>
    </row>
    <row r="19" spans="2:14" ht="30.75" customHeight="1" x14ac:dyDescent="0.2">
      <c r="B19" s="18" t="s">
        <v>114</v>
      </c>
      <c r="C19" s="383" t="s">
        <v>115</v>
      </c>
      <c r="D19" s="383"/>
      <c r="E19" s="383"/>
      <c r="F19" s="383"/>
      <c r="G19" s="383"/>
      <c r="H19" s="383"/>
      <c r="I19" s="384"/>
      <c r="J19" s="24"/>
      <c r="K19" s="24"/>
      <c r="M19" s="21"/>
      <c r="N19" s="6" t="s">
        <v>116</v>
      </c>
    </row>
    <row r="20" spans="2:14" ht="30.75" customHeight="1" x14ac:dyDescent="0.2">
      <c r="B20" s="18" t="s">
        <v>117</v>
      </c>
      <c r="C20" s="391" t="s">
        <v>52</v>
      </c>
      <c r="D20" s="391"/>
      <c r="E20" s="391"/>
      <c r="F20" s="391"/>
      <c r="G20" s="391"/>
      <c r="H20" s="391"/>
      <c r="I20" s="392"/>
      <c r="J20" s="25"/>
      <c r="K20" s="25"/>
      <c r="M20" s="21" t="s">
        <v>100</v>
      </c>
      <c r="N20" s="6" t="s">
        <v>118</v>
      </c>
    </row>
    <row r="21" spans="2:14" ht="27.75" customHeight="1" x14ac:dyDescent="0.2">
      <c r="B21" s="378" t="s">
        <v>119</v>
      </c>
      <c r="C21" s="380" t="s">
        <v>120</v>
      </c>
      <c r="D21" s="380"/>
      <c r="E21" s="380"/>
      <c r="F21" s="381" t="s">
        <v>121</v>
      </c>
      <c r="G21" s="381"/>
      <c r="H21" s="381"/>
      <c r="I21" s="382"/>
      <c r="J21" s="26"/>
      <c r="K21" s="26"/>
      <c r="M21" s="21" t="s">
        <v>122</v>
      </c>
      <c r="N21" s="6" t="s">
        <v>123</v>
      </c>
    </row>
    <row r="22" spans="2:14" ht="27" customHeight="1" x14ac:dyDescent="0.2">
      <c r="B22" s="379"/>
      <c r="C22" s="383" t="s">
        <v>124</v>
      </c>
      <c r="D22" s="383"/>
      <c r="E22" s="383"/>
      <c r="F22" s="383" t="s">
        <v>125</v>
      </c>
      <c r="G22" s="383"/>
      <c r="H22" s="383"/>
      <c r="I22" s="384"/>
      <c r="J22" s="24"/>
      <c r="K22" s="24"/>
      <c r="M22" s="21" t="s">
        <v>126</v>
      </c>
      <c r="N22" s="6" t="s">
        <v>127</v>
      </c>
    </row>
    <row r="23" spans="2:14" ht="39.75" customHeight="1" x14ac:dyDescent="0.2">
      <c r="B23" s="18" t="s">
        <v>128</v>
      </c>
      <c r="C23" s="385" t="s">
        <v>52</v>
      </c>
      <c r="D23" s="385"/>
      <c r="E23" s="385"/>
      <c r="F23" s="385" t="s">
        <v>52</v>
      </c>
      <c r="G23" s="385"/>
      <c r="H23" s="385"/>
      <c r="I23" s="386"/>
      <c r="J23" s="17"/>
      <c r="K23" s="17"/>
      <c r="M23" s="21"/>
      <c r="N23" s="6" t="s">
        <v>93</v>
      </c>
    </row>
    <row r="24" spans="2:14" ht="44.25" customHeight="1" x14ac:dyDescent="0.2">
      <c r="B24" s="18" t="s">
        <v>129</v>
      </c>
      <c r="C24" s="359" t="s">
        <v>130</v>
      </c>
      <c r="D24" s="360"/>
      <c r="E24" s="361"/>
      <c r="F24" s="362" t="s">
        <v>131</v>
      </c>
      <c r="G24" s="363"/>
      <c r="H24" s="363"/>
      <c r="I24" s="364"/>
      <c r="J24" s="23"/>
      <c r="K24" s="23"/>
      <c r="M24" s="27"/>
      <c r="N24" s="6" t="s">
        <v>132</v>
      </c>
    </row>
    <row r="25" spans="2:14" ht="29.25" customHeight="1" x14ac:dyDescent="0.2">
      <c r="B25" s="18" t="s">
        <v>133</v>
      </c>
      <c r="C25" s="365" t="s">
        <v>103</v>
      </c>
      <c r="D25" s="366"/>
      <c r="E25" s="367"/>
      <c r="F25" s="16" t="s">
        <v>134</v>
      </c>
      <c r="G25" s="368">
        <v>0.3</v>
      </c>
      <c r="H25" s="369"/>
      <c r="I25" s="370"/>
      <c r="J25" s="28"/>
      <c r="K25" s="28"/>
      <c r="M25" s="27"/>
    </row>
    <row r="26" spans="2:14" ht="27" customHeight="1" x14ac:dyDescent="0.2">
      <c r="B26" s="18" t="s">
        <v>135</v>
      </c>
      <c r="C26" s="362" t="s">
        <v>136</v>
      </c>
      <c r="D26" s="363"/>
      <c r="E26" s="371"/>
      <c r="F26" s="16" t="s">
        <v>137</v>
      </c>
      <c r="G26" s="372">
        <v>0.3</v>
      </c>
      <c r="H26" s="373"/>
      <c r="I26" s="374"/>
      <c r="J26" s="29"/>
      <c r="K26" s="29"/>
      <c r="M26" s="27"/>
    </row>
    <row r="27" spans="2:14" ht="47.25" customHeight="1" x14ac:dyDescent="0.2">
      <c r="B27" s="97" t="s">
        <v>138</v>
      </c>
      <c r="C27" s="375" t="s">
        <v>108</v>
      </c>
      <c r="D27" s="376"/>
      <c r="E27" s="377"/>
      <c r="F27" s="30" t="s">
        <v>139</v>
      </c>
      <c r="G27" s="372" t="s">
        <v>140</v>
      </c>
      <c r="H27" s="373"/>
      <c r="I27" s="374"/>
      <c r="J27" s="26"/>
      <c r="K27" s="26"/>
      <c r="M27" s="27"/>
    </row>
    <row r="28" spans="2:14" ht="30" customHeight="1" x14ac:dyDescent="0.2">
      <c r="B28" s="342" t="s">
        <v>141</v>
      </c>
      <c r="C28" s="343"/>
      <c r="D28" s="343"/>
      <c r="E28" s="343"/>
      <c r="F28" s="343"/>
      <c r="G28" s="343"/>
      <c r="H28" s="343"/>
      <c r="I28" s="34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152</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153</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154</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155</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156</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157</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158</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159</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160</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161</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162</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163</v>
      </c>
      <c r="C42" s="336" t="s">
        <v>53</v>
      </c>
      <c r="D42" s="336"/>
      <c r="E42" s="336"/>
      <c r="F42" s="336"/>
      <c r="G42" s="336"/>
      <c r="H42" s="336"/>
      <c r="I42" s="337"/>
      <c r="J42" s="37"/>
      <c r="K42" s="37"/>
    </row>
    <row r="43" spans="2:11" ht="29.25" customHeight="1" x14ac:dyDescent="0.2">
      <c r="B43" s="342" t="s">
        <v>164</v>
      </c>
      <c r="C43" s="343"/>
      <c r="D43" s="343"/>
      <c r="E43" s="343"/>
      <c r="F43" s="343"/>
      <c r="G43" s="343"/>
      <c r="H43" s="343"/>
      <c r="I43" s="344"/>
      <c r="J43" s="14"/>
      <c r="K43" s="14"/>
    </row>
    <row r="44" spans="2:11" ht="32.25" customHeight="1" x14ac:dyDescent="0.2">
      <c r="B44" s="350"/>
      <c r="C44" s="351"/>
      <c r="D44" s="351"/>
      <c r="E44" s="351"/>
      <c r="F44" s="351"/>
      <c r="G44" s="351"/>
      <c r="H44" s="351"/>
      <c r="I44" s="352"/>
      <c r="J44" s="14"/>
      <c r="K44" s="14"/>
    </row>
    <row r="45" spans="2:11" ht="32.25" customHeight="1" x14ac:dyDescent="0.2">
      <c r="B45" s="353"/>
      <c r="C45" s="354"/>
      <c r="D45" s="354"/>
      <c r="E45" s="354"/>
      <c r="F45" s="354"/>
      <c r="G45" s="354"/>
      <c r="H45" s="354"/>
      <c r="I45" s="355"/>
      <c r="J45" s="37"/>
      <c r="K45" s="37"/>
    </row>
    <row r="46" spans="2:11" ht="32.25" customHeight="1" x14ac:dyDescent="0.2">
      <c r="B46" s="353"/>
      <c r="C46" s="354"/>
      <c r="D46" s="354"/>
      <c r="E46" s="354"/>
      <c r="F46" s="354"/>
      <c r="G46" s="354"/>
      <c r="H46" s="354"/>
      <c r="I46" s="355"/>
      <c r="J46" s="37"/>
      <c r="K46" s="37"/>
    </row>
    <row r="47" spans="2:11" ht="32.25" customHeight="1" x14ac:dyDescent="0.2">
      <c r="B47" s="353"/>
      <c r="C47" s="354"/>
      <c r="D47" s="354"/>
      <c r="E47" s="354"/>
      <c r="F47" s="354"/>
      <c r="G47" s="354"/>
      <c r="H47" s="354"/>
      <c r="I47" s="355"/>
      <c r="J47" s="37"/>
      <c r="K47" s="37"/>
    </row>
    <row r="48" spans="2:11" ht="32.25" customHeight="1" x14ac:dyDescent="0.2">
      <c r="B48" s="356"/>
      <c r="C48" s="357"/>
      <c r="D48" s="357"/>
      <c r="E48" s="357"/>
      <c r="F48" s="357"/>
      <c r="G48" s="357"/>
      <c r="H48" s="357"/>
      <c r="I48" s="358"/>
      <c r="J48" s="12"/>
      <c r="K48" s="12"/>
    </row>
    <row r="49" spans="2:11" ht="83.25" customHeight="1" x14ac:dyDescent="0.2">
      <c r="B49" s="18" t="s">
        <v>165</v>
      </c>
      <c r="C49" s="336" t="s">
        <v>53</v>
      </c>
      <c r="D49" s="336"/>
      <c r="E49" s="336"/>
      <c r="F49" s="336"/>
      <c r="G49" s="336"/>
      <c r="H49" s="336"/>
      <c r="I49" s="337"/>
      <c r="J49" s="38"/>
      <c r="K49" s="38"/>
    </row>
    <row r="50" spans="2:11" ht="34.5" customHeight="1" x14ac:dyDescent="0.2">
      <c r="B50" s="18" t="s">
        <v>166</v>
      </c>
      <c r="C50" s="320" t="s">
        <v>140</v>
      </c>
      <c r="D50" s="320"/>
      <c r="E50" s="320"/>
      <c r="F50" s="320"/>
      <c r="G50" s="320"/>
      <c r="H50" s="320"/>
      <c r="I50" s="338"/>
      <c r="J50" s="38"/>
      <c r="K50" s="38"/>
    </row>
    <row r="51" spans="2:11" ht="34.5" customHeight="1" x14ac:dyDescent="0.2">
      <c r="B51" s="112" t="s">
        <v>167</v>
      </c>
      <c r="C51" s="339" t="s">
        <v>54</v>
      </c>
      <c r="D51" s="340"/>
      <c r="E51" s="340"/>
      <c r="F51" s="340"/>
      <c r="G51" s="340"/>
      <c r="H51" s="340"/>
      <c r="I51" s="341"/>
      <c r="J51" s="38"/>
      <c r="K51" s="38"/>
    </row>
    <row r="52" spans="2:11" ht="29.25" customHeight="1" x14ac:dyDescent="0.2">
      <c r="B52" s="342" t="s">
        <v>168</v>
      </c>
      <c r="C52" s="343"/>
      <c r="D52" s="343"/>
      <c r="E52" s="343"/>
      <c r="F52" s="343"/>
      <c r="G52" s="343"/>
      <c r="H52" s="343"/>
      <c r="I52" s="344"/>
      <c r="J52" s="38"/>
      <c r="K52" s="38"/>
    </row>
    <row r="53" spans="2:11" ht="33" customHeight="1" x14ac:dyDescent="0.2">
      <c r="B53" s="345" t="s">
        <v>169</v>
      </c>
      <c r="C53" s="111" t="s">
        <v>170</v>
      </c>
      <c r="D53" s="346" t="s">
        <v>171</v>
      </c>
      <c r="E53" s="346"/>
      <c r="F53" s="346"/>
      <c r="G53" s="346" t="s">
        <v>172</v>
      </c>
      <c r="H53" s="346"/>
      <c r="I53" s="347"/>
      <c r="J53" s="39"/>
      <c r="K53" s="39"/>
    </row>
    <row r="54" spans="2:11" ht="31.5" customHeight="1" x14ac:dyDescent="0.2">
      <c r="B54" s="345"/>
      <c r="C54" s="40"/>
      <c r="D54" s="320"/>
      <c r="E54" s="320"/>
      <c r="F54" s="320"/>
      <c r="G54" s="348"/>
      <c r="H54" s="348"/>
      <c r="I54" s="349"/>
      <c r="J54" s="39"/>
      <c r="K54" s="39"/>
    </row>
    <row r="55" spans="2:11" ht="31.5" customHeight="1" x14ac:dyDescent="0.2">
      <c r="B55" s="112" t="s">
        <v>173</v>
      </c>
      <c r="C55" s="332" t="s">
        <v>174</v>
      </c>
      <c r="D55" s="332"/>
      <c r="E55" s="333" t="s">
        <v>175</v>
      </c>
      <c r="F55" s="333"/>
      <c r="G55" s="332" t="s">
        <v>176</v>
      </c>
      <c r="H55" s="332"/>
      <c r="I55" s="334"/>
      <c r="J55" s="41"/>
      <c r="K55" s="41"/>
    </row>
    <row r="56" spans="2:11" ht="31.5" customHeight="1" x14ac:dyDescent="0.2">
      <c r="B56" s="112" t="s">
        <v>177</v>
      </c>
      <c r="C56" s="320" t="str">
        <f>+'[3]HV 1'!C56:D56</f>
        <v>NICOLAS ADOLFO CORREAL HUERTAS</v>
      </c>
      <c r="D56" s="320"/>
      <c r="E56" s="335" t="s">
        <v>178</v>
      </c>
      <c r="F56" s="335"/>
      <c r="G56" s="332" t="str">
        <f>+'[4]HV 1'!G56:I56</f>
        <v>DIANA VIDAL</v>
      </c>
      <c r="H56" s="332"/>
      <c r="I56" s="334"/>
      <c r="J56" s="41"/>
      <c r="K56" s="41"/>
    </row>
    <row r="57" spans="2:11" ht="31.5" customHeight="1" x14ac:dyDescent="0.2">
      <c r="B57" s="112" t="s">
        <v>179</v>
      </c>
      <c r="C57" s="320"/>
      <c r="D57" s="320"/>
      <c r="E57" s="321" t="s">
        <v>180</v>
      </c>
      <c r="F57" s="322"/>
      <c r="G57" s="325"/>
      <c r="H57" s="326"/>
      <c r="I57" s="327"/>
      <c r="J57" s="42"/>
      <c r="K57" s="42"/>
    </row>
    <row r="58" spans="2:11" ht="31.5" customHeight="1" thickBot="1" x14ac:dyDescent="0.25">
      <c r="B58" s="78" t="s">
        <v>181</v>
      </c>
      <c r="C58" s="331"/>
      <c r="D58" s="331"/>
      <c r="E58" s="323"/>
      <c r="F58" s="324"/>
      <c r="G58" s="328"/>
      <c r="H58" s="329"/>
      <c r="I58" s="33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7"/>
      <c r="C1" s="440" t="s">
        <v>0</v>
      </c>
      <c r="D1" s="441"/>
      <c r="E1" s="441"/>
      <c r="F1" s="441"/>
      <c r="G1" s="441"/>
      <c r="H1" s="442"/>
      <c r="I1" s="443"/>
      <c r="J1" s="444"/>
    </row>
    <row r="2" spans="2:13" ht="18" customHeight="1" thickBot="1" x14ac:dyDescent="0.3">
      <c r="B2" s="438"/>
      <c r="C2" s="440" t="s">
        <v>1</v>
      </c>
      <c r="D2" s="441"/>
      <c r="E2" s="441"/>
      <c r="F2" s="441"/>
      <c r="G2" s="441"/>
      <c r="H2" s="442"/>
      <c r="I2" s="445"/>
      <c r="J2" s="446"/>
    </row>
    <row r="3" spans="2:13" ht="18" customHeight="1" thickBot="1" x14ac:dyDescent="0.3">
      <c r="B3" s="438"/>
      <c r="C3" s="440" t="s">
        <v>182</v>
      </c>
      <c r="D3" s="441"/>
      <c r="E3" s="441"/>
      <c r="F3" s="441"/>
      <c r="G3" s="441"/>
      <c r="H3" s="442"/>
      <c r="I3" s="445"/>
      <c r="J3" s="446"/>
    </row>
    <row r="4" spans="2:13" ht="18" customHeight="1" thickBot="1" x14ac:dyDescent="0.3">
      <c r="B4" s="439"/>
      <c r="C4" s="440" t="s">
        <v>183</v>
      </c>
      <c r="D4" s="441"/>
      <c r="E4" s="441"/>
      <c r="F4" s="442"/>
      <c r="G4" s="449" t="s">
        <v>184</v>
      </c>
      <c r="H4" s="450"/>
      <c r="I4" s="447"/>
      <c r="J4" s="448"/>
    </row>
    <row r="5" spans="2:13" ht="18" customHeight="1" thickBot="1" x14ac:dyDescent="0.3">
      <c r="B5" s="53"/>
      <c r="C5" s="10"/>
      <c r="D5" s="10"/>
      <c r="E5" s="10"/>
      <c r="F5" s="10"/>
      <c r="G5" s="10"/>
      <c r="H5" s="10"/>
      <c r="I5" s="10"/>
      <c r="J5" s="54"/>
    </row>
    <row r="6" spans="2:13" ht="51.75" customHeight="1" thickBot="1" x14ac:dyDescent="0.3">
      <c r="B6" s="1" t="s">
        <v>185</v>
      </c>
      <c r="C6" s="451" t="str">
        <f>+'[5]Sección 1. Metas - Magnitud'!C7</f>
        <v>1032 - Gestión y control de tránsito y transporte</v>
      </c>
      <c r="D6" s="452"/>
      <c r="E6" s="453"/>
      <c r="F6" s="55"/>
      <c r="G6" s="10"/>
      <c r="H6" s="10"/>
      <c r="I6" s="10"/>
      <c r="J6" s="54"/>
    </row>
    <row r="7" spans="2:13" ht="32.25" customHeight="1" thickBot="1" x14ac:dyDescent="0.3">
      <c r="B7" s="2" t="s">
        <v>186</v>
      </c>
      <c r="C7" s="451" t="str">
        <f>+'[5]Sección 1. Metas - Magnitud'!C8:F8</f>
        <v>Dirección de Control y Vigilancia</v>
      </c>
      <c r="D7" s="452"/>
      <c r="E7" s="453"/>
      <c r="F7" s="55"/>
      <c r="G7" s="10"/>
      <c r="H7" s="10"/>
      <c r="I7" s="10"/>
      <c r="J7" s="54"/>
    </row>
    <row r="8" spans="2:13" ht="32.25" customHeight="1" thickBot="1" x14ac:dyDescent="0.3">
      <c r="B8" s="2" t="s">
        <v>187</v>
      </c>
      <c r="C8" s="451" t="str">
        <f>+'[5]Sección 1. Metas - Magnitud'!C9:F9</f>
        <v>Subsecretaría de Servicios de la Movilidad</v>
      </c>
      <c r="D8" s="452"/>
      <c r="E8" s="453"/>
      <c r="F8" s="4"/>
      <c r="G8" s="10"/>
      <c r="H8" s="10"/>
      <c r="I8" s="10"/>
      <c r="J8" s="54"/>
    </row>
    <row r="9" spans="2:13" ht="33.75" customHeight="1" thickBot="1" x14ac:dyDescent="0.3">
      <c r="B9" s="2" t="s">
        <v>188</v>
      </c>
      <c r="C9" s="451" t="s">
        <v>189</v>
      </c>
      <c r="D9" s="452"/>
      <c r="E9" s="453"/>
      <c r="F9" s="55"/>
      <c r="G9" s="10"/>
      <c r="H9" s="10"/>
      <c r="I9" s="10"/>
      <c r="J9" s="54"/>
    </row>
    <row r="10" spans="2:13" ht="32.25" customHeight="1" thickBot="1" x14ac:dyDescent="0.3">
      <c r="B10" s="2" t="s">
        <v>190</v>
      </c>
      <c r="C10" s="451" t="s">
        <v>95</v>
      </c>
      <c r="D10" s="452"/>
      <c r="E10" s="453"/>
    </row>
    <row r="12" spans="2:13" x14ac:dyDescent="0.25">
      <c r="B12" s="430" t="s">
        <v>191</v>
      </c>
      <c r="C12" s="431"/>
      <c r="D12" s="431"/>
      <c r="E12" s="431"/>
      <c r="F12" s="431"/>
      <c r="G12" s="431"/>
      <c r="H12" s="432"/>
      <c r="I12" s="422" t="s">
        <v>192</v>
      </c>
      <c r="J12" s="423"/>
      <c r="K12" s="423"/>
    </row>
    <row r="13" spans="2:13" s="57" customFormat="1" ht="30" customHeight="1" x14ac:dyDescent="0.25">
      <c r="B13" s="424" t="s">
        <v>193</v>
      </c>
      <c r="C13" s="424" t="s">
        <v>194</v>
      </c>
      <c r="D13" s="424" t="s">
        <v>195</v>
      </c>
      <c r="E13" s="424" t="s">
        <v>196</v>
      </c>
      <c r="F13" s="424" t="s">
        <v>197</v>
      </c>
      <c r="G13" s="424" t="s">
        <v>198</v>
      </c>
      <c r="H13" s="424" t="s">
        <v>199</v>
      </c>
      <c r="I13" s="426" t="s">
        <v>200</v>
      </c>
      <c r="J13" s="428" t="s">
        <v>201</v>
      </c>
      <c r="K13" s="421" t="s">
        <v>202</v>
      </c>
    </row>
    <row r="14" spans="2:13" s="57" customFormat="1" x14ac:dyDescent="0.25">
      <c r="B14" s="425"/>
      <c r="C14" s="425"/>
      <c r="D14" s="425"/>
      <c r="E14" s="425"/>
      <c r="F14" s="425"/>
      <c r="G14" s="425"/>
      <c r="H14" s="425"/>
      <c r="I14" s="427"/>
      <c r="J14" s="429"/>
      <c r="K14" s="421"/>
    </row>
    <row r="15" spans="2:13" s="57" customFormat="1" ht="105" x14ac:dyDescent="0.25">
      <c r="B15" s="96">
        <v>1</v>
      </c>
      <c r="C15" s="135" t="s">
        <v>203</v>
      </c>
      <c r="D15" s="95">
        <v>0.19</v>
      </c>
      <c r="E15" s="91"/>
      <c r="F15" s="93" t="s">
        <v>204</v>
      </c>
      <c r="G15" s="163">
        <v>0.19</v>
      </c>
      <c r="H15" s="106">
        <v>43160</v>
      </c>
      <c r="I15" s="104">
        <v>0.19</v>
      </c>
      <c r="J15" s="110">
        <v>43132</v>
      </c>
      <c r="K15" s="101"/>
      <c r="M15" s="108"/>
    </row>
    <row r="16" spans="2:13" ht="60" x14ac:dyDescent="0.25">
      <c r="B16" s="134">
        <v>2</v>
      </c>
      <c r="C16" s="102" t="s">
        <v>205</v>
      </c>
      <c r="D16" s="95">
        <v>0.02</v>
      </c>
      <c r="E16" s="91"/>
      <c r="F16" s="93" t="s">
        <v>206</v>
      </c>
      <c r="G16" s="163">
        <v>0.02</v>
      </c>
      <c r="H16" s="106">
        <v>43344</v>
      </c>
      <c r="I16" s="104"/>
      <c r="J16" s="110"/>
      <c r="K16" s="101"/>
      <c r="M16" s="109"/>
    </row>
    <row r="17" spans="2:11" ht="75" x14ac:dyDescent="0.25">
      <c r="B17" s="162">
        <v>3</v>
      </c>
      <c r="C17" s="75" t="s">
        <v>207</v>
      </c>
      <c r="D17" s="95">
        <v>0.04</v>
      </c>
      <c r="E17" s="91"/>
      <c r="F17" s="93" t="s">
        <v>208</v>
      </c>
      <c r="G17" s="163">
        <v>0.04</v>
      </c>
      <c r="H17" s="106">
        <v>43435</v>
      </c>
      <c r="I17" s="104"/>
      <c r="J17" s="110"/>
      <c r="K17" s="101"/>
    </row>
    <row r="18" spans="2:11" x14ac:dyDescent="0.25">
      <c r="B18" s="433" t="s">
        <v>209</v>
      </c>
      <c r="C18" s="434"/>
      <c r="D18" s="58">
        <f>SUM(D15:D17)</f>
        <v>0.25</v>
      </c>
      <c r="E18" s="435" t="s">
        <v>209</v>
      </c>
      <c r="F18" s="436"/>
      <c r="G18" s="58">
        <f>SUM(G15:G17)</f>
        <v>0.25</v>
      </c>
      <c r="H18" s="161"/>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4"/>
  <sheetViews>
    <sheetView tabSelected="1" topLeftCell="A26" zoomScale="90" zoomScaleNormal="90" workbookViewId="0">
      <selection activeCell="E28" sqref="E28"/>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0" width="22.42578125" style="7" customWidth="1"/>
    <col min="11" max="11" width="22.42578125" style="7" hidden="1"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3" t="s">
        <v>1</v>
      </c>
      <c r="D1" s="543"/>
      <c r="E1" s="543"/>
      <c r="F1" s="543"/>
      <c r="G1" s="543"/>
      <c r="H1" s="543"/>
      <c r="I1" s="532"/>
      <c r="J1" s="10"/>
      <c r="K1" s="10"/>
      <c r="M1" s="165" t="s">
        <v>61</v>
      </c>
    </row>
    <row r="2" spans="2:14" ht="37.5" customHeight="1" x14ac:dyDescent="0.2">
      <c r="B2" s="531"/>
      <c r="C2" s="544" t="s">
        <v>210</v>
      </c>
      <c r="D2" s="544"/>
      <c r="E2" s="544"/>
      <c r="F2" s="544"/>
      <c r="G2" s="544"/>
      <c r="H2" s="544"/>
      <c r="I2" s="533"/>
      <c r="J2" s="10"/>
      <c r="K2" s="10"/>
      <c r="M2" s="165" t="s">
        <v>62</v>
      </c>
    </row>
    <row r="3" spans="2:14" ht="37.5" customHeight="1" x14ac:dyDescent="0.2">
      <c r="B3" s="531"/>
      <c r="C3" s="544" t="s">
        <v>211</v>
      </c>
      <c r="D3" s="544"/>
      <c r="E3" s="544"/>
      <c r="F3" s="544" t="s">
        <v>212</v>
      </c>
      <c r="G3" s="544"/>
      <c r="H3" s="544"/>
      <c r="I3" s="533"/>
      <c r="J3" s="10"/>
      <c r="K3" s="10"/>
      <c r="M3" s="165" t="s">
        <v>64</v>
      </c>
    </row>
    <row r="4" spans="2:14" ht="23.25" customHeight="1" x14ac:dyDescent="0.2">
      <c r="B4" s="545"/>
      <c r="C4" s="546"/>
      <c r="D4" s="546"/>
      <c r="E4" s="546"/>
      <c r="F4" s="546"/>
      <c r="G4" s="546"/>
      <c r="H4" s="546"/>
      <c r="I4" s="547"/>
      <c r="J4" s="12"/>
      <c r="K4" s="12"/>
    </row>
    <row r="5" spans="2:14" ht="24" customHeight="1" x14ac:dyDescent="0.2">
      <c r="B5" s="548" t="s">
        <v>213</v>
      </c>
      <c r="C5" s="549"/>
      <c r="D5" s="549"/>
      <c r="E5" s="549"/>
      <c r="F5" s="549"/>
      <c r="G5" s="549"/>
      <c r="H5" s="549"/>
      <c r="I5" s="550"/>
      <c r="J5" s="14"/>
      <c r="K5" s="14"/>
      <c r="N5" s="166" t="s">
        <v>71</v>
      </c>
    </row>
    <row r="6" spans="2:14" ht="30.75" customHeight="1" x14ac:dyDescent="0.2">
      <c r="B6" s="183" t="s">
        <v>214</v>
      </c>
      <c r="C6" s="181">
        <v>1</v>
      </c>
      <c r="D6" s="551" t="s">
        <v>215</v>
      </c>
      <c r="E6" s="551"/>
      <c r="F6" s="505" t="s">
        <v>352</v>
      </c>
      <c r="G6" s="505"/>
      <c r="H6" s="505"/>
      <c r="I6" s="506"/>
      <c r="J6" s="15"/>
      <c r="K6" s="15"/>
      <c r="M6" s="165" t="s">
        <v>75</v>
      </c>
      <c r="N6" s="166" t="s">
        <v>76</v>
      </c>
    </row>
    <row r="7" spans="2:14" ht="30.75" customHeight="1" x14ac:dyDescent="0.2">
      <c r="B7" s="183" t="s">
        <v>216</v>
      </c>
      <c r="C7" s="181" t="s">
        <v>78</v>
      </c>
      <c r="D7" s="551" t="s">
        <v>217</v>
      </c>
      <c r="E7" s="551"/>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22" t="s">
        <v>228</v>
      </c>
      <c r="D11" s="523"/>
      <c r="E11" s="523"/>
      <c r="F11" s="523"/>
      <c r="G11" s="523"/>
      <c r="H11" s="523"/>
      <c r="I11" s="524"/>
      <c r="J11" s="17"/>
      <c r="K11" s="17"/>
      <c r="M11" s="167"/>
      <c r="N11" s="166" t="s">
        <v>96</v>
      </c>
    </row>
    <row r="12" spans="2:14" ht="30.75" customHeight="1" x14ac:dyDescent="0.2">
      <c r="B12" s="183" t="s">
        <v>229</v>
      </c>
      <c r="C12" s="525" t="s">
        <v>230</v>
      </c>
      <c r="D12" s="525"/>
      <c r="E12" s="525"/>
      <c r="F12" s="525"/>
      <c r="G12" s="182" t="s">
        <v>231</v>
      </c>
      <c r="H12" s="483" t="s">
        <v>100</v>
      </c>
      <c r="I12" s="484"/>
      <c r="J12" s="17"/>
      <c r="K12" s="17"/>
      <c r="M12" s="167" t="s">
        <v>101</v>
      </c>
      <c r="N12" s="166" t="s">
        <v>78</v>
      </c>
    </row>
    <row r="13" spans="2:14" ht="30.75" customHeight="1" x14ac:dyDescent="0.2">
      <c r="B13" s="183" t="s">
        <v>232</v>
      </c>
      <c r="C13" s="526" t="s">
        <v>233</v>
      </c>
      <c r="D13" s="526"/>
      <c r="E13" s="526"/>
      <c r="F13" s="526"/>
      <c r="G13" s="182" t="s">
        <v>234</v>
      </c>
      <c r="H13" s="507" t="s">
        <v>42</v>
      </c>
      <c r="I13" s="527"/>
      <c r="J13" s="17"/>
      <c r="K13" s="17"/>
      <c r="M13" s="167" t="s">
        <v>105</v>
      </c>
    </row>
    <row r="14" spans="2:14" ht="39" customHeight="1" x14ac:dyDescent="0.2">
      <c r="B14" s="183" t="s">
        <v>235</v>
      </c>
      <c r="C14" s="528" t="s">
        <v>353</v>
      </c>
      <c r="D14" s="528"/>
      <c r="E14" s="528"/>
      <c r="F14" s="528"/>
      <c r="G14" s="528"/>
      <c r="H14" s="528"/>
      <c r="I14" s="529"/>
      <c r="J14" s="22"/>
      <c r="K14" s="22"/>
      <c r="M14" s="167" t="s">
        <v>108</v>
      </c>
    </row>
    <row r="15" spans="2:14" ht="30.75" customHeight="1" x14ac:dyDescent="0.2">
      <c r="B15" s="183" t="s">
        <v>236</v>
      </c>
      <c r="C15" s="514" t="s">
        <v>346</v>
      </c>
      <c r="D15" s="515"/>
      <c r="E15" s="515"/>
      <c r="F15" s="515"/>
      <c r="G15" s="515"/>
      <c r="H15" s="515"/>
      <c r="I15" s="516"/>
      <c r="J15" s="23"/>
      <c r="K15" s="23"/>
      <c r="M15" s="167" t="s">
        <v>112</v>
      </c>
    </row>
    <row r="16" spans="2:14" ht="20.25" customHeight="1" x14ac:dyDescent="0.2">
      <c r="B16" s="183" t="s">
        <v>237</v>
      </c>
      <c r="C16" s="505" t="s">
        <v>238</v>
      </c>
      <c r="D16" s="505"/>
      <c r="E16" s="505"/>
      <c r="F16" s="505"/>
      <c r="G16" s="505"/>
      <c r="H16" s="505"/>
      <c r="I16" s="506"/>
      <c r="J16" s="24"/>
      <c r="K16" s="24"/>
      <c r="M16" s="167"/>
    </row>
    <row r="17" spans="2:13" ht="30.75" customHeight="1" x14ac:dyDescent="0.2">
      <c r="B17" s="183" t="s">
        <v>239</v>
      </c>
      <c r="C17" s="507" t="s">
        <v>240</v>
      </c>
      <c r="D17" s="508"/>
      <c r="E17" s="508"/>
      <c r="F17" s="508"/>
      <c r="G17" s="508"/>
      <c r="H17" s="508"/>
      <c r="I17" s="509"/>
      <c r="J17" s="25"/>
      <c r="K17" s="25"/>
      <c r="M17" s="167" t="s">
        <v>100</v>
      </c>
    </row>
    <row r="18" spans="2:13" ht="18" customHeight="1" x14ac:dyDescent="0.2">
      <c r="B18" s="510" t="s">
        <v>241</v>
      </c>
      <c r="C18" s="511" t="s">
        <v>242</v>
      </c>
      <c r="D18" s="511"/>
      <c r="E18" s="511"/>
      <c r="F18" s="512" t="s">
        <v>243</v>
      </c>
      <c r="G18" s="512"/>
      <c r="H18" s="512"/>
      <c r="I18" s="513"/>
      <c r="J18" s="26"/>
      <c r="K18" s="26"/>
      <c r="M18" s="167" t="s">
        <v>122</v>
      </c>
    </row>
    <row r="19" spans="2:13" ht="30" customHeight="1" x14ac:dyDescent="0.2">
      <c r="B19" s="510"/>
      <c r="C19" s="505" t="s">
        <v>244</v>
      </c>
      <c r="D19" s="505"/>
      <c r="E19" s="505"/>
      <c r="F19" s="505" t="s">
        <v>245</v>
      </c>
      <c r="G19" s="505"/>
      <c r="H19" s="505"/>
      <c r="I19" s="506"/>
      <c r="J19" s="24"/>
      <c r="K19" s="24"/>
      <c r="M19" s="167" t="s">
        <v>126</v>
      </c>
    </row>
    <row r="20" spans="2:13" ht="39.75" customHeight="1" x14ac:dyDescent="0.2">
      <c r="B20" s="183" t="s">
        <v>246</v>
      </c>
      <c r="C20" s="480" t="s">
        <v>247</v>
      </c>
      <c r="D20" s="481"/>
      <c r="E20" s="482"/>
      <c r="F20" s="483" t="s">
        <v>247</v>
      </c>
      <c r="G20" s="483"/>
      <c r="H20" s="483"/>
      <c r="I20" s="484"/>
      <c r="J20" s="17"/>
      <c r="K20" s="17"/>
      <c r="M20" s="167"/>
    </row>
    <row r="21" spans="2:13" ht="42" customHeight="1" x14ac:dyDescent="0.2">
      <c r="B21" s="183" t="s">
        <v>248</v>
      </c>
      <c r="C21" s="485" t="s">
        <v>249</v>
      </c>
      <c r="D21" s="486"/>
      <c r="E21" s="487"/>
      <c r="F21" s="485" t="s">
        <v>250</v>
      </c>
      <c r="G21" s="486"/>
      <c r="H21" s="486"/>
      <c r="I21" s="488"/>
      <c r="J21" s="23"/>
      <c r="K21" s="23"/>
      <c r="M21" s="167"/>
    </row>
    <row r="22" spans="2:13" ht="30" customHeight="1" x14ac:dyDescent="0.2">
      <c r="B22" s="183" t="s">
        <v>251</v>
      </c>
      <c r="C22" s="489">
        <v>44927</v>
      </c>
      <c r="D22" s="486"/>
      <c r="E22" s="487"/>
      <c r="F22" s="182" t="s">
        <v>252</v>
      </c>
      <c r="G22" s="222">
        <v>0.16839999999999999</v>
      </c>
      <c r="H22" s="182" t="s">
        <v>253</v>
      </c>
      <c r="I22" s="223">
        <v>0.6</v>
      </c>
      <c r="J22" s="209"/>
      <c r="K22" s="28"/>
      <c r="M22" s="167"/>
    </row>
    <row r="23" spans="2:13" ht="27" customHeight="1" x14ac:dyDescent="0.2">
      <c r="B23" s="183" t="s">
        <v>254</v>
      </c>
      <c r="C23" s="489">
        <v>45291</v>
      </c>
      <c r="D23" s="486"/>
      <c r="E23" s="487"/>
      <c r="F23" s="182" t="s">
        <v>255</v>
      </c>
      <c r="G23" s="490">
        <v>0.3</v>
      </c>
      <c r="H23" s="491"/>
      <c r="I23" s="492"/>
      <c r="J23" s="209"/>
      <c r="K23" s="29"/>
      <c r="M23" s="167"/>
    </row>
    <row r="24" spans="2:13" ht="30.75" customHeight="1" x14ac:dyDescent="0.2">
      <c r="B24" s="186" t="s">
        <v>256</v>
      </c>
      <c r="C24" s="493" t="s">
        <v>112</v>
      </c>
      <c r="D24" s="494"/>
      <c r="E24" s="495"/>
      <c r="F24" s="187" t="s">
        <v>257</v>
      </c>
      <c r="G24" s="485" t="s">
        <v>44</v>
      </c>
      <c r="H24" s="486"/>
      <c r="I24" s="488"/>
      <c r="J24" s="180"/>
      <c r="K24" s="26"/>
      <c r="M24" s="167"/>
    </row>
    <row r="25" spans="2:13" ht="22.5" customHeight="1" x14ac:dyDescent="0.2">
      <c r="B25" s="475" t="s">
        <v>258</v>
      </c>
      <c r="C25" s="476"/>
      <c r="D25" s="476"/>
      <c r="E25" s="476"/>
      <c r="F25" s="476"/>
      <c r="G25" s="476"/>
      <c r="H25" s="476"/>
      <c r="I25" s="477"/>
      <c r="J25" s="233"/>
      <c r="K25" s="172"/>
      <c r="L25" s="175"/>
      <c r="M25" s="167"/>
    </row>
    <row r="26" spans="2:13" ht="43.5" customHeight="1" x14ac:dyDescent="0.2">
      <c r="B26" s="188" t="s">
        <v>142</v>
      </c>
      <c r="C26" s="189" t="s">
        <v>259</v>
      </c>
      <c r="D26" s="189" t="s">
        <v>260</v>
      </c>
      <c r="E26" s="190" t="s">
        <v>261</v>
      </c>
      <c r="F26" s="189" t="s">
        <v>262</v>
      </c>
      <c r="G26" s="189" t="s">
        <v>263</v>
      </c>
      <c r="H26" s="190" t="s">
        <v>264</v>
      </c>
      <c r="I26" s="191" t="s">
        <v>265</v>
      </c>
      <c r="J26" s="24"/>
      <c r="K26" s="173"/>
      <c r="L26" s="175"/>
      <c r="M26" s="167"/>
    </row>
    <row r="27" spans="2:13" ht="15.75" customHeight="1" x14ac:dyDescent="0.2">
      <c r="B27" s="192" t="s">
        <v>266</v>
      </c>
      <c r="C27" s="232">
        <f>0.5%*G23</f>
        <v>1.5E-3</v>
      </c>
      <c r="D27" s="235">
        <v>1.5E-3</v>
      </c>
      <c r="E27" s="220">
        <f>IF(OR(C27=0,C27=""),0,D27/C27)</f>
        <v>1</v>
      </c>
      <c r="F27" s="496">
        <f>SUM(C27:C38)</f>
        <v>0.29996</v>
      </c>
      <c r="G27" s="499">
        <f>SUM(D27:D38)</f>
        <v>2.1300000000000003E-2</v>
      </c>
      <c r="H27" s="240">
        <f>+(D27*100%)/$G$23</f>
        <v>5.0000000000000001E-3</v>
      </c>
      <c r="I27" s="502">
        <f>G27+I22</f>
        <v>0.62129999999999996</v>
      </c>
      <c r="J27" s="236"/>
      <c r="K27" s="174"/>
      <c r="L27" s="175"/>
    </row>
    <row r="28" spans="2:13" ht="15.75" customHeight="1" x14ac:dyDescent="0.25">
      <c r="B28" s="192" t="s">
        <v>152</v>
      </c>
      <c r="C28" s="232">
        <f>12.87%*G23</f>
        <v>3.8609999999999992E-2</v>
      </c>
      <c r="D28" s="235">
        <v>1.9800000000000002E-2</v>
      </c>
      <c r="E28" s="249">
        <f t="shared" ref="E28:E38" si="0">IF(OR(C28=0,C28=""),0,D28/C28)</f>
        <v>0.512820512820513</v>
      </c>
      <c r="F28" s="497"/>
      <c r="G28" s="500"/>
      <c r="H28" s="246">
        <f>+IF(D28="","",((D28*100%)/$G$23)+H27)</f>
        <v>7.1000000000000008E-2</v>
      </c>
      <c r="I28" s="503"/>
      <c r="J28" s="234"/>
      <c r="K28" s="174"/>
      <c r="L28" s="175"/>
    </row>
    <row r="29" spans="2:13" ht="15.75" customHeight="1" x14ac:dyDescent="0.25">
      <c r="B29" s="192" t="s">
        <v>153</v>
      </c>
      <c r="C29" s="232">
        <f>6.68%*G23</f>
        <v>2.0039999999999999E-2</v>
      </c>
      <c r="D29" s="235"/>
      <c r="E29" s="220">
        <f t="shared" si="0"/>
        <v>0</v>
      </c>
      <c r="F29" s="497"/>
      <c r="G29" s="500"/>
      <c r="H29" s="241" t="str">
        <f t="shared" ref="H29:H38" si="1">+IF(D29="","",((D29*100%)/$G$23)+H28)</f>
        <v/>
      </c>
      <c r="I29" s="503"/>
      <c r="J29" s="234"/>
      <c r="K29" s="174"/>
      <c r="L29" s="175"/>
    </row>
    <row r="30" spans="2:13" ht="15.75" customHeight="1" x14ac:dyDescent="0.25">
      <c r="B30" s="192" t="s">
        <v>154</v>
      </c>
      <c r="C30" s="232">
        <f>13.34%*G23</f>
        <v>4.0019999999999993E-2</v>
      </c>
      <c r="D30" s="235"/>
      <c r="E30" s="220">
        <f t="shared" si="0"/>
        <v>0</v>
      </c>
      <c r="F30" s="497"/>
      <c r="G30" s="500"/>
      <c r="H30" s="241" t="str">
        <f t="shared" si="1"/>
        <v/>
      </c>
      <c r="I30" s="503"/>
      <c r="J30" s="234"/>
      <c r="K30" s="174"/>
      <c r="L30" s="175"/>
    </row>
    <row r="31" spans="2:13" ht="15.75" customHeight="1" x14ac:dyDescent="0.25">
      <c r="B31" s="192" t="s">
        <v>155</v>
      </c>
      <c r="C31" s="232">
        <f>6.66%*G23</f>
        <v>1.9980000000000001E-2</v>
      </c>
      <c r="D31" s="235"/>
      <c r="E31" s="220">
        <f t="shared" si="0"/>
        <v>0</v>
      </c>
      <c r="F31" s="497"/>
      <c r="G31" s="500"/>
      <c r="H31" s="241" t="str">
        <f t="shared" si="1"/>
        <v/>
      </c>
      <c r="I31" s="503"/>
      <c r="J31" s="234"/>
      <c r="K31" s="174"/>
      <c r="L31" s="175"/>
    </row>
    <row r="32" spans="2:13" ht="15.75" customHeight="1" x14ac:dyDescent="0.25">
      <c r="B32" s="192" t="s">
        <v>156</v>
      </c>
      <c r="C32" s="232">
        <v>0.02</v>
      </c>
      <c r="D32" s="235"/>
      <c r="E32" s="220">
        <f t="shared" si="0"/>
        <v>0</v>
      </c>
      <c r="F32" s="497"/>
      <c r="G32" s="500"/>
      <c r="H32" s="241" t="str">
        <f t="shared" si="1"/>
        <v/>
      </c>
      <c r="I32" s="503"/>
      <c r="J32" s="234"/>
      <c r="K32" s="174"/>
      <c r="L32" s="175"/>
    </row>
    <row r="33" spans="2:12" ht="15.75" customHeight="1" x14ac:dyDescent="0.25">
      <c r="B33" s="192" t="s">
        <v>157</v>
      </c>
      <c r="C33" s="232">
        <f>13.33%*G23</f>
        <v>3.9989999999999998E-2</v>
      </c>
      <c r="D33" s="235"/>
      <c r="E33" s="220">
        <f t="shared" si="0"/>
        <v>0</v>
      </c>
      <c r="F33" s="497"/>
      <c r="G33" s="500"/>
      <c r="H33" s="241" t="str">
        <f t="shared" si="1"/>
        <v/>
      </c>
      <c r="I33" s="503"/>
      <c r="J33" s="234"/>
      <c r="K33" s="174"/>
      <c r="L33" s="175"/>
    </row>
    <row r="34" spans="2:12" ht="15.75" customHeight="1" x14ac:dyDescent="0.25">
      <c r="B34" s="192" t="s">
        <v>158</v>
      </c>
      <c r="C34" s="232">
        <v>0.02</v>
      </c>
      <c r="D34" s="235"/>
      <c r="E34" s="220">
        <f t="shared" si="0"/>
        <v>0</v>
      </c>
      <c r="F34" s="497"/>
      <c r="G34" s="500"/>
      <c r="H34" s="241" t="str">
        <f t="shared" si="1"/>
        <v/>
      </c>
      <c r="I34" s="503"/>
      <c r="J34" s="234"/>
      <c r="K34" s="174"/>
      <c r="L34" s="175"/>
    </row>
    <row r="35" spans="2:12" ht="15.75" customHeight="1" x14ac:dyDescent="0.25">
      <c r="B35" s="192" t="s">
        <v>159</v>
      </c>
      <c r="C35" s="232">
        <v>0.02</v>
      </c>
      <c r="D35" s="235"/>
      <c r="E35" s="220">
        <f t="shared" si="0"/>
        <v>0</v>
      </c>
      <c r="F35" s="497"/>
      <c r="G35" s="500"/>
      <c r="H35" s="241" t="str">
        <f t="shared" si="1"/>
        <v/>
      </c>
      <c r="I35" s="503"/>
      <c r="J35" s="236"/>
      <c r="K35" s="174"/>
      <c r="L35" s="175"/>
    </row>
    <row r="36" spans="2:12" ht="15.75" customHeight="1" x14ac:dyDescent="0.25">
      <c r="B36" s="192" t="s">
        <v>160</v>
      </c>
      <c r="C36" s="232">
        <f>13.33%*G23</f>
        <v>3.9989999999999998E-2</v>
      </c>
      <c r="D36" s="235"/>
      <c r="E36" s="220">
        <f>IF(OR(C36=0,C36=""),0,D36/C36)</f>
        <v>0</v>
      </c>
      <c r="F36" s="497"/>
      <c r="G36" s="500"/>
      <c r="H36" s="241" t="str">
        <f t="shared" si="1"/>
        <v/>
      </c>
      <c r="I36" s="503"/>
      <c r="J36" s="236"/>
      <c r="K36" s="174"/>
      <c r="L36" s="175"/>
    </row>
    <row r="37" spans="2:12" ht="15.75" customHeight="1" x14ac:dyDescent="0.25">
      <c r="B37" s="192" t="s">
        <v>161</v>
      </c>
      <c r="C37" s="232">
        <v>0.02</v>
      </c>
      <c r="D37" s="235"/>
      <c r="E37" s="220">
        <f t="shared" si="0"/>
        <v>0</v>
      </c>
      <c r="F37" s="497"/>
      <c r="G37" s="500"/>
      <c r="H37" s="241" t="str">
        <f t="shared" si="1"/>
        <v/>
      </c>
      <c r="I37" s="503"/>
      <c r="J37" s="236"/>
      <c r="K37" s="174"/>
      <c r="L37" s="175"/>
    </row>
    <row r="38" spans="2:12" ht="15.75" customHeight="1" x14ac:dyDescent="0.25">
      <c r="B38" s="192" t="s">
        <v>162</v>
      </c>
      <c r="C38" s="232">
        <f>6.61%*G23</f>
        <v>1.983E-2</v>
      </c>
      <c r="D38" s="232"/>
      <c r="E38" s="220">
        <f t="shared" si="0"/>
        <v>0</v>
      </c>
      <c r="F38" s="498"/>
      <c r="G38" s="501"/>
      <c r="H38" s="241" t="str">
        <f t="shared" si="1"/>
        <v/>
      </c>
      <c r="I38" s="504"/>
      <c r="J38" s="236"/>
      <c r="K38" s="171"/>
    </row>
    <row r="39" spans="2:12" ht="42.75" customHeight="1" x14ac:dyDescent="0.2">
      <c r="B39" s="202" t="s">
        <v>267</v>
      </c>
      <c r="C39" s="478" t="s">
        <v>338</v>
      </c>
      <c r="D39" s="479"/>
      <c r="E39" s="479"/>
      <c r="F39" s="479"/>
      <c r="G39" s="479"/>
      <c r="H39" s="479"/>
      <c r="I39" s="479"/>
      <c r="J39" s="231"/>
      <c r="K39" s="37"/>
    </row>
    <row r="40" spans="2:12" ht="34.5" customHeight="1" x14ac:dyDescent="0.2">
      <c r="B40" s="459"/>
      <c r="C40" s="460"/>
      <c r="D40" s="460"/>
      <c r="E40" s="460"/>
      <c r="F40" s="460"/>
      <c r="G40" s="460"/>
      <c r="H40" s="460"/>
      <c r="I40" s="461"/>
      <c r="J40" s="230"/>
      <c r="K40" s="14"/>
    </row>
    <row r="41" spans="2:12" ht="34.5" customHeight="1" x14ac:dyDescent="0.2">
      <c r="B41" s="462"/>
      <c r="C41" s="463"/>
      <c r="D41" s="463"/>
      <c r="E41" s="463"/>
      <c r="F41" s="463"/>
      <c r="G41" s="463"/>
      <c r="H41" s="463"/>
      <c r="I41" s="464"/>
      <c r="J41" s="214"/>
      <c r="K41" s="37"/>
    </row>
    <row r="42" spans="2:12" ht="34.5" customHeight="1" x14ac:dyDescent="0.2">
      <c r="B42" s="462"/>
      <c r="C42" s="463"/>
      <c r="D42" s="463"/>
      <c r="E42" s="463"/>
      <c r="F42" s="463"/>
      <c r="G42" s="463"/>
      <c r="H42" s="463"/>
      <c r="I42" s="464"/>
      <c r="J42" s="214"/>
      <c r="K42" s="37"/>
    </row>
    <row r="43" spans="2:12" ht="34.5" customHeight="1" x14ac:dyDescent="0.2">
      <c r="B43" s="462"/>
      <c r="C43" s="463"/>
      <c r="D43" s="463"/>
      <c r="E43" s="463"/>
      <c r="F43" s="463"/>
      <c r="G43" s="463"/>
      <c r="H43" s="463"/>
      <c r="I43" s="464"/>
      <c r="J43" s="214">
        <v>11.335000000000001</v>
      </c>
      <c r="K43" s="37"/>
    </row>
    <row r="44" spans="2:12" ht="70.5" customHeight="1" x14ac:dyDescent="0.2">
      <c r="B44" s="465"/>
      <c r="C44" s="466"/>
      <c r="D44" s="466"/>
      <c r="E44" s="466"/>
      <c r="F44" s="466"/>
      <c r="G44" s="466"/>
      <c r="H44" s="466"/>
      <c r="I44" s="467"/>
      <c r="J44" s="12"/>
      <c r="K44" s="12"/>
    </row>
    <row r="45" spans="2:12" ht="78.75" customHeight="1" x14ac:dyDescent="0.2">
      <c r="B45" s="183" t="s">
        <v>268</v>
      </c>
      <c r="C45" s="468" t="s">
        <v>354</v>
      </c>
      <c r="D45" s="469"/>
      <c r="E45" s="469"/>
      <c r="F45" s="469"/>
      <c r="G45" s="469"/>
      <c r="H45" s="469"/>
      <c r="I45" s="470"/>
      <c r="J45" s="38"/>
      <c r="K45" s="176"/>
    </row>
    <row r="46" spans="2:12" ht="45" customHeight="1" x14ac:dyDescent="0.2">
      <c r="B46" s="183" t="s">
        <v>269</v>
      </c>
      <c r="C46" s="471" t="s">
        <v>366</v>
      </c>
      <c r="D46" s="469"/>
      <c r="E46" s="469"/>
      <c r="F46" s="469"/>
      <c r="G46" s="469"/>
      <c r="H46" s="469"/>
      <c r="I46" s="470"/>
      <c r="J46" s="38"/>
      <c r="K46" s="38"/>
    </row>
    <row r="47" spans="2:12" ht="39" customHeight="1" x14ac:dyDescent="0.2">
      <c r="B47" s="203" t="s">
        <v>270</v>
      </c>
      <c r="C47" s="468" t="s">
        <v>350</v>
      </c>
      <c r="D47" s="472"/>
      <c r="E47" s="472"/>
      <c r="F47" s="472"/>
      <c r="G47" s="472"/>
      <c r="H47" s="472"/>
      <c r="I47" s="473"/>
      <c r="J47" s="38"/>
      <c r="K47" s="38"/>
    </row>
    <row r="48" spans="2:12" ht="22.5" customHeight="1" x14ac:dyDescent="0.2">
      <c r="B48" s="475" t="s">
        <v>271</v>
      </c>
      <c r="C48" s="476"/>
      <c r="D48" s="476"/>
      <c r="E48" s="476"/>
      <c r="F48" s="476"/>
      <c r="G48" s="476"/>
      <c r="H48" s="476"/>
      <c r="I48" s="477"/>
      <c r="J48" s="38"/>
      <c r="K48" s="38"/>
    </row>
    <row r="49" spans="2:11" ht="22.5" customHeight="1" x14ac:dyDescent="0.2">
      <c r="B49" s="454" t="s">
        <v>272</v>
      </c>
      <c r="C49" s="197" t="s">
        <v>273</v>
      </c>
      <c r="D49" s="456" t="s">
        <v>274</v>
      </c>
      <c r="E49" s="456"/>
      <c r="F49" s="456"/>
      <c r="G49" s="456" t="s">
        <v>275</v>
      </c>
      <c r="H49" s="456"/>
      <c r="I49" s="457"/>
      <c r="J49" s="39"/>
      <c r="K49" s="39"/>
    </row>
    <row r="50" spans="2:11" ht="30.75" customHeight="1" x14ac:dyDescent="0.2">
      <c r="B50" s="455"/>
      <c r="C50" s="198" t="s">
        <v>276</v>
      </c>
      <c r="D50" s="458" t="s">
        <v>276</v>
      </c>
      <c r="E50" s="458"/>
      <c r="F50" s="458"/>
      <c r="G50" s="458" t="s">
        <v>276</v>
      </c>
      <c r="H50" s="458"/>
      <c r="I50" s="474"/>
      <c r="J50" s="39"/>
      <c r="K50" s="39"/>
    </row>
    <row r="51" spans="2:11" ht="32.25" customHeight="1" x14ac:dyDescent="0.2">
      <c r="B51" s="204" t="s">
        <v>277</v>
      </c>
      <c r="C51" s="540" t="s">
        <v>351</v>
      </c>
      <c r="D51" s="541"/>
      <c r="E51" s="541"/>
      <c r="F51" s="541"/>
      <c r="G51" s="541"/>
      <c r="H51" s="541"/>
      <c r="I51" s="542"/>
      <c r="J51" s="42"/>
      <c r="K51" s="42"/>
    </row>
    <row r="52" spans="2:11" ht="28.5" customHeight="1" x14ac:dyDescent="0.2">
      <c r="B52" s="205" t="s">
        <v>278</v>
      </c>
      <c r="C52" s="534" t="s">
        <v>335</v>
      </c>
      <c r="D52" s="535"/>
      <c r="E52" s="535"/>
      <c r="F52" s="535"/>
      <c r="G52" s="535"/>
      <c r="H52" s="535"/>
      <c r="I52" s="536"/>
      <c r="J52" s="42"/>
      <c r="K52" s="42"/>
    </row>
    <row r="53" spans="2:11" ht="30" customHeight="1" x14ac:dyDescent="0.2">
      <c r="B53" s="203" t="s">
        <v>279</v>
      </c>
      <c r="C53" s="534" t="s">
        <v>345</v>
      </c>
      <c r="D53" s="535"/>
      <c r="E53" s="535"/>
      <c r="F53" s="535"/>
      <c r="G53" s="535"/>
      <c r="H53" s="535"/>
      <c r="I53" s="536"/>
      <c r="J53" s="43"/>
      <c r="K53" s="43"/>
    </row>
    <row r="54" spans="2:11" ht="31.5" customHeight="1" thickBot="1" x14ac:dyDescent="0.25">
      <c r="B54" s="206" t="s">
        <v>280</v>
      </c>
      <c r="C54" s="537"/>
      <c r="D54" s="538"/>
      <c r="E54" s="538"/>
      <c r="F54" s="538"/>
      <c r="G54" s="538"/>
      <c r="H54" s="538"/>
      <c r="I54" s="539"/>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row r="64" spans="2:11" x14ac:dyDescent="0.2">
      <c r="C64" s="7" t="s">
        <v>281</v>
      </c>
    </row>
  </sheetData>
  <sheetProtection algorithmName="SHA-512" hashValue="YVTgQOdYY2oJH4xZ6p6bLn/K1haHw1Qq3ExJvgN9XSFxaqwQsHenTqx1Iia/uYhSq/88+pWRDNf6ZqeqV0m23w==" saltValue="xi3VApKO9hk9MJKrZw4srA=="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disablePrompts="1"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H13:I13" xr:uid="{00000000-0002-0000-0300-000004000000}">
      <formula1>$N$5:$N$8</formula1>
    </dataValidation>
    <dataValidation type="list" allowBlank="1" showInputMessage="1" showErrorMessage="1" sqref="C7 I7" xr:uid="{00000000-0002-0000-0300-000005000000}">
      <formula1>$N$11:$N$12</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7" zoomScale="90" zoomScaleNormal="90" workbookViewId="0">
      <selection activeCell="E32" sqref="E32"/>
    </sheetView>
  </sheetViews>
  <sheetFormatPr baseColWidth="10" defaultColWidth="0" defaultRowHeight="12.75" x14ac:dyDescent="0.2"/>
  <cols>
    <col min="1" max="1" width="1" style="7" customWidth="1"/>
    <col min="2" max="2" width="25.42578125" style="8" customWidth="1"/>
    <col min="3" max="3" width="14.5703125" style="7" customWidth="1"/>
    <col min="4" max="4" width="19.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customWidth="1"/>
    <col min="13" max="13" width="0" style="166" hidden="1" customWidth="1"/>
    <col min="14" max="24" width="0" style="3" hidden="1" customWidth="1"/>
    <col min="25" max="16384" width="11.42578125" style="7" hidden="1"/>
  </cols>
  <sheetData>
    <row r="1" spans="2:14" ht="37.5" customHeight="1" x14ac:dyDescent="0.2">
      <c r="B1" s="530"/>
      <c r="C1" s="543" t="s">
        <v>1</v>
      </c>
      <c r="D1" s="543"/>
      <c r="E1" s="543"/>
      <c r="F1" s="543"/>
      <c r="G1" s="543"/>
      <c r="H1" s="543"/>
      <c r="I1" s="532"/>
      <c r="J1" s="10"/>
      <c r="K1" s="10"/>
      <c r="M1" s="165" t="s">
        <v>61</v>
      </c>
    </row>
    <row r="2" spans="2:14" ht="37.5" customHeight="1" x14ac:dyDescent="0.2">
      <c r="B2" s="531"/>
      <c r="C2" s="544" t="s">
        <v>210</v>
      </c>
      <c r="D2" s="544"/>
      <c r="E2" s="544"/>
      <c r="F2" s="544"/>
      <c r="G2" s="544"/>
      <c r="H2" s="544"/>
      <c r="I2" s="533"/>
      <c r="J2" s="10"/>
      <c r="K2" s="10"/>
      <c r="M2" s="165" t="s">
        <v>62</v>
      </c>
    </row>
    <row r="3" spans="2:14" ht="37.5" customHeight="1" x14ac:dyDescent="0.2">
      <c r="B3" s="531"/>
      <c r="C3" s="544" t="s">
        <v>211</v>
      </c>
      <c r="D3" s="544"/>
      <c r="E3" s="544"/>
      <c r="F3" s="544" t="s">
        <v>212</v>
      </c>
      <c r="G3" s="544"/>
      <c r="H3" s="544"/>
      <c r="I3" s="533"/>
      <c r="J3" s="10"/>
      <c r="K3" s="10"/>
      <c r="M3" s="165" t="s">
        <v>64</v>
      </c>
    </row>
    <row r="4" spans="2:14" ht="23.25" customHeight="1" x14ac:dyDescent="0.2">
      <c r="B4" s="545"/>
      <c r="C4" s="546"/>
      <c r="D4" s="546"/>
      <c r="E4" s="546"/>
      <c r="F4" s="546"/>
      <c r="G4" s="546"/>
      <c r="H4" s="546"/>
      <c r="I4" s="547"/>
      <c r="J4" s="12"/>
      <c r="K4" s="12"/>
    </row>
    <row r="5" spans="2:14" ht="24" customHeight="1" x14ac:dyDescent="0.2">
      <c r="B5" s="548" t="s">
        <v>213</v>
      </c>
      <c r="C5" s="549"/>
      <c r="D5" s="549"/>
      <c r="E5" s="549"/>
      <c r="F5" s="549"/>
      <c r="G5" s="549"/>
      <c r="H5" s="549"/>
      <c r="I5" s="550"/>
      <c r="J5" s="14"/>
      <c r="K5" s="14"/>
      <c r="N5" s="6" t="s">
        <v>71</v>
      </c>
    </row>
    <row r="6" spans="2:14" ht="30.75" customHeight="1" x14ac:dyDescent="0.2">
      <c r="B6" s="183" t="s">
        <v>214</v>
      </c>
      <c r="C6" s="181">
        <v>2</v>
      </c>
      <c r="D6" s="551" t="s">
        <v>215</v>
      </c>
      <c r="E6" s="551"/>
      <c r="F6" s="505" t="s">
        <v>282</v>
      </c>
      <c r="G6" s="505"/>
      <c r="H6" s="505"/>
      <c r="I6" s="506"/>
      <c r="J6" s="15"/>
      <c r="K6" s="15"/>
      <c r="M6" s="165" t="s">
        <v>75</v>
      </c>
      <c r="N6" s="6" t="s">
        <v>76</v>
      </c>
    </row>
    <row r="7" spans="2:14" ht="30.75" customHeight="1" x14ac:dyDescent="0.2">
      <c r="B7" s="183" t="s">
        <v>216</v>
      </c>
      <c r="C7" s="181" t="s">
        <v>78</v>
      </c>
      <c r="D7" s="551" t="s">
        <v>217</v>
      </c>
      <c r="E7" s="551"/>
      <c r="F7" s="507" t="s">
        <v>218</v>
      </c>
      <c r="G7" s="507"/>
      <c r="H7" s="182" t="s">
        <v>219</v>
      </c>
      <c r="I7" s="201" t="s">
        <v>96</v>
      </c>
      <c r="J7" s="17"/>
      <c r="K7" s="17"/>
      <c r="M7" s="165" t="s">
        <v>82</v>
      </c>
      <c r="N7" s="6" t="s">
        <v>83</v>
      </c>
    </row>
    <row r="8" spans="2:14" ht="30.75" customHeight="1" x14ac:dyDescent="0.2">
      <c r="B8" s="183" t="s">
        <v>220</v>
      </c>
      <c r="C8" s="505" t="s">
        <v>221</v>
      </c>
      <c r="D8" s="505"/>
      <c r="E8" s="505"/>
      <c r="F8" s="505"/>
      <c r="G8" s="182" t="s">
        <v>222</v>
      </c>
      <c r="H8" s="517">
        <v>7551</v>
      </c>
      <c r="I8" s="518"/>
      <c r="J8" s="19"/>
      <c r="K8" s="19"/>
      <c r="M8" s="165" t="s">
        <v>87</v>
      </c>
      <c r="N8" s="6" t="s">
        <v>42</v>
      </c>
    </row>
    <row r="9" spans="2:14" ht="30.75" customHeight="1" x14ac:dyDescent="0.2">
      <c r="B9" s="183" t="s">
        <v>62</v>
      </c>
      <c r="C9" s="519" t="s">
        <v>82</v>
      </c>
      <c r="D9" s="519"/>
      <c r="E9" s="519"/>
      <c r="F9" s="519"/>
      <c r="G9" s="182" t="s">
        <v>223</v>
      </c>
      <c r="H9" s="520" t="s">
        <v>283</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284</v>
      </c>
      <c r="D11" s="507"/>
      <c r="E11" s="507"/>
      <c r="F11" s="507"/>
      <c r="G11" s="507"/>
      <c r="H11" s="507"/>
      <c r="I11" s="527"/>
      <c r="J11" s="17"/>
      <c r="K11" s="17"/>
      <c r="M11" s="167"/>
      <c r="N11" s="6" t="s">
        <v>96</v>
      </c>
    </row>
    <row r="12" spans="2:14" ht="30.75" customHeight="1" x14ac:dyDescent="0.2">
      <c r="B12" s="183" t="s">
        <v>229</v>
      </c>
      <c r="C12" s="525" t="s">
        <v>285</v>
      </c>
      <c r="D12" s="525"/>
      <c r="E12" s="525"/>
      <c r="F12" s="525"/>
      <c r="G12" s="182" t="s">
        <v>231</v>
      </c>
      <c r="H12" s="483" t="s">
        <v>100</v>
      </c>
      <c r="I12" s="484"/>
      <c r="J12" s="17"/>
      <c r="K12" s="17"/>
      <c r="M12" s="167" t="s">
        <v>101</v>
      </c>
      <c r="N12" s="6" t="s">
        <v>78</v>
      </c>
    </row>
    <row r="13" spans="2:14" ht="23.25" customHeight="1" x14ac:dyDescent="0.2">
      <c r="B13" s="183" t="s">
        <v>232</v>
      </c>
      <c r="C13" s="526" t="s">
        <v>286</v>
      </c>
      <c r="D13" s="526"/>
      <c r="E13" s="526"/>
      <c r="F13" s="526"/>
      <c r="G13" s="182" t="s">
        <v>234</v>
      </c>
      <c r="H13" s="507" t="s">
        <v>42</v>
      </c>
      <c r="I13" s="527"/>
      <c r="J13" s="17"/>
      <c r="K13" s="17"/>
      <c r="M13" s="167" t="s">
        <v>105</v>
      </c>
    </row>
    <row r="14" spans="2:14" ht="145.5" customHeight="1" x14ac:dyDescent="0.2">
      <c r="B14" s="183" t="s">
        <v>235</v>
      </c>
      <c r="C14" s="568" t="s">
        <v>357</v>
      </c>
      <c r="D14" s="568"/>
      <c r="E14" s="568"/>
      <c r="F14" s="568"/>
      <c r="G14" s="568"/>
      <c r="H14" s="568"/>
      <c r="I14" s="569"/>
      <c r="J14" s="22"/>
      <c r="K14" s="22"/>
      <c r="M14" s="167" t="s">
        <v>108</v>
      </c>
      <c r="N14" s="6"/>
    </row>
    <row r="15" spans="2:14" ht="30.75" customHeight="1" x14ac:dyDescent="0.2">
      <c r="B15" s="183" t="s">
        <v>236</v>
      </c>
      <c r="C15" s="514" t="s">
        <v>346</v>
      </c>
      <c r="D15" s="515"/>
      <c r="E15" s="515"/>
      <c r="F15" s="515"/>
      <c r="G15" s="515"/>
      <c r="H15" s="515"/>
      <c r="I15" s="516"/>
      <c r="J15" s="23"/>
      <c r="K15" s="23"/>
      <c r="M15" s="167" t="s">
        <v>112</v>
      </c>
      <c r="N15" s="6"/>
    </row>
    <row r="16" spans="2:14" ht="36" customHeight="1" x14ac:dyDescent="0.2">
      <c r="B16" s="183" t="s">
        <v>237</v>
      </c>
      <c r="C16" s="505" t="s">
        <v>287</v>
      </c>
      <c r="D16" s="505"/>
      <c r="E16" s="505"/>
      <c r="F16" s="505"/>
      <c r="G16" s="505"/>
      <c r="H16" s="505"/>
      <c r="I16" s="506"/>
      <c r="J16" s="24"/>
      <c r="K16" s="24"/>
      <c r="M16" s="167"/>
      <c r="N16" s="6"/>
    </row>
    <row r="17" spans="2:14" ht="30.75" customHeight="1" x14ac:dyDescent="0.2">
      <c r="B17" s="183" t="s">
        <v>239</v>
      </c>
      <c r="C17" s="507" t="s">
        <v>288</v>
      </c>
      <c r="D17" s="508"/>
      <c r="E17" s="508"/>
      <c r="F17" s="508"/>
      <c r="G17" s="508"/>
      <c r="H17" s="508"/>
      <c r="I17" s="509"/>
      <c r="J17" s="25"/>
      <c r="K17" s="25"/>
      <c r="M17" s="167" t="s">
        <v>100</v>
      </c>
      <c r="N17" s="6"/>
    </row>
    <row r="18" spans="2:14" ht="18" customHeight="1" x14ac:dyDescent="0.2">
      <c r="B18" s="510" t="s">
        <v>241</v>
      </c>
      <c r="C18" s="511" t="s">
        <v>242</v>
      </c>
      <c r="D18" s="511"/>
      <c r="E18" s="511"/>
      <c r="F18" s="512" t="s">
        <v>243</v>
      </c>
      <c r="G18" s="512"/>
      <c r="H18" s="512"/>
      <c r="I18" s="513"/>
      <c r="J18" s="26"/>
      <c r="K18" s="26"/>
      <c r="M18" s="167" t="s">
        <v>122</v>
      </c>
      <c r="N18" s="6"/>
    </row>
    <row r="19" spans="2:14" ht="32.25" customHeight="1" x14ac:dyDescent="0.2">
      <c r="B19" s="510"/>
      <c r="C19" s="505" t="s">
        <v>289</v>
      </c>
      <c r="D19" s="505"/>
      <c r="E19" s="505"/>
      <c r="F19" s="505" t="s">
        <v>290</v>
      </c>
      <c r="G19" s="505"/>
      <c r="H19" s="505"/>
      <c r="I19" s="506"/>
      <c r="J19" s="24"/>
      <c r="K19" s="24"/>
      <c r="M19" s="167" t="s">
        <v>126</v>
      </c>
      <c r="N19" s="6"/>
    </row>
    <row r="20" spans="2:14" ht="35.25" customHeight="1" x14ac:dyDescent="0.2">
      <c r="B20" s="183" t="s">
        <v>246</v>
      </c>
      <c r="C20" s="480" t="s">
        <v>288</v>
      </c>
      <c r="D20" s="481"/>
      <c r="E20" s="482"/>
      <c r="F20" s="483" t="s">
        <v>288</v>
      </c>
      <c r="G20" s="483"/>
      <c r="H20" s="483"/>
      <c r="I20" s="484"/>
      <c r="J20" s="17"/>
      <c r="K20" s="17"/>
      <c r="M20" s="167"/>
      <c r="N20" s="6"/>
    </row>
    <row r="21" spans="2:14" ht="42" customHeight="1" x14ac:dyDescent="0.2">
      <c r="B21" s="183" t="s">
        <v>248</v>
      </c>
      <c r="C21" s="485" t="s">
        <v>291</v>
      </c>
      <c r="D21" s="486"/>
      <c r="E21" s="487"/>
      <c r="F21" s="485" t="s">
        <v>292</v>
      </c>
      <c r="G21" s="486"/>
      <c r="H21" s="486"/>
      <c r="I21" s="488"/>
      <c r="J21" s="23"/>
      <c r="K21" s="23"/>
      <c r="M21" s="167"/>
      <c r="N21" s="6"/>
    </row>
    <row r="22" spans="2:14" ht="23.25" customHeight="1" x14ac:dyDescent="0.2">
      <c r="B22" s="183" t="s">
        <v>251</v>
      </c>
      <c r="C22" s="489">
        <v>44927</v>
      </c>
      <c r="D22" s="486"/>
      <c r="E22" s="487"/>
      <c r="F22" s="182" t="s">
        <v>252</v>
      </c>
      <c r="G22" s="184">
        <v>15169</v>
      </c>
      <c r="H22" s="182" t="s">
        <v>253</v>
      </c>
      <c r="I22" s="185">
        <v>47361</v>
      </c>
      <c r="J22" s="28"/>
      <c r="K22" s="28"/>
      <c r="M22" s="167"/>
    </row>
    <row r="23" spans="2:14" ht="27" customHeight="1" x14ac:dyDescent="0.2">
      <c r="B23" s="183" t="s">
        <v>254</v>
      </c>
      <c r="C23" s="489">
        <v>45291</v>
      </c>
      <c r="D23" s="486"/>
      <c r="E23" s="487"/>
      <c r="F23" s="182" t="s">
        <v>255</v>
      </c>
      <c r="G23" s="565">
        <v>9804</v>
      </c>
      <c r="H23" s="566"/>
      <c r="I23" s="567"/>
      <c r="J23" s="29"/>
      <c r="K23" s="29"/>
      <c r="M23" s="167"/>
    </row>
    <row r="24" spans="2:14" ht="24" x14ac:dyDescent="0.2">
      <c r="B24" s="186" t="s">
        <v>256</v>
      </c>
      <c r="C24" s="493" t="s">
        <v>112</v>
      </c>
      <c r="D24" s="494"/>
      <c r="E24" s="495"/>
      <c r="F24" s="187" t="s">
        <v>257</v>
      </c>
      <c r="G24" s="485" t="s">
        <v>358</v>
      </c>
      <c r="H24" s="486"/>
      <c r="I24" s="488"/>
      <c r="J24" s="26"/>
      <c r="K24" s="26"/>
      <c r="M24" s="167"/>
    </row>
    <row r="25" spans="2:14" ht="22.5" customHeight="1" x14ac:dyDescent="0.2">
      <c r="B25" s="475" t="s">
        <v>258</v>
      </c>
      <c r="C25" s="476"/>
      <c r="D25" s="476"/>
      <c r="E25" s="476"/>
      <c r="F25" s="476"/>
      <c r="G25" s="476"/>
      <c r="H25" s="476"/>
      <c r="I25" s="477"/>
      <c r="J25" s="14"/>
      <c r="K25" s="14"/>
      <c r="M25" s="167"/>
    </row>
    <row r="26" spans="2:14" ht="43.5" customHeight="1" x14ac:dyDescent="0.2">
      <c r="B26" s="188" t="s">
        <v>142</v>
      </c>
      <c r="C26" s="189" t="s">
        <v>259</v>
      </c>
      <c r="D26" s="189" t="s">
        <v>260</v>
      </c>
      <c r="E26" s="190" t="s">
        <v>261</v>
      </c>
      <c r="F26" s="189" t="s">
        <v>262</v>
      </c>
      <c r="G26" s="189" t="s">
        <v>263</v>
      </c>
      <c r="H26" s="190" t="s">
        <v>264</v>
      </c>
      <c r="I26" s="191" t="s">
        <v>265</v>
      </c>
      <c r="J26" s="24"/>
      <c r="K26" s="24"/>
      <c r="M26" s="167"/>
    </row>
    <row r="27" spans="2:14" ht="15" customHeight="1" x14ac:dyDescent="0.2">
      <c r="B27" s="192" t="s">
        <v>266</v>
      </c>
      <c r="C27" s="193">
        <v>687</v>
      </c>
      <c r="D27" s="194">
        <v>875</v>
      </c>
      <c r="E27" s="220">
        <f>IF(OR(C27=0,C27=""),0,D27/C27)</f>
        <v>1.2736535662299855</v>
      </c>
      <c r="F27" s="554">
        <v>9804</v>
      </c>
      <c r="G27" s="554">
        <f>SUM(D27:D38)</f>
        <v>1959</v>
      </c>
      <c r="H27" s="218">
        <f>+(D27*100%)/$G$23</f>
        <v>8.9249286005711956E-2</v>
      </c>
      <c r="I27" s="557">
        <f>G27+I22</f>
        <v>49320</v>
      </c>
      <c r="J27" s="36"/>
      <c r="K27" s="36"/>
    </row>
    <row r="28" spans="2:14" ht="15" customHeight="1" x14ac:dyDescent="0.2">
      <c r="B28" s="192" t="s">
        <v>152</v>
      </c>
      <c r="C28" s="193">
        <v>788</v>
      </c>
      <c r="D28" s="194">
        <v>1084</v>
      </c>
      <c r="E28" s="220">
        <f t="shared" ref="E28:E38" si="0">IF(OR(C28=0,C28=""),0,D28/C28)</f>
        <v>1.3756345177664975</v>
      </c>
      <c r="F28" s="555"/>
      <c r="G28" s="555"/>
      <c r="H28" s="218">
        <f>+IF(D28="","",((D28*100%)/$G$23)+H27)</f>
        <v>0.19981640146878826</v>
      </c>
      <c r="I28" s="558"/>
      <c r="J28" s="36"/>
      <c r="K28" s="212"/>
    </row>
    <row r="29" spans="2:14" ht="15" customHeight="1" x14ac:dyDescent="0.2">
      <c r="B29" s="192" t="s">
        <v>153</v>
      </c>
      <c r="C29" s="193">
        <v>819</v>
      </c>
      <c r="D29" s="194"/>
      <c r="E29" s="220">
        <f t="shared" si="0"/>
        <v>0</v>
      </c>
      <c r="F29" s="555"/>
      <c r="G29" s="555"/>
      <c r="H29" s="218" t="str">
        <f t="shared" ref="H29:H38" si="1">+IF(D29="","",((D29*100%)/$G$23)+H28)</f>
        <v/>
      </c>
      <c r="I29" s="558"/>
      <c r="J29" s="36"/>
      <c r="K29" s="36"/>
    </row>
    <row r="30" spans="2:14" ht="15" customHeight="1" x14ac:dyDescent="0.2">
      <c r="B30" s="192" t="s">
        <v>154</v>
      </c>
      <c r="C30" s="193">
        <v>816</v>
      </c>
      <c r="D30" s="194"/>
      <c r="E30" s="220">
        <f t="shared" si="0"/>
        <v>0</v>
      </c>
      <c r="F30" s="555"/>
      <c r="G30" s="555"/>
      <c r="H30" s="218" t="str">
        <f t="shared" si="1"/>
        <v/>
      </c>
      <c r="I30" s="558"/>
      <c r="J30" s="207"/>
      <c r="K30" s="211"/>
    </row>
    <row r="31" spans="2:14" ht="15" customHeight="1" x14ac:dyDescent="0.2">
      <c r="B31" s="192" t="s">
        <v>155</v>
      </c>
      <c r="C31" s="193">
        <v>818</v>
      </c>
      <c r="D31" s="238"/>
      <c r="E31" s="220">
        <f t="shared" si="0"/>
        <v>0</v>
      </c>
      <c r="F31" s="555"/>
      <c r="G31" s="555"/>
      <c r="H31" s="218" t="str">
        <f t="shared" si="1"/>
        <v/>
      </c>
      <c r="I31" s="558"/>
      <c r="J31" s="36"/>
      <c r="K31" s="211"/>
    </row>
    <row r="32" spans="2:14" ht="15" customHeight="1" x14ac:dyDescent="0.2">
      <c r="B32" s="192" t="s">
        <v>156</v>
      </c>
      <c r="C32" s="193">
        <v>819</v>
      </c>
      <c r="D32" s="238"/>
      <c r="E32" s="220">
        <f t="shared" si="0"/>
        <v>0</v>
      </c>
      <c r="F32" s="555"/>
      <c r="G32" s="555"/>
      <c r="H32" s="218" t="str">
        <f t="shared" si="1"/>
        <v/>
      </c>
      <c r="I32" s="558"/>
      <c r="J32" s="36"/>
      <c r="K32" s="36"/>
    </row>
    <row r="33" spans="2:11" ht="15" customHeight="1" x14ac:dyDescent="0.2">
      <c r="B33" s="192" t="s">
        <v>157</v>
      </c>
      <c r="C33" s="193">
        <v>819</v>
      </c>
      <c r="D33" s="238"/>
      <c r="E33" s="220">
        <f t="shared" si="0"/>
        <v>0</v>
      </c>
      <c r="F33" s="555"/>
      <c r="G33" s="555"/>
      <c r="H33" s="218" t="str">
        <f t="shared" si="1"/>
        <v/>
      </c>
      <c r="I33" s="558"/>
      <c r="J33" s="216"/>
      <c r="K33" s="36"/>
    </row>
    <row r="34" spans="2:11" ht="15" customHeight="1" x14ac:dyDescent="0.2">
      <c r="B34" s="192" t="s">
        <v>158</v>
      </c>
      <c r="C34" s="193">
        <v>817</v>
      </c>
      <c r="D34" s="238"/>
      <c r="E34" s="220">
        <f t="shared" si="0"/>
        <v>0</v>
      </c>
      <c r="F34" s="555"/>
      <c r="G34" s="555"/>
      <c r="H34" s="218" t="str">
        <f t="shared" si="1"/>
        <v/>
      </c>
      <c r="I34" s="558"/>
      <c r="J34" s="221"/>
      <c r="K34" s="36"/>
    </row>
    <row r="35" spans="2:11" ht="15" customHeight="1" x14ac:dyDescent="0.2">
      <c r="B35" s="192" t="s">
        <v>159</v>
      </c>
      <c r="C35" s="193">
        <v>905</v>
      </c>
      <c r="D35" s="238"/>
      <c r="E35" s="220">
        <f t="shared" si="0"/>
        <v>0</v>
      </c>
      <c r="F35" s="555"/>
      <c r="G35" s="555"/>
      <c r="H35" s="218" t="str">
        <f>+IF(D35="","",((D35*100%)/$G$23)+H34)</f>
        <v/>
      </c>
      <c r="I35" s="558"/>
      <c r="J35" s="221"/>
      <c r="K35" s="36"/>
    </row>
    <row r="36" spans="2:11" ht="15" customHeight="1" x14ac:dyDescent="0.2">
      <c r="B36" s="192" t="s">
        <v>160</v>
      </c>
      <c r="C36" s="193">
        <v>922</v>
      </c>
      <c r="D36" s="238"/>
      <c r="E36" s="220">
        <f t="shared" si="0"/>
        <v>0</v>
      </c>
      <c r="F36" s="555"/>
      <c r="G36" s="555"/>
      <c r="H36" s="218" t="str">
        <f t="shared" si="1"/>
        <v/>
      </c>
      <c r="I36" s="558"/>
      <c r="J36" s="221"/>
      <c r="K36" s="36"/>
    </row>
    <row r="37" spans="2:11" ht="15" customHeight="1" x14ac:dyDescent="0.2">
      <c r="B37" s="192" t="s">
        <v>161</v>
      </c>
      <c r="C37" s="193">
        <v>921</v>
      </c>
      <c r="D37" s="238"/>
      <c r="E37" s="220">
        <f t="shared" si="0"/>
        <v>0</v>
      </c>
      <c r="F37" s="555"/>
      <c r="G37" s="555"/>
      <c r="H37" s="218" t="str">
        <f t="shared" si="1"/>
        <v/>
      </c>
      <c r="I37" s="558"/>
      <c r="J37" s="216"/>
      <c r="K37" s="36"/>
    </row>
    <row r="38" spans="2:11" ht="15" customHeight="1" x14ac:dyDescent="0.2">
      <c r="B38" s="192" t="s">
        <v>162</v>
      </c>
      <c r="C38" s="193">
        <v>673</v>
      </c>
      <c r="D38" s="193"/>
      <c r="E38" s="220">
        <f t="shared" si="0"/>
        <v>0</v>
      </c>
      <c r="F38" s="556"/>
      <c r="G38" s="556"/>
      <c r="H38" s="218" t="str">
        <f t="shared" si="1"/>
        <v/>
      </c>
      <c r="I38" s="559"/>
      <c r="J38" s="36"/>
      <c r="K38" s="36"/>
    </row>
    <row r="39" spans="2:11" ht="114" customHeight="1" x14ac:dyDescent="0.2">
      <c r="B39" s="202" t="s">
        <v>267</v>
      </c>
      <c r="C39" s="560" t="s">
        <v>342</v>
      </c>
      <c r="D39" s="561"/>
      <c r="E39" s="561"/>
      <c r="F39" s="561"/>
      <c r="G39" s="561"/>
      <c r="H39" s="561"/>
      <c r="I39" s="562"/>
      <c r="J39" s="37"/>
      <c r="K39" s="37"/>
    </row>
    <row r="40" spans="2:11" ht="34.5" customHeight="1" x14ac:dyDescent="0.2">
      <c r="B40" s="459"/>
      <c r="C40" s="460"/>
      <c r="D40" s="460"/>
      <c r="E40" s="460"/>
      <c r="F40" s="460"/>
      <c r="G40" s="460"/>
      <c r="H40" s="460"/>
      <c r="I40" s="461"/>
      <c r="J40" s="14"/>
      <c r="K40" s="14"/>
    </row>
    <row r="41" spans="2:11" ht="34.5" customHeight="1" x14ac:dyDescent="0.2">
      <c r="B41" s="462"/>
      <c r="C41" s="463"/>
      <c r="D41" s="463"/>
      <c r="E41" s="463"/>
      <c r="F41" s="463"/>
      <c r="G41" s="463"/>
      <c r="H41" s="463"/>
      <c r="I41" s="464"/>
      <c r="J41" s="37"/>
      <c r="K41" s="37"/>
    </row>
    <row r="42" spans="2:11" ht="34.5" customHeight="1" x14ac:dyDescent="0.2">
      <c r="B42" s="462"/>
      <c r="C42" s="463"/>
      <c r="D42" s="463"/>
      <c r="E42" s="463"/>
      <c r="F42" s="463"/>
      <c r="G42" s="463"/>
      <c r="H42" s="463"/>
      <c r="I42" s="464"/>
      <c r="J42" s="37"/>
      <c r="K42" s="37"/>
    </row>
    <row r="43" spans="2:11" ht="34.5" customHeight="1" x14ac:dyDescent="0.2">
      <c r="B43" s="462"/>
      <c r="C43" s="463"/>
      <c r="D43" s="463"/>
      <c r="E43" s="463"/>
      <c r="F43" s="463"/>
      <c r="G43" s="463"/>
      <c r="H43" s="463"/>
      <c r="I43" s="464"/>
      <c r="J43" s="37"/>
      <c r="K43" s="37"/>
    </row>
    <row r="44" spans="2:11" ht="95.25" customHeight="1" x14ac:dyDescent="0.2">
      <c r="B44" s="465"/>
      <c r="C44" s="466"/>
      <c r="D44" s="466"/>
      <c r="E44" s="466"/>
      <c r="F44" s="466"/>
      <c r="G44" s="466"/>
      <c r="H44" s="466"/>
      <c r="I44" s="467"/>
      <c r="J44" s="12"/>
      <c r="K44" s="12"/>
    </row>
    <row r="45" spans="2:11" ht="125.25" customHeight="1" x14ac:dyDescent="0.2">
      <c r="B45" s="183" t="s">
        <v>268</v>
      </c>
      <c r="C45" s="471" t="s">
        <v>355</v>
      </c>
      <c r="D45" s="563"/>
      <c r="E45" s="563"/>
      <c r="F45" s="563"/>
      <c r="G45" s="563"/>
      <c r="H45" s="563"/>
      <c r="I45" s="564"/>
      <c r="J45" s="38"/>
      <c r="K45" s="38"/>
    </row>
    <row r="46" spans="2:11" ht="36" customHeight="1" x14ac:dyDescent="0.2">
      <c r="B46" s="183" t="s">
        <v>269</v>
      </c>
      <c r="C46" s="471" t="s">
        <v>293</v>
      </c>
      <c r="D46" s="469"/>
      <c r="E46" s="469"/>
      <c r="F46" s="469"/>
      <c r="G46" s="469"/>
      <c r="H46" s="469"/>
      <c r="I46" s="470"/>
      <c r="J46" s="38"/>
      <c r="K46" s="38"/>
    </row>
    <row r="47" spans="2:11" ht="93" customHeight="1" x14ac:dyDescent="0.2">
      <c r="B47" s="203" t="s">
        <v>270</v>
      </c>
      <c r="C47" s="468" t="s">
        <v>356</v>
      </c>
      <c r="D47" s="472"/>
      <c r="E47" s="472"/>
      <c r="F47" s="472"/>
      <c r="G47" s="472"/>
      <c r="H47" s="472"/>
      <c r="I47" s="473"/>
      <c r="J47" s="38"/>
      <c r="K47" s="38"/>
    </row>
    <row r="48" spans="2:11" ht="22.5" customHeight="1" x14ac:dyDescent="0.2">
      <c r="B48" s="475" t="s">
        <v>271</v>
      </c>
      <c r="C48" s="476"/>
      <c r="D48" s="476"/>
      <c r="E48" s="476"/>
      <c r="F48" s="476"/>
      <c r="G48" s="476"/>
      <c r="H48" s="476"/>
      <c r="I48" s="477"/>
      <c r="J48" s="38"/>
      <c r="K48" s="38"/>
    </row>
    <row r="49" spans="2:11" ht="22.5" customHeight="1" x14ac:dyDescent="0.2">
      <c r="B49" s="454" t="s">
        <v>272</v>
      </c>
      <c r="C49" s="197" t="s">
        <v>273</v>
      </c>
      <c r="D49" s="456" t="s">
        <v>274</v>
      </c>
      <c r="E49" s="456"/>
      <c r="F49" s="456"/>
      <c r="G49" s="456" t="s">
        <v>275</v>
      </c>
      <c r="H49" s="456"/>
      <c r="I49" s="457"/>
      <c r="J49" s="39"/>
      <c r="K49" s="39"/>
    </row>
    <row r="50" spans="2:11" ht="50.25" customHeight="1" x14ac:dyDescent="0.2">
      <c r="B50" s="455"/>
      <c r="C50" s="198" t="s">
        <v>339</v>
      </c>
      <c r="D50" s="458" t="s">
        <v>340</v>
      </c>
      <c r="E50" s="458"/>
      <c r="F50" s="458"/>
      <c r="G50" s="458" t="s">
        <v>341</v>
      </c>
      <c r="H50" s="458"/>
      <c r="I50" s="474"/>
      <c r="J50" s="39"/>
      <c r="K50" s="39"/>
    </row>
    <row r="51" spans="2:11" ht="82.5" customHeight="1" x14ac:dyDescent="0.2">
      <c r="B51" s="204" t="s">
        <v>277</v>
      </c>
      <c r="C51" s="458" t="s">
        <v>336</v>
      </c>
      <c r="D51" s="458"/>
      <c r="E51" s="458"/>
      <c r="F51" s="458"/>
      <c r="G51" s="458"/>
      <c r="H51" s="458"/>
      <c r="I51" s="474"/>
      <c r="J51" s="42"/>
      <c r="K51" s="42"/>
    </row>
    <row r="52" spans="2:11" ht="28.5" customHeight="1" x14ac:dyDescent="0.2">
      <c r="B52" s="205" t="s">
        <v>278</v>
      </c>
      <c r="C52" s="534" t="s">
        <v>335</v>
      </c>
      <c r="D52" s="535"/>
      <c r="E52" s="535"/>
      <c r="F52" s="535"/>
      <c r="G52" s="535"/>
      <c r="H52" s="535"/>
      <c r="I52" s="536"/>
      <c r="J52" s="42"/>
      <c r="K52" s="42"/>
    </row>
    <row r="53" spans="2:11" ht="30" customHeight="1" x14ac:dyDescent="0.2">
      <c r="B53" s="203" t="s">
        <v>279</v>
      </c>
      <c r="C53" s="534" t="s">
        <v>345</v>
      </c>
      <c r="D53" s="535"/>
      <c r="E53" s="535"/>
      <c r="F53" s="535"/>
      <c r="G53" s="535"/>
      <c r="H53" s="535"/>
      <c r="I53" s="536"/>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Eci4GYTS0gloey6q7gT2uYKNfB1MkoDe7t1FlGUaPOYscKg9BMkQtWGmW9yy1kfk4RPloSpE/vjG3SWD3any7Q==" saltValue="xqaHqnr+C8aAQId9ce6RcA=="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C9:F9" xr:uid="{00000000-0002-0000-0400-000002000000}">
      <formula1>$M$6:$M$9</formula1>
    </dataValidation>
    <dataValidation type="list" allowBlank="1" showInputMessage="1" showErrorMessage="1" sqref="C24:E24" xr:uid="{00000000-0002-0000-0400-000003000000}">
      <formula1>$M$12:$M$15</formula1>
    </dataValidation>
    <dataValidation type="list" allowBlank="1" showInputMessage="1" showErrorMessage="1" sqref="H12:I12" xr:uid="{00000000-0002-0000-0400-000004000000}">
      <formula1>M17:M19</formula1>
    </dataValidation>
    <dataValidation type="list" showDropDown="1" showInputMessage="1" showErrorMessage="1" sqref="K12" xr:uid="{00000000-0002-0000-0400-000005000000}">
      <formula1>O17:O19</formula1>
    </dataValidation>
    <dataValidation type="list" allowBlank="1" showInputMessage="1" showErrorMessage="1" sqref="J10:K10" xr:uid="{00000000-0002-0000-04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77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777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26" zoomScale="90" zoomScaleNormal="90" workbookViewId="0">
      <selection activeCell="C45" sqref="C45:I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11.42578125" style="3" hidden="1" customWidth="1"/>
    <col min="13" max="18" width="11.42578125" style="166" hidden="1" customWidth="1"/>
    <col min="19" max="19" width="27.140625" style="3" hidden="1" customWidth="1"/>
    <col min="20" max="24" width="0" style="3" hidden="1" customWidth="1"/>
    <col min="25" max="16384" width="11.42578125" style="7" hidden="1"/>
  </cols>
  <sheetData>
    <row r="1" spans="2:14" ht="37.5" customHeight="1" x14ac:dyDescent="0.2">
      <c r="B1" s="530"/>
      <c r="C1" s="543" t="s">
        <v>1</v>
      </c>
      <c r="D1" s="543"/>
      <c r="E1" s="543"/>
      <c r="F1" s="543"/>
      <c r="G1" s="543"/>
      <c r="H1" s="543"/>
      <c r="I1" s="532"/>
      <c r="J1" s="10"/>
      <c r="K1" s="10"/>
      <c r="M1" s="165" t="s">
        <v>61</v>
      </c>
    </row>
    <row r="2" spans="2:14" ht="37.5" customHeight="1" x14ac:dyDescent="0.2">
      <c r="B2" s="531"/>
      <c r="C2" s="544" t="s">
        <v>210</v>
      </c>
      <c r="D2" s="544"/>
      <c r="E2" s="544"/>
      <c r="F2" s="544"/>
      <c r="G2" s="544"/>
      <c r="H2" s="544"/>
      <c r="I2" s="533"/>
      <c r="J2" s="10"/>
      <c r="K2" s="10"/>
      <c r="M2" s="165" t="s">
        <v>62</v>
      </c>
    </row>
    <row r="3" spans="2:14" ht="37.5" customHeight="1" x14ac:dyDescent="0.2">
      <c r="B3" s="531"/>
      <c r="C3" s="544" t="s">
        <v>211</v>
      </c>
      <c r="D3" s="544"/>
      <c r="E3" s="544"/>
      <c r="F3" s="544" t="s">
        <v>212</v>
      </c>
      <c r="G3" s="544"/>
      <c r="H3" s="544"/>
      <c r="I3" s="533"/>
      <c r="J3" s="10"/>
      <c r="K3" s="10"/>
      <c r="M3" s="165" t="s">
        <v>64</v>
      </c>
    </row>
    <row r="4" spans="2:14" ht="23.25" customHeight="1" x14ac:dyDescent="0.2">
      <c r="B4" s="545"/>
      <c r="C4" s="546"/>
      <c r="D4" s="546"/>
      <c r="E4" s="546"/>
      <c r="F4" s="546"/>
      <c r="G4" s="546"/>
      <c r="H4" s="546"/>
      <c r="I4" s="547"/>
      <c r="J4" s="12"/>
      <c r="K4" s="12"/>
    </row>
    <row r="5" spans="2:14" ht="24" customHeight="1" x14ac:dyDescent="0.2">
      <c r="B5" s="548" t="s">
        <v>213</v>
      </c>
      <c r="C5" s="549"/>
      <c r="D5" s="549"/>
      <c r="E5" s="549"/>
      <c r="F5" s="549"/>
      <c r="G5" s="549"/>
      <c r="H5" s="549"/>
      <c r="I5" s="550"/>
      <c r="J5" s="14"/>
      <c r="K5" s="14"/>
      <c r="N5" s="166" t="s">
        <v>71</v>
      </c>
    </row>
    <row r="6" spans="2:14" ht="30.75" customHeight="1" x14ac:dyDescent="0.2">
      <c r="B6" s="183" t="s">
        <v>214</v>
      </c>
      <c r="C6" s="181">
        <v>3</v>
      </c>
      <c r="D6" s="551" t="s">
        <v>215</v>
      </c>
      <c r="E6" s="551"/>
      <c r="F6" s="505" t="s">
        <v>361</v>
      </c>
      <c r="G6" s="505"/>
      <c r="H6" s="505"/>
      <c r="I6" s="506"/>
      <c r="J6" s="15"/>
      <c r="K6" s="15"/>
      <c r="M6" s="165" t="s">
        <v>75</v>
      </c>
      <c r="N6" s="166" t="s">
        <v>76</v>
      </c>
    </row>
    <row r="7" spans="2:14" ht="30.75" customHeight="1" x14ac:dyDescent="0.2">
      <c r="B7" s="183" t="s">
        <v>216</v>
      </c>
      <c r="C7" s="181" t="s">
        <v>78</v>
      </c>
      <c r="D7" s="551" t="s">
        <v>217</v>
      </c>
      <c r="E7" s="551"/>
      <c r="F7" s="507" t="s">
        <v>218</v>
      </c>
      <c r="G7" s="507"/>
      <c r="H7" s="182" t="s">
        <v>219</v>
      </c>
      <c r="I7" s="201" t="s">
        <v>78</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294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83" t="s">
        <v>295</v>
      </c>
      <c r="D11" s="583"/>
      <c r="E11" s="583"/>
      <c r="F11" s="583"/>
      <c r="G11" s="583"/>
      <c r="H11" s="583"/>
      <c r="I11" s="584"/>
      <c r="J11" s="17"/>
      <c r="K11" s="17"/>
      <c r="M11" s="167"/>
      <c r="N11" s="166" t="s">
        <v>96</v>
      </c>
    </row>
    <row r="12" spans="2:14" ht="30.75" customHeight="1" x14ac:dyDescent="0.2">
      <c r="B12" s="183" t="s">
        <v>229</v>
      </c>
      <c r="C12" s="525" t="s">
        <v>296</v>
      </c>
      <c r="D12" s="525"/>
      <c r="E12" s="525"/>
      <c r="F12" s="525"/>
      <c r="G12" s="182" t="s">
        <v>231</v>
      </c>
      <c r="H12" s="483" t="s">
        <v>100</v>
      </c>
      <c r="I12" s="484"/>
      <c r="J12" s="17"/>
      <c r="K12" s="17"/>
      <c r="M12" s="167" t="s">
        <v>101</v>
      </c>
      <c r="N12" s="166" t="s">
        <v>78</v>
      </c>
    </row>
    <row r="13" spans="2:14" ht="30.75" customHeight="1" x14ac:dyDescent="0.2">
      <c r="B13" s="183" t="s">
        <v>232</v>
      </c>
      <c r="C13" s="526" t="s">
        <v>286</v>
      </c>
      <c r="D13" s="526"/>
      <c r="E13" s="526"/>
      <c r="F13" s="526"/>
      <c r="G13" s="182" t="s">
        <v>234</v>
      </c>
      <c r="H13" s="507" t="s">
        <v>42</v>
      </c>
      <c r="I13" s="527"/>
      <c r="J13" s="17"/>
      <c r="K13" s="17"/>
      <c r="M13" s="167" t="s">
        <v>105</v>
      </c>
    </row>
    <row r="14" spans="2:14" ht="64.5" customHeight="1" x14ac:dyDescent="0.2">
      <c r="B14" s="183" t="s">
        <v>235</v>
      </c>
      <c r="C14" s="528" t="s">
        <v>362</v>
      </c>
      <c r="D14" s="528"/>
      <c r="E14" s="528"/>
      <c r="F14" s="528"/>
      <c r="G14" s="528"/>
      <c r="H14" s="528"/>
      <c r="I14" s="529"/>
      <c r="J14" s="22"/>
      <c r="K14" s="22"/>
      <c r="M14" s="167" t="s">
        <v>108</v>
      </c>
    </row>
    <row r="15" spans="2:14" ht="30.75" customHeight="1" x14ac:dyDescent="0.2">
      <c r="B15" s="183" t="s">
        <v>236</v>
      </c>
      <c r="C15" s="514" t="s">
        <v>346</v>
      </c>
      <c r="D15" s="515"/>
      <c r="E15" s="515"/>
      <c r="F15" s="515"/>
      <c r="G15" s="515"/>
      <c r="H15" s="515"/>
      <c r="I15" s="516"/>
      <c r="J15" s="23"/>
      <c r="K15" s="23"/>
      <c r="M15" s="167" t="s">
        <v>112</v>
      </c>
    </row>
    <row r="16" spans="2:14" ht="20.25" customHeight="1" x14ac:dyDescent="0.2">
      <c r="B16" s="183" t="s">
        <v>237</v>
      </c>
      <c r="C16" s="505" t="s">
        <v>363</v>
      </c>
      <c r="D16" s="505"/>
      <c r="E16" s="505"/>
      <c r="F16" s="505"/>
      <c r="G16" s="505"/>
      <c r="H16" s="505"/>
      <c r="I16" s="506"/>
      <c r="J16" s="24"/>
      <c r="K16" s="24"/>
      <c r="M16" s="167"/>
    </row>
    <row r="17" spans="2:18" ht="30.75" customHeight="1" x14ac:dyDescent="0.2">
      <c r="B17" s="183" t="s">
        <v>239</v>
      </c>
      <c r="C17" s="507" t="s">
        <v>288</v>
      </c>
      <c r="D17" s="508"/>
      <c r="E17" s="508"/>
      <c r="F17" s="508"/>
      <c r="G17" s="508"/>
      <c r="H17" s="508"/>
      <c r="I17" s="509"/>
      <c r="J17" s="25"/>
      <c r="K17" s="25"/>
      <c r="M17" s="167" t="s">
        <v>100</v>
      </c>
    </row>
    <row r="18" spans="2:18" ht="18" customHeight="1" x14ac:dyDescent="0.2">
      <c r="B18" s="510" t="s">
        <v>241</v>
      </c>
      <c r="C18" s="511" t="s">
        <v>242</v>
      </c>
      <c r="D18" s="511"/>
      <c r="E18" s="511"/>
      <c r="F18" s="512" t="s">
        <v>243</v>
      </c>
      <c r="G18" s="512"/>
      <c r="H18" s="512"/>
      <c r="I18" s="513"/>
      <c r="J18" s="180"/>
      <c r="K18" s="26"/>
      <c r="M18" s="167"/>
    </row>
    <row r="19" spans="2:18" ht="25.5" customHeight="1" x14ac:dyDescent="0.2">
      <c r="B19" s="510"/>
      <c r="C19" s="505" t="s">
        <v>297</v>
      </c>
      <c r="D19" s="505"/>
      <c r="E19" s="505"/>
      <c r="F19" s="505" t="s">
        <v>298</v>
      </c>
      <c r="G19" s="505"/>
      <c r="H19" s="505"/>
      <c r="I19" s="506"/>
      <c r="J19" s="24"/>
      <c r="K19" s="24"/>
      <c r="M19" s="167"/>
    </row>
    <row r="20" spans="2:18" ht="39.75" customHeight="1" x14ac:dyDescent="0.2">
      <c r="B20" s="183" t="s">
        <v>246</v>
      </c>
      <c r="C20" s="480" t="s">
        <v>299</v>
      </c>
      <c r="D20" s="481"/>
      <c r="E20" s="482"/>
      <c r="F20" s="483" t="s">
        <v>299</v>
      </c>
      <c r="G20" s="483"/>
      <c r="H20" s="483"/>
      <c r="I20" s="484"/>
      <c r="J20" s="17"/>
      <c r="K20" s="17"/>
      <c r="M20" s="167"/>
    </row>
    <row r="21" spans="2:18" ht="24" customHeight="1" x14ac:dyDescent="0.2">
      <c r="B21" s="183" t="s">
        <v>248</v>
      </c>
      <c r="C21" s="485" t="s">
        <v>300</v>
      </c>
      <c r="D21" s="486"/>
      <c r="E21" s="487"/>
      <c r="F21" s="485" t="s">
        <v>301</v>
      </c>
      <c r="G21" s="486"/>
      <c r="H21" s="486"/>
      <c r="I21" s="488"/>
      <c r="J21" s="23"/>
      <c r="K21" s="23"/>
      <c r="M21" s="167"/>
    </row>
    <row r="22" spans="2:18" ht="23.25" customHeight="1" x14ac:dyDescent="0.2">
      <c r="B22" s="183" t="s">
        <v>251</v>
      </c>
      <c r="C22" s="489">
        <v>44927</v>
      </c>
      <c r="D22" s="486"/>
      <c r="E22" s="487"/>
      <c r="F22" s="182" t="s">
        <v>252</v>
      </c>
      <c r="G22" s="199">
        <v>0.16400000000000001</v>
      </c>
      <c r="H22" s="182" t="s">
        <v>253</v>
      </c>
      <c r="I22" s="200">
        <v>0.26</v>
      </c>
      <c r="J22" s="209"/>
      <c r="K22" s="28"/>
      <c r="M22" s="167"/>
    </row>
    <row r="23" spans="2:18" ht="27" customHeight="1" x14ac:dyDescent="0.2">
      <c r="B23" s="183" t="s">
        <v>254</v>
      </c>
      <c r="C23" s="489">
        <v>45291</v>
      </c>
      <c r="D23" s="486"/>
      <c r="E23" s="487"/>
      <c r="F23" s="182" t="s">
        <v>255</v>
      </c>
      <c r="G23" s="580">
        <v>0.3</v>
      </c>
      <c r="H23" s="581"/>
      <c r="I23" s="582"/>
      <c r="J23" s="29"/>
      <c r="K23" s="29"/>
      <c r="M23" s="167"/>
      <c r="N23" s="169"/>
      <c r="P23" s="166">
        <f>N24*M23</f>
        <v>0</v>
      </c>
      <c r="R23" s="166">
        <v>9.5300000000000003E-3</v>
      </c>
    </row>
    <row r="24" spans="2:18" ht="30.75" customHeight="1" x14ac:dyDescent="0.2">
      <c r="B24" s="186" t="s">
        <v>256</v>
      </c>
      <c r="C24" s="493" t="s">
        <v>112</v>
      </c>
      <c r="D24" s="494"/>
      <c r="E24" s="495"/>
      <c r="F24" s="187" t="s">
        <v>257</v>
      </c>
      <c r="G24" s="485" t="s">
        <v>44</v>
      </c>
      <c r="H24" s="486"/>
      <c r="I24" s="488"/>
      <c r="J24" s="180"/>
      <c r="K24" s="179"/>
      <c r="M24" s="168"/>
      <c r="N24" s="170"/>
      <c r="O24" s="170" t="e">
        <f>N24/N23</f>
        <v>#DIV/0!</v>
      </c>
      <c r="P24" s="170"/>
      <c r="R24" s="166">
        <v>9.5300000000000003E-3</v>
      </c>
    </row>
    <row r="25" spans="2:18" ht="22.5" customHeight="1" x14ac:dyDescent="0.2">
      <c r="B25" s="475" t="s">
        <v>258</v>
      </c>
      <c r="C25" s="476"/>
      <c r="D25" s="476"/>
      <c r="E25" s="476"/>
      <c r="F25" s="476"/>
      <c r="G25" s="476"/>
      <c r="H25" s="476"/>
      <c r="I25" s="477"/>
      <c r="J25" s="14"/>
      <c r="K25" s="14"/>
      <c r="L25" s="164"/>
      <c r="M25" s="167"/>
      <c r="R25" s="166">
        <v>1.6199999999999999E-2</v>
      </c>
    </row>
    <row r="26" spans="2:18" ht="43.5" customHeight="1" x14ac:dyDescent="0.2">
      <c r="B26" s="188" t="s">
        <v>142</v>
      </c>
      <c r="C26" s="189" t="s">
        <v>259</v>
      </c>
      <c r="D26" s="189" t="s">
        <v>260</v>
      </c>
      <c r="E26" s="190" t="s">
        <v>261</v>
      </c>
      <c r="F26" s="189" t="s">
        <v>262</v>
      </c>
      <c r="G26" s="189" t="s">
        <v>263</v>
      </c>
      <c r="H26" s="190" t="s">
        <v>264</v>
      </c>
      <c r="I26" s="191" t="s">
        <v>265</v>
      </c>
      <c r="J26" s="224"/>
      <c r="K26" s="215"/>
      <c r="L26" s="164"/>
      <c r="M26" s="167"/>
      <c r="R26" s="166">
        <v>1.6199999999999999E-2</v>
      </c>
    </row>
    <row r="27" spans="2:18" ht="17.25" customHeight="1" x14ac:dyDescent="0.2">
      <c r="B27" s="192" t="s">
        <v>266</v>
      </c>
      <c r="C27" s="229">
        <v>2.496E-2</v>
      </c>
      <c r="D27" s="247">
        <f>7.52%*G23</f>
        <v>2.2559999999999997E-2</v>
      </c>
      <c r="E27" s="195">
        <f>IF(OR(C27=0,C27=""),0,D27/C27)</f>
        <v>0.90384615384615374</v>
      </c>
      <c r="F27" s="570">
        <f>SUM(C27:C38)</f>
        <v>0.29952000000000001</v>
      </c>
      <c r="G27" s="573">
        <f>SUM(D27:D38)</f>
        <v>4.8329999999999998E-2</v>
      </c>
      <c r="H27" s="196">
        <f>+(D27*100%)/$G$23</f>
        <v>7.5199999999999989E-2</v>
      </c>
      <c r="I27" s="576">
        <f>G27+I22</f>
        <v>0.30832999999999999</v>
      </c>
      <c r="J27" s="225"/>
      <c r="K27" s="69"/>
    </row>
    <row r="28" spans="2:18" ht="17.25" customHeight="1" x14ac:dyDescent="0.2">
      <c r="B28" s="192" t="s">
        <v>152</v>
      </c>
      <c r="C28" s="229">
        <v>2.496E-2</v>
      </c>
      <c r="D28" s="248">
        <f>8.59%*G23</f>
        <v>2.5770000000000001E-2</v>
      </c>
      <c r="E28" s="195">
        <f t="shared" ref="E28:E38" si="0">IF(OR(C28=0,C28=""),0,D28/C28)</f>
        <v>1.0324519230769231</v>
      </c>
      <c r="F28" s="571"/>
      <c r="G28" s="574"/>
      <c r="H28" s="196">
        <f>+IF(D28="","",((D28*100%)/$G$23)+H27)</f>
        <v>0.16109999999999999</v>
      </c>
      <c r="I28" s="577"/>
      <c r="J28" s="226"/>
      <c r="K28" s="228"/>
    </row>
    <row r="29" spans="2:18" ht="17.25" customHeight="1" x14ac:dyDescent="0.2">
      <c r="B29" s="192" t="s">
        <v>153</v>
      </c>
      <c r="C29" s="229">
        <v>2.496E-2</v>
      </c>
      <c r="D29" s="237"/>
      <c r="E29" s="195">
        <f t="shared" si="0"/>
        <v>0</v>
      </c>
      <c r="F29" s="571"/>
      <c r="G29" s="574"/>
      <c r="H29" s="196" t="str">
        <f t="shared" ref="H29:H38" si="1">+IF(D29="","",((D29*100%)/$G$23)+H28)</f>
        <v/>
      </c>
      <c r="I29" s="577"/>
      <c r="J29" s="227"/>
      <c r="K29" s="227"/>
    </row>
    <row r="30" spans="2:18" ht="17.25" customHeight="1" x14ac:dyDescent="0.2">
      <c r="B30" s="192" t="s">
        <v>154</v>
      </c>
      <c r="C30" s="229">
        <v>2.496E-2</v>
      </c>
      <c r="D30" s="237"/>
      <c r="E30" s="195">
        <f t="shared" si="0"/>
        <v>0</v>
      </c>
      <c r="F30" s="571"/>
      <c r="G30" s="574"/>
      <c r="H30" s="196" t="str">
        <f t="shared" si="1"/>
        <v/>
      </c>
      <c r="I30" s="577"/>
      <c r="J30" s="219"/>
      <c r="K30" s="227"/>
    </row>
    <row r="31" spans="2:18" ht="17.25" customHeight="1" x14ac:dyDescent="0.2">
      <c r="B31" s="192" t="s">
        <v>155</v>
      </c>
      <c r="C31" s="229">
        <v>2.496E-2</v>
      </c>
      <c r="D31" s="237"/>
      <c r="E31" s="195">
        <f t="shared" si="0"/>
        <v>0</v>
      </c>
      <c r="F31" s="571"/>
      <c r="G31" s="574"/>
      <c r="H31" s="196" t="str">
        <f t="shared" si="1"/>
        <v/>
      </c>
      <c r="I31" s="577"/>
      <c r="J31" s="219"/>
      <c r="K31" s="227"/>
    </row>
    <row r="32" spans="2:18" ht="17.25" customHeight="1" x14ac:dyDescent="0.2">
      <c r="B32" s="192" t="s">
        <v>156</v>
      </c>
      <c r="C32" s="229">
        <v>2.496E-2</v>
      </c>
      <c r="D32" s="237"/>
      <c r="E32" s="195">
        <f t="shared" si="0"/>
        <v>0</v>
      </c>
      <c r="F32" s="571"/>
      <c r="G32" s="574"/>
      <c r="H32" s="196" t="str">
        <f t="shared" si="1"/>
        <v/>
      </c>
      <c r="I32" s="577"/>
      <c r="J32" s="219"/>
      <c r="K32" s="227"/>
    </row>
    <row r="33" spans="2:11" ht="17.25" customHeight="1" x14ac:dyDescent="0.2">
      <c r="B33" s="192" t="s">
        <v>157</v>
      </c>
      <c r="C33" s="229">
        <v>2.496E-2</v>
      </c>
      <c r="D33" s="237"/>
      <c r="E33" s="195">
        <f t="shared" si="0"/>
        <v>0</v>
      </c>
      <c r="F33" s="571"/>
      <c r="G33" s="574"/>
      <c r="H33" s="196" t="str">
        <f>+IF(D33="","",((D33*100%)/$G$23)+H32)</f>
        <v/>
      </c>
      <c r="I33" s="577"/>
      <c r="J33" s="219"/>
      <c r="K33" s="227"/>
    </row>
    <row r="34" spans="2:11" ht="17.25" customHeight="1" x14ac:dyDescent="0.2">
      <c r="B34" s="192" t="s">
        <v>158</v>
      </c>
      <c r="C34" s="229">
        <v>2.496E-2</v>
      </c>
      <c r="D34" s="237"/>
      <c r="E34" s="195">
        <f t="shared" si="0"/>
        <v>0</v>
      </c>
      <c r="F34" s="571"/>
      <c r="G34" s="574"/>
      <c r="H34" s="196" t="str">
        <f t="shared" si="1"/>
        <v/>
      </c>
      <c r="I34" s="577"/>
      <c r="J34" s="219"/>
      <c r="K34" s="227"/>
    </row>
    <row r="35" spans="2:11" ht="17.25" customHeight="1" x14ac:dyDescent="0.2">
      <c r="B35" s="192" t="s">
        <v>159</v>
      </c>
      <c r="C35" s="229">
        <v>2.496E-2</v>
      </c>
      <c r="D35" s="237"/>
      <c r="E35" s="195">
        <f t="shared" si="0"/>
        <v>0</v>
      </c>
      <c r="F35" s="571"/>
      <c r="G35" s="574"/>
      <c r="H35" s="196" t="str">
        <f t="shared" si="1"/>
        <v/>
      </c>
      <c r="I35" s="577"/>
      <c r="J35" s="219"/>
      <c r="K35" s="227"/>
    </row>
    <row r="36" spans="2:11" ht="17.25" customHeight="1" x14ac:dyDescent="0.2">
      <c r="B36" s="192" t="s">
        <v>160</v>
      </c>
      <c r="C36" s="229">
        <v>2.496E-2</v>
      </c>
      <c r="D36" s="237"/>
      <c r="E36" s="195">
        <f t="shared" si="0"/>
        <v>0</v>
      </c>
      <c r="F36" s="571"/>
      <c r="G36" s="574"/>
      <c r="H36" s="196" t="str">
        <f t="shared" si="1"/>
        <v/>
      </c>
      <c r="I36" s="577"/>
      <c r="J36" s="219"/>
      <c r="K36" s="228"/>
    </row>
    <row r="37" spans="2:11" ht="17.25" customHeight="1" x14ac:dyDescent="0.2">
      <c r="B37" s="192" t="s">
        <v>161</v>
      </c>
      <c r="C37" s="229">
        <v>2.496E-2</v>
      </c>
      <c r="D37" s="229"/>
      <c r="E37" s="195">
        <f t="shared" si="0"/>
        <v>0</v>
      </c>
      <c r="F37" s="571"/>
      <c r="G37" s="574"/>
      <c r="H37" s="196" t="str">
        <f t="shared" si="1"/>
        <v/>
      </c>
      <c r="I37" s="577"/>
      <c r="J37" s="219"/>
      <c r="K37" s="216"/>
    </row>
    <row r="38" spans="2:11" ht="17.25" customHeight="1" x14ac:dyDescent="0.2">
      <c r="B38" s="192" t="s">
        <v>162</v>
      </c>
      <c r="C38" s="229">
        <v>2.496E-2</v>
      </c>
      <c r="D38" s="229"/>
      <c r="E38" s="195">
        <f t="shared" si="0"/>
        <v>0</v>
      </c>
      <c r="F38" s="572"/>
      <c r="G38" s="575"/>
      <c r="H38" s="196" t="str">
        <f t="shared" si="1"/>
        <v/>
      </c>
      <c r="I38" s="578"/>
      <c r="J38" s="225"/>
      <c r="K38" s="216"/>
    </row>
    <row r="39" spans="2:11" ht="43.5" customHeight="1" x14ac:dyDescent="0.2">
      <c r="B39" s="202" t="s">
        <v>267</v>
      </c>
      <c r="C39" s="579" t="s">
        <v>367</v>
      </c>
      <c r="D39" s="579"/>
      <c r="E39" s="579"/>
      <c r="F39" s="579"/>
      <c r="G39" s="579"/>
      <c r="H39" s="579"/>
      <c r="I39" s="579"/>
      <c r="J39" s="217"/>
      <c r="K39" s="214"/>
    </row>
    <row r="40" spans="2:11" ht="34.5" customHeight="1" x14ac:dyDescent="0.2">
      <c r="B40" s="459"/>
      <c r="C40" s="460"/>
      <c r="D40" s="460"/>
      <c r="E40" s="460"/>
      <c r="F40" s="460"/>
      <c r="G40" s="460"/>
      <c r="H40" s="460"/>
      <c r="I40" s="461"/>
      <c r="J40" s="208"/>
      <c r="K40" s="14"/>
    </row>
    <row r="41" spans="2:11" ht="34.5" customHeight="1" x14ac:dyDescent="0.2">
      <c r="B41" s="462"/>
      <c r="C41" s="463"/>
      <c r="D41" s="463"/>
      <c r="E41" s="463"/>
      <c r="F41" s="463"/>
      <c r="G41" s="463"/>
      <c r="H41" s="463"/>
      <c r="I41" s="464"/>
      <c r="J41" s="37"/>
      <c r="K41" s="37"/>
    </row>
    <row r="42" spans="2:11" ht="34.5" customHeight="1" x14ac:dyDescent="0.2">
      <c r="B42" s="462"/>
      <c r="C42" s="463"/>
      <c r="D42" s="463"/>
      <c r="E42" s="463"/>
      <c r="F42" s="463"/>
      <c r="G42" s="463"/>
      <c r="H42" s="463"/>
      <c r="I42" s="464"/>
      <c r="J42" s="37"/>
      <c r="K42" s="37"/>
    </row>
    <row r="43" spans="2:11" ht="34.5" customHeight="1" x14ac:dyDescent="0.2">
      <c r="B43" s="462"/>
      <c r="C43" s="463"/>
      <c r="D43" s="463"/>
      <c r="E43" s="463"/>
      <c r="F43" s="463"/>
      <c r="G43" s="463"/>
      <c r="H43" s="463"/>
      <c r="I43" s="464"/>
      <c r="J43" s="37"/>
      <c r="K43" s="37"/>
    </row>
    <row r="44" spans="2:11" ht="101.25" customHeight="1" x14ac:dyDescent="0.2">
      <c r="B44" s="465"/>
      <c r="C44" s="466"/>
      <c r="D44" s="466"/>
      <c r="E44" s="466"/>
      <c r="F44" s="466"/>
      <c r="G44" s="466"/>
      <c r="H44" s="466"/>
      <c r="I44" s="467"/>
      <c r="J44" s="12"/>
      <c r="K44" s="12"/>
    </row>
    <row r="45" spans="2:11" ht="137.25" customHeight="1" x14ac:dyDescent="0.2">
      <c r="B45" s="183" t="s">
        <v>268</v>
      </c>
      <c r="C45" s="471" t="s">
        <v>368</v>
      </c>
      <c r="D45" s="469"/>
      <c r="E45" s="469"/>
      <c r="F45" s="469"/>
      <c r="G45" s="469"/>
      <c r="H45" s="469"/>
      <c r="I45" s="470"/>
      <c r="J45" s="38"/>
      <c r="K45" s="38"/>
    </row>
    <row r="46" spans="2:11" ht="48.75" customHeight="1" x14ac:dyDescent="0.2">
      <c r="B46" s="183" t="s">
        <v>269</v>
      </c>
      <c r="C46" s="468" t="s">
        <v>44</v>
      </c>
      <c r="D46" s="472"/>
      <c r="E46" s="472"/>
      <c r="F46" s="472"/>
      <c r="G46" s="472"/>
      <c r="H46" s="472"/>
      <c r="I46" s="473"/>
      <c r="J46" s="38"/>
      <c r="K46" s="38"/>
    </row>
    <row r="47" spans="2:11" ht="42.75" customHeight="1" x14ac:dyDescent="0.2">
      <c r="B47" s="203" t="s">
        <v>270</v>
      </c>
      <c r="C47" s="468" t="s">
        <v>359</v>
      </c>
      <c r="D47" s="472"/>
      <c r="E47" s="472"/>
      <c r="F47" s="472"/>
      <c r="G47" s="472"/>
      <c r="H47" s="472"/>
      <c r="I47" s="473"/>
      <c r="J47" s="38"/>
      <c r="K47" s="38"/>
    </row>
    <row r="48" spans="2:11" ht="22.5" customHeight="1" x14ac:dyDescent="0.2">
      <c r="B48" s="475" t="s">
        <v>271</v>
      </c>
      <c r="C48" s="476"/>
      <c r="D48" s="476"/>
      <c r="E48" s="476"/>
      <c r="F48" s="476"/>
      <c r="G48" s="476"/>
      <c r="H48" s="476"/>
      <c r="I48" s="477"/>
      <c r="J48" s="38"/>
      <c r="K48" s="38"/>
    </row>
    <row r="49" spans="2:11" ht="22.5" customHeight="1" x14ac:dyDescent="0.2">
      <c r="B49" s="454" t="s">
        <v>272</v>
      </c>
      <c r="C49" s="197" t="s">
        <v>273</v>
      </c>
      <c r="D49" s="456" t="s">
        <v>274</v>
      </c>
      <c r="E49" s="456"/>
      <c r="F49" s="456"/>
      <c r="G49" s="456" t="s">
        <v>275</v>
      </c>
      <c r="H49" s="456"/>
      <c r="I49" s="457"/>
      <c r="J49" s="39"/>
      <c r="K49" s="39"/>
    </row>
    <row r="50" spans="2:11" ht="30.75" customHeight="1" x14ac:dyDescent="0.2">
      <c r="B50" s="455"/>
      <c r="C50" s="198" t="s">
        <v>276</v>
      </c>
      <c r="D50" s="458" t="s">
        <v>276</v>
      </c>
      <c r="E50" s="458"/>
      <c r="F50" s="458"/>
      <c r="G50" s="458" t="s">
        <v>276</v>
      </c>
      <c r="H50" s="458"/>
      <c r="I50" s="474"/>
      <c r="J50" s="39"/>
      <c r="K50" s="39"/>
    </row>
    <row r="51" spans="2:11" ht="32.25" customHeight="1" x14ac:dyDescent="0.2">
      <c r="B51" s="204" t="s">
        <v>277</v>
      </c>
      <c r="C51" s="458" t="s">
        <v>360</v>
      </c>
      <c r="D51" s="458"/>
      <c r="E51" s="458"/>
      <c r="F51" s="458"/>
      <c r="G51" s="458"/>
      <c r="H51" s="458"/>
      <c r="I51" s="474"/>
      <c r="J51" s="42"/>
      <c r="K51" s="42"/>
    </row>
    <row r="52" spans="2:11" ht="28.5" customHeight="1" x14ac:dyDescent="0.2">
      <c r="B52" s="205" t="s">
        <v>278</v>
      </c>
      <c r="C52" s="534" t="s">
        <v>335</v>
      </c>
      <c r="D52" s="535"/>
      <c r="E52" s="535"/>
      <c r="F52" s="535"/>
      <c r="G52" s="535"/>
      <c r="H52" s="535"/>
      <c r="I52" s="536"/>
      <c r="J52" s="42"/>
      <c r="K52" s="42"/>
    </row>
    <row r="53" spans="2:11" ht="30" customHeight="1" x14ac:dyDescent="0.2">
      <c r="B53" s="203" t="s">
        <v>279</v>
      </c>
      <c r="C53" s="534" t="s">
        <v>345</v>
      </c>
      <c r="D53" s="535"/>
      <c r="E53" s="535"/>
      <c r="F53" s="535"/>
      <c r="G53" s="535"/>
      <c r="H53" s="535"/>
      <c r="I53" s="536"/>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zz7Hm1Li6WPB/qENUN2dEpCK1hB76W+kbEzv/YRiObOIV1KXqhH0oLJB01K4K0DyLaCEjoL5lr0jcTluNkx9bw==" saltValue="TOcVQo9MYEzARCykHlXxm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H13:I13" xr:uid="{00000000-0002-0000-0500-000004000000}">
      <formula1>$N$5:$N$8</formula1>
    </dataValidation>
    <dataValidation type="list" allowBlank="1" showInputMessage="1" showErrorMessage="1" sqref="C7 I7" xr:uid="{00000000-0002-0000-0500-000005000000}">
      <formula1>$N$11:$N$12</formula1>
    </dataValidation>
    <dataValidation type="list" allowBlank="1" showInputMessage="1" showErrorMessage="1" sqref="J10:K10" xr:uid="{00000000-0002-0000-05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88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8801"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6" zoomScale="90" zoomScaleNormal="90" workbookViewId="0">
      <selection activeCell="B45" sqref="B45"/>
    </sheetView>
  </sheetViews>
  <sheetFormatPr baseColWidth="10" defaultColWidth="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12" width="0" style="3" hidden="1" customWidth="1"/>
    <col min="13" max="14" width="0" style="166" hidden="1" customWidth="1"/>
    <col min="15" max="24" width="0" style="3" hidden="1" customWidth="1"/>
    <col min="25" max="16384" width="11.42578125" style="7" hidden="1"/>
  </cols>
  <sheetData>
    <row r="1" spans="2:14" ht="37.5" customHeight="1" x14ac:dyDescent="0.2">
      <c r="B1" s="530"/>
      <c r="C1" s="543" t="s">
        <v>1</v>
      </c>
      <c r="D1" s="543"/>
      <c r="E1" s="543"/>
      <c r="F1" s="543"/>
      <c r="G1" s="543"/>
      <c r="H1" s="543"/>
      <c r="I1" s="532"/>
      <c r="J1" s="10"/>
      <c r="K1" s="10"/>
      <c r="M1" s="165" t="s">
        <v>61</v>
      </c>
    </row>
    <row r="2" spans="2:14" ht="37.5" customHeight="1" x14ac:dyDescent="0.2">
      <c r="B2" s="531"/>
      <c r="C2" s="544" t="s">
        <v>210</v>
      </c>
      <c r="D2" s="544"/>
      <c r="E2" s="544"/>
      <c r="F2" s="544"/>
      <c r="G2" s="544"/>
      <c r="H2" s="544"/>
      <c r="I2" s="533"/>
      <c r="J2" s="10"/>
      <c r="K2" s="10"/>
      <c r="M2" s="165" t="s">
        <v>62</v>
      </c>
    </row>
    <row r="3" spans="2:14" ht="37.5" customHeight="1" x14ac:dyDescent="0.2">
      <c r="B3" s="531"/>
      <c r="C3" s="544" t="s">
        <v>211</v>
      </c>
      <c r="D3" s="544"/>
      <c r="E3" s="544"/>
      <c r="F3" s="544" t="s">
        <v>212</v>
      </c>
      <c r="G3" s="544"/>
      <c r="H3" s="544"/>
      <c r="I3" s="533"/>
      <c r="J3" s="10"/>
      <c r="K3" s="10"/>
      <c r="M3" s="165" t="s">
        <v>64</v>
      </c>
    </row>
    <row r="4" spans="2:14" ht="23.25" customHeight="1" x14ac:dyDescent="0.2">
      <c r="B4" s="545"/>
      <c r="C4" s="546"/>
      <c r="D4" s="546"/>
      <c r="E4" s="546"/>
      <c r="F4" s="546"/>
      <c r="G4" s="546"/>
      <c r="H4" s="546"/>
      <c r="I4" s="547"/>
      <c r="J4" s="12"/>
      <c r="K4" s="12"/>
    </row>
    <row r="5" spans="2:14" ht="24" customHeight="1" x14ac:dyDescent="0.2">
      <c r="B5" s="548" t="s">
        <v>213</v>
      </c>
      <c r="C5" s="549"/>
      <c r="D5" s="549"/>
      <c r="E5" s="549"/>
      <c r="F5" s="549"/>
      <c r="G5" s="549"/>
      <c r="H5" s="549"/>
      <c r="I5" s="550"/>
      <c r="J5" s="14"/>
      <c r="K5" s="14"/>
      <c r="N5" s="166" t="s">
        <v>71</v>
      </c>
    </row>
    <row r="6" spans="2:14" ht="30.75" customHeight="1" x14ac:dyDescent="0.2">
      <c r="B6" s="183" t="s">
        <v>214</v>
      </c>
      <c r="C6" s="181">
        <v>4</v>
      </c>
      <c r="D6" s="551" t="s">
        <v>215</v>
      </c>
      <c r="E6" s="551"/>
      <c r="F6" s="505" t="s">
        <v>302</v>
      </c>
      <c r="G6" s="505"/>
      <c r="H6" s="505"/>
      <c r="I6" s="506"/>
      <c r="J6" s="15"/>
      <c r="K6" s="15"/>
      <c r="M6" s="165" t="s">
        <v>75</v>
      </c>
      <c r="N6" s="166" t="s">
        <v>76</v>
      </c>
    </row>
    <row r="7" spans="2:14" ht="30.75" customHeight="1" x14ac:dyDescent="0.2">
      <c r="B7" s="183" t="s">
        <v>216</v>
      </c>
      <c r="C7" s="181" t="s">
        <v>78</v>
      </c>
      <c r="D7" s="551" t="s">
        <v>217</v>
      </c>
      <c r="E7" s="551"/>
      <c r="F7" s="507" t="s">
        <v>218</v>
      </c>
      <c r="G7" s="507"/>
      <c r="H7" s="182" t="s">
        <v>219</v>
      </c>
      <c r="I7" s="201" t="s">
        <v>96</v>
      </c>
      <c r="J7" s="17"/>
      <c r="K7" s="17"/>
      <c r="M7" s="165" t="s">
        <v>82</v>
      </c>
      <c r="N7" s="166" t="s">
        <v>83</v>
      </c>
    </row>
    <row r="8" spans="2:14" ht="30.75" customHeight="1" x14ac:dyDescent="0.2">
      <c r="B8" s="183" t="s">
        <v>220</v>
      </c>
      <c r="C8" s="505" t="s">
        <v>221</v>
      </c>
      <c r="D8" s="505"/>
      <c r="E8" s="505"/>
      <c r="F8" s="505"/>
      <c r="G8" s="182" t="s">
        <v>222</v>
      </c>
      <c r="H8" s="517">
        <v>7551</v>
      </c>
      <c r="I8" s="518"/>
      <c r="J8" s="19"/>
      <c r="K8" s="19"/>
      <c r="M8" s="165" t="s">
        <v>87</v>
      </c>
      <c r="N8" s="166" t="s">
        <v>42</v>
      </c>
    </row>
    <row r="9" spans="2:14" ht="30.75" customHeight="1" x14ac:dyDescent="0.2">
      <c r="B9" s="183" t="s">
        <v>62</v>
      </c>
      <c r="C9" s="519" t="s">
        <v>82</v>
      </c>
      <c r="D9" s="519"/>
      <c r="E9" s="519"/>
      <c r="F9" s="519"/>
      <c r="G9" s="182" t="s">
        <v>223</v>
      </c>
      <c r="H9" s="520" t="s">
        <v>224</v>
      </c>
      <c r="I9" s="521"/>
      <c r="J9" s="20"/>
      <c r="K9" s="20"/>
      <c r="M9" s="167" t="s">
        <v>91</v>
      </c>
    </row>
    <row r="10" spans="2:14" ht="30.75" customHeight="1" x14ac:dyDescent="0.2">
      <c r="B10" s="183" t="s">
        <v>225</v>
      </c>
      <c r="C10" s="505" t="s">
        <v>226</v>
      </c>
      <c r="D10" s="505"/>
      <c r="E10" s="505"/>
      <c r="F10" s="505"/>
      <c r="G10" s="505"/>
      <c r="H10" s="505"/>
      <c r="I10" s="506"/>
      <c r="J10" s="22"/>
      <c r="K10" s="22"/>
      <c r="M10" s="167"/>
    </row>
    <row r="11" spans="2:14" ht="30.75" customHeight="1" x14ac:dyDescent="0.2">
      <c r="B11" s="183" t="s">
        <v>227</v>
      </c>
      <c r="C11" s="507" t="s">
        <v>303</v>
      </c>
      <c r="D11" s="507"/>
      <c r="E11" s="507"/>
      <c r="F11" s="507"/>
      <c r="G11" s="507"/>
      <c r="H11" s="507"/>
      <c r="I11" s="527"/>
      <c r="J11" s="17"/>
      <c r="K11" s="17"/>
      <c r="M11" s="167"/>
      <c r="N11" s="166" t="s">
        <v>96</v>
      </c>
    </row>
    <row r="12" spans="2:14" ht="30.75" customHeight="1" x14ac:dyDescent="0.2">
      <c r="B12" s="183" t="s">
        <v>229</v>
      </c>
      <c r="C12" s="525" t="s">
        <v>304</v>
      </c>
      <c r="D12" s="525"/>
      <c r="E12" s="525"/>
      <c r="F12" s="525"/>
      <c r="G12" s="182" t="s">
        <v>231</v>
      </c>
      <c r="H12" s="483" t="s">
        <v>100</v>
      </c>
      <c r="I12" s="484"/>
      <c r="J12" s="17"/>
      <c r="K12" s="17"/>
      <c r="M12" s="167" t="s">
        <v>101</v>
      </c>
      <c r="N12" s="166" t="s">
        <v>78</v>
      </c>
    </row>
    <row r="13" spans="2:14" ht="30.75" customHeight="1" x14ac:dyDescent="0.2">
      <c r="B13" s="183" t="s">
        <v>232</v>
      </c>
      <c r="C13" s="526" t="s">
        <v>305</v>
      </c>
      <c r="D13" s="526"/>
      <c r="E13" s="526"/>
      <c r="F13" s="526"/>
      <c r="G13" s="182" t="s">
        <v>234</v>
      </c>
      <c r="H13" s="507" t="s">
        <v>42</v>
      </c>
      <c r="I13" s="527"/>
      <c r="J13" s="17"/>
      <c r="K13" s="17"/>
      <c r="M13" s="167" t="s">
        <v>105</v>
      </c>
    </row>
    <row r="14" spans="2:14" ht="44.25" customHeight="1" x14ac:dyDescent="0.2">
      <c r="B14" s="183" t="s">
        <v>235</v>
      </c>
      <c r="C14" s="528" t="s">
        <v>306</v>
      </c>
      <c r="D14" s="528"/>
      <c r="E14" s="528"/>
      <c r="F14" s="528"/>
      <c r="G14" s="528"/>
      <c r="H14" s="528"/>
      <c r="I14" s="529"/>
      <c r="J14" s="22"/>
      <c r="K14" s="22"/>
      <c r="M14" s="167" t="s">
        <v>108</v>
      </c>
    </row>
    <row r="15" spans="2:14" ht="33.75" customHeight="1" x14ac:dyDescent="0.2">
      <c r="B15" s="183" t="s">
        <v>236</v>
      </c>
      <c r="C15" s="514" t="s">
        <v>346</v>
      </c>
      <c r="D15" s="515"/>
      <c r="E15" s="515"/>
      <c r="F15" s="515"/>
      <c r="G15" s="515"/>
      <c r="H15" s="515"/>
      <c r="I15" s="516"/>
      <c r="J15" s="23"/>
      <c r="K15" s="23"/>
      <c r="M15" s="167" t="s">
        <v>112</v>
      </c>
    </row>
    <row r="16" spans="2:14" ht="22.5" customHeight="1" x14ac:dyDescent="0.2">
      <c r="B16" s="183" t="s">
        <v>237</v>
      </c>
      <c r="C16" s="505" t="s">
        <v>307</v>
      </c>
      <c r="D16" s="505"/>
      <c r="E16" s="505"/>
      <c r="F16" s="505"/>
      <c r="G16" s="505"/>
      <c r="H16" s="505"/>
      <c r="I16" s="506"/>
      <c r="J16" s="24"/>
      <c r="K16" s="24"/>
      <c r="M16" s="167"/>
    </row>
    <row r="17" spans="2:13" ht="30.75" customHeight="1" x14ac:dyDescent="0.2">
      <c r="B17" s="183" t="s">
        <v>239</v>
      </c>
      <c r="C17" s="507" t="s">
        <v>288</v>
      </c>
      <c r="D17" s="508"/>
      <c r="E17" s="508"/>
      <c r="F17" s="508"/>
      <c r="G17" s="508"/>
      <c r="H17" s="508"/>
      <c r="I17" s="509"/>
      <c r="J17" s="25"/>
      <c r="K17" s="25"/>
      <c r="M17" s="167" t="s">
        <v>100</v>
      </c>
    </row>
    <row r="18" spans="2:13" ht="18" customHeight="1" x14ac:dyDescent="0.2">
      <c r="B18" s="510" t="s">
        <v>241</v>
      </c>
      <c r="C18" s="511" t="s">
        <v>242</v>
      </c>
      <c r="D18" s="511"/>
      <c r="E18" s="511"/>
      <c r="F18" s="512" t="s">
        <v>243</v>
      </c>
      <c r="G18" s="512"/>
      <c r="H18" s="512"/>
      <c r="I18" s="513"/>
      <c r="J18" s="26"/>
      <c r="K18" s="26"/>
      <c r="M18" s="167" t="s">
        <v>122</v>
      </c>
    </row>
    <row r="19" spans="2:13" ht="39.75" customHeight="1" x14ac:dyDescent="0.2">
      <c r="B19" s="510"/>
      <c r="C19" s="505" t="s">
        <v>308</v>
      </c>
      <c r="D19" s="505"/>
      <c r="E19" s="505"/>
      <c r="F19" s="505" t="s">
        <v>309</v>
      </c>
      <c r="G19" s="505"/>
      <c r="H19" s="505"/>
      <c r="I19" s="506"/>
      <c r="J19" s="24"/>
      <c r="K19" s="24"/>
      <c r="M19" s="167" t="s">
        <v>126</v>
      </c>
    </row>
    <row r="20" spans="2:13" ht="39.75" customHeight="1" x14ac:dyDescent="0.2">
      <c r="B20" s="183" t="s">
        <v>246</v>
      </c>
      <c r="C20" s="480" t="s">
        <v>288</v>
      </c>
      <c r="D20" s="481"/>
      <c r="E20" s="482"/>
      <c r="F20" s="483" t="s">
        <v>288</v>
      </c>
      <c r="G20" s="483"/>
      <c r="H20" s="483"/>
      <c r="I20" s="484"/>
      <c r="J20" s="17"/>
      <c r="K20" s="17"/>
      <c r="M20" s="167"/>
    </row>
    <row r="21" spans="2:13" ht="42" customHeight="1" x14ac:dyDescent="0.2">
      <c r="B21" s="183" t="s">
        <v>248</v>
      </c>
      <c r="C21" s="485" t="s">
        <v>310</v>
      </c>
      <c r="D21" s="486"/>
      <c r="E21" s="487"/>
      <c r="F21" s="485" t="s">
        <v>347</v>
      </c>
      <c r="G21" s="486"/>
      <c r="H21" s="486"/>
      <c r="I21" s="488"/>
      <c r="J21" s="23"/>
      <c r="K21" s="23"/>
      <c r="M21" s="167"/>
    </row>
    <row r="22" spans="2:13" ht="33" customHeight="1" x14ac:dyDescent="0.2">
      <c r="B22" s="183" t="s">
        <v>251</v>
      </c>
      <c r="C22" s="489">
        <v>44927</v>
      </c>
      <c r="D22" s="486"/>
      <c r="E22" s="487"/>
      <c r="F22" s="182" t="s">
        <v>252</v>
      </c>
      <c r="G22" s="184">
        <v>63860</v>
      </c>
      <c r="H22" s="182" t="s">
        <v>253</v>
      </c>
      <c r="I22" s="185">
        <v>162703</v>
      </c>
      <c r="J22" s="28"/>
      <c r="K22" s="28"/>
      <c r="M22" s="167"/>
    </row>
    <row r="23" spans="2:13" ht="27" customHeight="1" x14ac:dyDescent="0.2">
      <c r="B23" s="183" t="s">
        <v>254</v>
      </c>
      <c r="C23" s="489">
        <v>45291</v>
      </c>
      <c r="D23" s="486"/>
      <c r="E23" s="487"/>
      <c r="F23" s="182" t="s">
        <v>255</v>
      </c>
      <c r="G23" s="565">
        <v>51233</v>
      </c>
      <c r="H23" s="566"/>
      <c r="I23" s="567"/>
      <c r="J23" s="29"/>
      <c r="K23" s="29"/>
      <c r="M23" s="167"/>
    </row>
    <row r="24" spans="2:13" ht="30.75" customHeight="1" x14ac:dyDescent="0.2">
      <c r="B24" s="186" t="s">
        <v>256</v>
      </c>
      <c r="C24" s="493" t="s">
        <v>112</v>
      </c>
      <c r="D24" s="494"/>
      <c r="E24" s="495"/>
      <c r="F24" s="187" t="s">
        <v>257</v>
      </c>
      <c r="G24" s="485" t="s">
        <v>44</v>
      </c>
      <c r="H24" s="486"/>
      <c r="I24" s="488"/>
      <c r="J24" s="26"/>
      <c r="K24" s="26"/>
      <c r="M24" s="167"/>
    </row>
    <row r="25" spans="2:13" ht="22.5" customHeight="1" x14ac:dyDescent="0.2">
      <c r="B25" s="475" t="s">
        <v>258</v>
      </c>
      <c r="C25" s="476"/>
      <c r="D25" s="476"/>
      <c r="E25" s="476"/>
      <c r="F25" s="476"/>
      <c r="G25" s="476"/>
      <c r="H25" s="476"/>
      <c r="I25" s="477"/>
      <c r="J25" s="14"/>
      <c r="K25" s="14"/>
      <c r="M25" s="167"/>
    </row>
    <row r="26" spans="2:13" ht="43.5" customHeight="1" x14ac:dyDescent="0.2">
      <c r="B26" s="188" t="s">
        <v>142</v>
      </c>
      <c r="C26" s="189" t="s">
        <v>259</v>
      </c>
      <c r="D26" s="189" t="s">
        <v>260</v>
      </c>
      <c r="E26" s="190" t="s">
        <v>261</v>
      </c>
      <c r="F26" s="189" t="s">
        <v>262</v>
      </c>
      <c r="G26" s="189" t="s">
        <v>263</v>
      </c>
      <c r="H26" s="190" t="s">
        <v>264</v>
      </c>
      <c r="I26" s="191" t="s">
        <v>265</v>
      </c>
      <c r="J26" s="24"/>
      <c r="K26" s="24"/>
      <c r="M26" s="167"/>
    </row>
    <row r="27" spans="2:13" ht="15" customHeight="1" x14ac:dyDescent="0.2">
      <c r="B27" s="192" t="s">
        <v>266</v>
      </c>
      <c r="C27" s="193">
        <v>4437</v>
      </c>
      <c r="D27" s="242">
        <v>4393</v>
      </c>
      <c r="E27" s="195">
        <f>IF(OR(C27=0,C27=""),0,D27/C27)</f>
        <v>0.99008338967771015</v>
      </c>
      <c r="F27" s="554">
        <f>SUM(C27:C38)</f>
        <v>51233</v>
      </c>
      <c r="G27" s="587">
        <f>SUM(D27:D38)</f>
        <v>8685</v>
      </c>
      <c r="H27" s="196">
        <f>+(D27*100%)/$G$23</f>
        <v>8.5745515585657683E-2</v>
      </c>
      <c r="I27" s="590">
        <f>G27+I22</f>
        <v>171388</v>
      </c>
      <c r="J27" s="211"/>
      <c r="K27" s="213"/>
    </row>
    <row r="28" spans="2:13" ht="15" customHeight="1" x14ac:dyDescent="0.2">
      <c r="B28" s="192" t="s">
        <v>152</v>
      </c>
      <c r="C28" s="193">
        <v>4385</v>
      </c>
      <c r="D28" s="242">
        <v>4292</v>
      </c>
      <c r="E28" s="195">
        <f t="shared" ref="E28:E38" si="0">IF(OR(C28=0,C28=""),0,D28/C28)</f>
        <v>0.97879133409350061</v>
      </c>
      <c r="F28" s="555"/>
      <c r="G28" s="588"/>
      <c r="H28" s="196">
        <f>+IF(D28="","",((D28*100%)/$G$23)+H27)</f>
        <v>0.16951964554095994</v>
      </c>
      <c r="I28" s="591"/>
      <c r="J28" s="211"/>
      <c r="K28" s="36"/>
    </row>
    <row r="29" spans="2:13" ht="15" customHeight="1" x14ac:dyDescent="0.2">
      <c r="B29" s="192" t="s">
        <v>153</v>
      </c>
      <c r="C29" s="193">
        <v>6747</v>
      </c>
      <c r="D29" s="243"/>
      <c r="E29" s="195">
        <f t="shared" si="0"/>
        <v>0</v>
      </c>
      <c r="F29" s="555"/>
      <c r="G29" s="588"/>
      <c r="H29" s="196" t="str">
        <f t="shared" ref="H29:H38" si="1">+IF(D29="","",((D29*100%)/$G$23)+H28)</f>
        <v/>
      </c>
      <c r="I29" s="591"/>
      <c r="J29" s="211"/>
      <c r="K29" s="178"/>
    </row>
    <row r="30" spans="2:13" ht="15" customHeight="1" x14ac:dyDescent="0.2">
      <c r="B30" s="192" t="s">
        <v>154</v>
      </c>
      <c r="C30" s="193">
        <v>3500</v>
      </c>
      <c r="D30" s="243"/>
      <c r="E30" s="195">
        <f t="shared" si="0"/>
        <v>0</v>
      </c>
      <c r="F30" s="555"/>
      <c r="G30" s="588"/>
      <c r="H30" s="196" t="str">
        <f t="shared" si="1"/>
        <v/>
      </c>
      <c r="I30" s="591"/>
      <c r="J30" s="211"/>
      <c r="K30" s="178"/>
    </row>
    <row r="31" spans="2:13" ht="15" customHeight="1" x14ac:dyDescent="0.2">
      <c r="B31" s="192" t="s">
        <v>155</v>
      </c>
      <c r="C31" s="193">
        <v>4249</v>
      </c>
      <c r="D31" s="244"/>
      <c r="E31" s="195">
        <f t="shared" si="0"/>
        <v>0</v>
      </c>
      <c r="F31" s="555"/>
      <c r="G31" s="588"/>
      <c r="H31" s="196" t="str">
        <f t="shared" si="1"/>
        <v/>
      </c>
      <c r="I31" s="591"/>
      <c r="J31" s="211"/>
      <c r="K31" s="178"/>
    </row>
    <row r="32" spans="2:13" ht="15" customHeight="1" x14ac:dyDescent="0.2">
      <c r="B32" s="192" t="s">
        <v>156</v>
      </c>
      <c r="C32" s="193">
        <v>4249</v>
      </c>
      <c r="D32" s="244"/>
      <c r="E32" s="195">
        <f t="shared" si="0"/>
        <v>0</v>
      </c>
      <c r="F32" s="555"/>
      <c r="G32" s="588"/>
      <c r="H32" s="196" t="str">
        <f>+IF(D32="","",((D32*100%)/$G$23)+H31)</f>
        <v/>
      </c>
      <c r="I32" s="591"/>
      <c r="J32" s="211"/>
      <c r="K32" s="178"/>
    </row>
    <row r="33" spans="2:11" ht="15" customHeight="1" x14ac:dyDescent="0.2">
      <c r="B33" s="192" t="s">
        <v>157</v>
      </c>
      <c r="C33" s="193">
        <v>3999</v>
      </c>
      <c r="D33" s="244"/>
      <c r="E33" s="195">
        <f t="shared" si="0"/>
        <v>0</v>
      </c>
      <c r="F33" s="555"/>
      <c r="G33" s="588"/>
      <c r="H33" s="196" t="str">
        <f t="shared" si="1"/>
        <v/>
      </c>
      <c r="I33" s="591"/>
      <c r="J33" s="239"/>
      <c r="K33" s="178"/>
    </row>
    <row r="34" spans="2:11" ht="15" customHeight="1" x14ac:dyDescent="0.2">
      <c r="B34" s="192" t="s">
        <v>158</v>
      </c>
      <c r="C34" s="193">
        <v>3999</v>
      </c>
      <c r="D34" s="244"/>
      <c r="E34" s="195">
        <f t="shared" si="0"/>
        <v>0</v>
      </c>
      <c r="F34" s="555"/>
      <c r="G34" s="588"/>
      <c r="H34" s="196" t="str">
        <f t="shared" si="1"/>
        <v/>
      </c>
      <c r="I34" s="591"/>
      <c r="J34" s="239"/>
      <c r="K34" s="178"/>
    </row>
    <row r="35" spans="2:11" ht="15" customHeight="1" x14ac:dyDescent="0.2">
      <c r="B35" s="192" t="s">
        <v>159</v>
      </c>
      <c r="C35" s="193">
        <v>3999</v>
      </c>
      <c r="D35" s="244"/>
      <c r="E35" s="195">
        <f t="shared" si="0"/>
        <v>0</v>
      </c>
      <c r="F35" s="555"/>
      <c r="G35" s="588"/>
      <c r="H35" s="196" t="str">
        <f t="shared" si="1"/>
        <v/>
      </c>
      <c r="I35" s="591"/>
      <c r="J35" s="239"/>
      <c r="K35" s="178"/>
    </row>
    <row r="36" spans="2:11" ht="15" customHeight="1" x14ac:dyDescent="0.2">
      <c r="B36" s="192" t="s">
        <v>160</v>
      </c>
      <c r="C36" s="193">
        <v>4249</v>
      </c>
      <c r="D36" s="244"/>
      <c r="E36" s="195">
        <f t="shared" si="0"/>
        <v>0</v>
      </c>
      <c r="F36" s="555"/>
      <c r="G36" s="588"/>
      <c r="H36" s="196" t="str">
        <f t="shared" si="1"/>
        <v/>
      </c>
      <c r="I36" s="591"/>
      <c r="K36" s="178"/>
    </row>
    <row r="37" spans="2:11" ht="15" customHeight="1" x14ac:dyDescent="0.2">
      <c r="B37" s="192" t="s">
        <v>161</v>
      </c>
      <c r="C37" s="193">
        <v>4249</v>
      </c>
      <c r="D37" s="244"/>
      <c r="E37" s="195">
        <f t="shared" si="0"/>
        <v>0</v>
      </c>
      <c r="F37" s="555"/>
      <c r="G37" s="588"/>
      <c r="H37" s="196" t="str">
        <f>+IF(D37="","",((D37*100%)/$G$23)+H36)</f>
        <v/>
      </c>
      <c r="I37" s="591"/>
      <c r="K37" s="178"/>
    </row>
    <row r="38" spans="2:11" ht="15" customHeight="1" x14ac:dyDescent="0.2">
      <c r="B38" s="192" t="s">
        <v>162</v>
      </c>
      <c r="C38" s="193">
        <v>3171</v>
      </c>
      <c r="D38" s="245"/>
      <c r="E38" s="195">
        <f t="shared" si="0"/>
        <v>0</v>
      </c>
      <c r="F38" s="556"/>
      <c r="G38" s="589"/>
      <c r="H38" s="196" t="str">
        <f t="shared" si="1"/>
        <v/>
      </c>
      <c r="I38" s="592"/>
      <c r="K38" s="178"/>
    </row>
    <row r="39" spans="2:11" ht="52.5" customHeight="1" x14ac:dyDescent="0.2">
      <c r="B39" s="202" t="s">
        <v>267</v>
      </c>
      <c r="C39" s="579" t="s">
        <v>348</v>
      </c>
      <c r="D39" s="579"/>
      <c r="E39" s="579"/>
      <c r="F39" s="579"/>
      <c r="G39" s="579"/>
      <c r="H39" s="579"/>
      <c r="I39" s="593"/>
      <c r="J39" s="211"/>
      <c r="K39" s="37"/>
    </row>
    <row r="40" spans="2:11" ht="34.5" customHeight="1" x14ac:dyDescent="0.2">
      <c r="B40" s="459"/>
      <c r="C40" s="460"/>
      <c r="D40" s="460"/>
      <c r="E40" s="460"/>
      <c r="F40" s="460"/>
      <c r="G40" s="460"/>
      <c r="H40" s="460"/>
      <c r="I40" s="461"/>
      <c r="J40" s="177"/>
      <c r="K40" s="14"/>
    </row>
    <row r="41" spans="2:11" ht="34.5" customHeight="1" x14ac:dyDescent="0.2">
      <c r="B41" s="462"/>
      <c r="C41" s="463"/>
      <c r="D41" s="463"/>
      <c r="E41" s="463"/>
      <c r="F41" s="463"/>
      <c r="G41" s="463"/>
      <c r="H41" s="463"/>
      <c r="I41" s="464"/>
      <c r="J41" s="37"/>
      <c r="K41" s="210"/>
    </row>
    <row r="42" spans="2:11" ht="34.5" customHeight="1" x14ac:dyDescent="0.2">
      <c r="B42" s="462"/>
      <c r="C42" s="463"/>
      <c r="D42" s="463"/>
      <c r="E42" s="463"/>
      <c r="F42" s="463"/>
      <c r="G42" s="463"/>
      <c r="H42" s="463"/>
      <c r="I42" s="464"/>
      <c r="J42" s="37"/>
      <c r="K42" s="37"/>
    </row>
    <row r="43" spans="2:11" ht="34.5" customHeight="1" x14ac:dyDescent="0.2">
      <c r="B43" s="462"/>
      <c r="C43" s="463"/>
      <c r="D43" s="463"/>
      <c r="E43" s="463"/>
      <c r="F43" s="463"/>
      <c r="G43" s="463"/>
      <c r="H43" s="463"/>
      <c r="I43" s="464"/>
      <c r="J43" s="37"/>
      <c r="K43" s="37"/>
    </row>
    <row r="44" spans="2:11" ht="87.75" customHeight="1" x14ac:dyDescent="0.2">
      <c r="B44" s="465"/>
      <c r="C44" s="466"/>
      <c r="D44" s="466"/>
      <c r="E44" s="466"/>
      <c r="F44" s="466"/>
      <c r="G44" s="466"/>
      <c r="H44" s="466"/>
      <c r="I44" s="467"/>
      <c r="J44" s="12"/>
      <c r="K44" s="12"/>
    </row>
    <row r="45" spans="2:11" ht="79.5" customHeight="1" x14ac:dyDescent="0.2">
      <c r="B45" s="183" t="s">
        <v>268</v>
      </c>
      <c r="C45" s="594" t="s">
        <v>349</v>
      </c>
      <c r="D45" s="595"/>
      <c r="E45" s="595"/>
      <c r="F45" s="595"/>
      <c r="G45" s="595"/>
      <c r="H45" s="595"/>
      <c r="I45" s="596"/>
      <c r="J45" s="38"/>
      <c r="K45" s="38"/>
    </row>
    <row r="46" spans="2:11" ht="60.75" customHeight="1" x14ac:dyDescent="0.2">
      <c r="B46" s="183" t="s">
        <v>269</v>
      </c>
      <c r="C46" s="597" t="s">
        <v>364</v>
      </c>
      <c r="D46" s="598"/>
      <c r="E46" s="598"/>
      <c r="F46" s="598"/>
      <c r="G46" s="598"/>
      <c r="H46" s="598"/>
      <c r="I46" s="599"/>
      <c r="J46" s="38"/>
      <c r="K46" s="38"/>
    </row>
    <row r="47" spans="2:11" ht="33.75" customHeight="1" x14ac:dyDescent="0.2">
      <c r="B47" s="203" t="s">
        <v>270</v>
      </c>
      <c r="C47" s="600" t="s">
        <v>343</v>
      </c>
      <c r="D47" s="601"/>
      <c r="E47" s="601"/>
      <c r="F47" s="601"/>
      <c r="G47" s="601"/>
      <c r="H47" s="601"/>
      <c r="I47" s="602"/>
      <c r="J47" s="38"/>
      <c r="K47" s="38"/>
    </row>
    <row r="48" spans="2:11" ht="22.5" customHeight="1" x14ac:dyDescent="0.2">
      <c r="B48" s="475" t="s">
        <v>271</v>
      </c>
      <c r="C48" s="476"/>
      <c r="D48" s="476"/>
      <c r="E48" s="476"/>
      <c r="F48" s="476"/>
      <c r="G48" s="476"/>
      <c r="H48" s="476"/>
      <c r="I48" s="477"/>
      <c r="J48" s="38"/>
      <c r="K48" s="38"/>
    </row>
    <row r="49" spans="2:11" ht="22.5" customHeight="1" x14ac:dyDescent="0.2">
      <c r="B49" s="454" t="s">
        <v>272</v>
      </c>
      <c r="C49" s="197" t="s">
        <v>273</v>
      </c>
      <c r="D49" s="456" t="s">
        <v>274</v>
      </c>
      <c r="E49" s="456"/>
      <c r="F49" s="456"/>
      <c r="G49" s="456" t="s">
        <v>275</v>
      </c>
      <c r="H49" s="456"/>
      <c r="I49" s="457"/>
      <c r="J49" s="39"/>
      <c r="K49" s="39"/>
    </row>
    <row r="50" spans="2:11" ht="32.25" customHeight="1" x14ac:dyDescent="0.2">
      <c r="B50" s="455"/>
      <c r="C50" s="198" t="s">
        <v>340</v>
      </c>
      <c r="D50" s="540" t="s">
        <v>340</v>
      </c>
      <c r="E50" s="541"/>
      <c r="F50" s="586"/>
      <c r="G50" s="540" t="s">
        <v>365</v>
      </c>
      <c r="H50" s="541"/>
      <c r="I50" s="542"/>
      <c r="J50" s="39"/>
      <c r="K50" s="39"/>
    </row>
    <row r="51" spans="2:11" ht="32.25" customHeight="1" x14ac:dyDescent="0.2">
      <c r="B51" s="204" t="s">
        <v>277</v>
      </c>
      <c r="C51" s="458" t="s">
        <v>344</v>
      </c>
      <c r="D51" s="458"/>
      <c r="E51" s="458"/>
      <c r="F51" s="458"/>
      <c r="G51" s="458"/>
      <c r="H51" s="458"/>
      <c r="I51" s="474"/>
      <c r="J51" s="42"/>
      <c r="K51" s="42"/>
    </row>
    <row r="52" spans="2:11" ht="28.5" customHeight="1" x14ac:dyDescent="0.2">
      <c r="B52" s="205" t="s">
        <v>278</v>
      </c>
      <c r="C52" s="534" t="s">
        <v>337</v>
      </c>
      <c r="D52" s="535"/>
      <c r="E52" s="535"/>
      <c r="F52" s="535"/>
      <c r="G52" s="535"/>
      <c r="H52" s="535"/>
      <c r="I52" s="585"/>
      <c r="J52" s="42"/>
      <c r="K52" s="42"/>
    </row>
    <row r="53" spans="2:11" ht="30" customHeight="1" x14ac:dyDescent="0.2">
      <c r="B53" s="203" t="s">
        <v>279</v>
      </c>
      <c r="C53" s="534" t="s">
        <v>345</v>
      </c>
      <c r="D53" s="535"/>
      <c r="E53" s="535"/>
      <c r="F53" s="535"/>
      <c r="G53" s="535"/>
      <c r="H53" s="535"/>
      <c r="I53" s="585"/>
      <c r="J53" s="43"/>
      <c r="K53" s="43"/>
    </row>
    <row r="54" spans="2:11" ht="31.5" customHeight="1" thickBot="1" x14ac:dyDescent="0.25">
      <c r="B54" s="206" t="s">
        <v>280</v>
      </c>
      <c r="C54" s="552"/>
      <c r="D54" s="552"/>
      <c r="E54" s="552"/>
      <c r="F54" s="552"/>
      <c r="G54" s="552"/>
      <c r="H54" s="552"/>
      <c r="I54" s="553"/>
      <c r="J54" s="49"/>
      <c r="K54" s="49"/>
    </row>
    <row r="55" spans="2:11" x14ac:dyDescent="0.2">
      <c r="B55" s="44"/>
      <c r="C55" s="45"/>
      <c r="D55" s="45"/>
      <c r="E55" s="46"/>
      <c r="F55" s="46"/>
      <c r="G55" s="47"/>
      <c r="H55" s="48"/>
      <c r="I55" s="45"/>
      <c r="J55" s="49"/>
      <c r="K55" s="49"/>
    </row>
    <row r="56" spans="2:11" x14ac:dyDescent="0.2">
      <c r="B56" s="44"/>
      <c r="C56" s="45"/>
      <c r="D56" s="45"/>
      <c r="E56" s="46"/>
      <c r="F56" s="46"/>
      <c r="G56" s="47"/>
      <c r="H56" s="48"/>
      <c r="I56" s="45"/>
      <c r="J56" s="49"/>
      <c r="K56" s="49"/>
    </row>
    <row r="57" spans="2:11" x14ac:dyDescent="0.2">
      <c r="B57" s="44"/>
      <c r="C57" s="45"/>
      <c r="D57" s="45"/>
      <c r="E57" s="46"/>
      <c r="F57" s="46"/>
      <c r="G57" s="47"/>
      <c r="H57" s="48"/>
      <c r="I57" s="45"/>
      <c r="J57" s="49"/>
      <c r="K57" s="49"/>
    </row>
    <row r="58" spans="2:11" x14ac:dyDescent="0.2">
      <c r="B58" s="44"/>
      <c r="C58" s="45"/>
      <c r="D58" s="45"/>
      <c r="E58" s="46"/>
      <c r="F58" s="46"/>
      <c r="G58" s="47"/>
      <c r="H58" s="48"/>
      <c r="I58" s="45"/>
      <c r="J58" s="49"/>
      <c r="K58" s="49"/>
    </row>
    <row r="59" spans="2:11" x14ac:dyDescent="0.2">
      <c r="B59" s="44"/>
      <c r="C59" s="45"/>
      <c r="D59" s="45"/>
      <c r="E59" s="46"/>
      <c r="F59" s="46"/>
      <c r="G59" s="47"/>
      <c r="H59" s="48"/>
      <c r="I59" s="45"/>
      <c r="J59" s="49"/>
      <c r="K59" s="49"/>
    </row>
    <row r="60" spans="2:11" ht="25.5" customHeight="1" x14ac:dyDescent="0.2">
      <c r="B60" s="44"/>
      <c r="C60" s="45"/>
      <c r="D60" s="45"/>
      <c r="E60" s="46"/>
      <c r="F60" s="46"/>
      <c r="G60" s="47"/>
      <c r="H60" s="48"/>
      <c r="I60" s="45"/>
      <c r="J60" s="49"/>
      <c r="K60" s="49"/>
    </row>
  </sheetData>
  <sheetProtection algorithmName="SHA-512" hashValue="YaD81Knx8B87k734bqPX5JQQ0swaERc0jtF1b8agWJ+wyLy2tQpg1RE10Ag/uMI6UxCWwKdno/935wdiGl5scg==" saltValue="n7zuNtAmF9lP3VEla44YF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C9:F9" xr:uid="{00000000-0002-0000-0600-000002000000}">
      <formula1>$M$6:$M$9</formula1>
    </dataValidation>
    <dataValidation type="list" allowBlank="1" showInputMessage="1" showErrorMessage="1" sqref="C24:E24" xr:uid="{00000000-0002-0000-0600-000003000000}">
      <formula1>$M$12:$M$15</formula1>
    </dataValidation>
    <dataValidation type="list" allowBlank="1" showInputMessage="1" showErrorMessage="1" sqref="H12:I12" xr:uid="{00000000-0002-0000-0600-000004000000}">
      <formula1>M17:M19</formula1>
    </dataValidation>
    <dataValidation type="list" showDropDown="1" showInputMessage="1" showErrorMessage="1" sqref="K12" xr:uid="{00000000-0002-0000-0600-000005000000}">
      <formula1>O17:O19</formula1>
    </dataValidation>
    <dataValidation type="list" allowBlank="1" showInputMessage="1" showErrorMessage="1" sqref="J10:K10" xr:uid="{00000000-0002-0000-06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416"/>
      <c r="C2" s="414" t="s">
        <v>0</v>
      </c>
      <c r="D2" s="414"/>
      <c r="E2" s="414"/>
      <c r="F2" s="414"/>
      <c r="G2" s="414"/>
      <c r="H2" s="414"/>
      <c r="I2" s="418"/>
      <c r="J2" s="10"/>
      <c r="K2" s="10"/>
      <c r="M2" s="11" t="s">
        <v>61</v>
      </c>
    </row>
    <row r="3" spans="2:14" ht="25.5" customHeight="1" x14ac:dyDescent="0.2">
      <c r="B3" s="417"/>
      <c r="C3" s="415" t="s">
        <v>1</v>
      </c>
      <c r="D3" s="415"/>
      <c r="E3" s="415"/>
      <c r="F3" s="415"/>
      <c r="G3" s="415"/>
      <c r="H3" s="415"/>
      <c r="I3" s="419"/>
      <c r="J3" s="10"/>
      <c r="K3" s="10"/>
      <c r="M3" s="11" t="s">
        <v>62</v>
      </c>
    </row>
    <row r="4" spans="2:14" ht="25.5" customHeight="1" x14ac:dyDescent="0.2">
      <c r="B4" s="417"/>
      <c r="C4" s="415" t="s">
        <v>63</v>
      </c>
      <c r="D4" s="415"/>
      <c r="E4" s="415"/>
      <c r="F4" s="415"/>
      <c r="G4" s="415"/>
      <c r="H4" s="415"/>
      <c r="I4" s="419"/>
      <c r="J4" s="10"/>
      <c r="K4" s="10"/>
      <c r="M4" s="11" t="s">
        <v>64</v>
      </c>
    </row>
    <row r="5" spans="2:14" ht="25.5" customHeight="1" x14ac:dyDescent="0.2">
      <c r="B5" s="417"/>
      <c r="C5" s="415" t="s">
        <v>65</v>
      </c>
      <c r="D5" s="415"/>
      <c r="E5" s="415"/>
      <c r="F5" s="415"/>
      <c r="G5" s="420" t="s">
        <v>66</v>
      </c>
      <c r="H5" s="420"/>
      <c r="I5" s="419"/>
      <c r="J5" s="10"/>
      <c r="K5" s="10"/>
      <c r="M5" s="11" t="s">
        <v>67</v>
      </c>
    </row>
    <row r="6" spans="2:14" ht="23.25" customHeight="1" x14ac:dyDescent="0.2">
      <c r="B6" s="399" t="s">
        <v>68</v>
      </c>
      <c r="C6" s="400"/>
      <c r="D6" s="400"/>
      <c r="E6" s="400"/>
      <c r="F6" s="400"/>
      <c r="G6" s="400"/>
      <c r="H6" s="400"/>
      <c r="I6" s="401"/>
      <c r="J6" s="12"/>
      <c r="K6" s="12"/>
    </row>
    <row r="7" spans="2:14" ht="24" customHeight="1" x14ac:dyDescent="0.2">
      <c r="B7" s="402" t="s">
        <v>69</v>
      </c>
      <c r="C7" s="403"/>
      <c r="D7" s="403"/>
      <c r="E7" s="403"/>
      <c r="F7" s="403"/>
      <c r="G7" s="403"/>
      <c r="H7" s="403"/>
      <c r="I7" s="404"/>
      <c r="J7" s="13"/>
      <c r="K7" s="13"/>
    </row>
    <row r="8" spans="2:14" ht="24" customHeight="1" x14ac:dyDescent="0.2">
      <c r="B8" s="405" t="s">
        <v>70</v>
      </c>
      <c r="C8" s="406"/>
      <c r="D8" s="406"/>
      <c r="E8" s="406"/>
      <c r="F8" s="406"/>
      <c r="G8" s="406"/>
      <c r="H8" s="406"/>
      <c r="I8" s="407"/>
      <c r="J8" s="14"/>
      <c r="K8" s="14"/>
      <c r="N8" s="6" t="s">
        <v>71</v>
      </c>
    </row>
    <row r="9" spans="2:14" ht="30.75" customHeight="1" x14ac:dyDescent="0.2">
      <c r="B9" s="98" t="s">
        <v>72</v>
      </c>
      <c r="C9" s="59">
        <v>14</v>
      </c>
      <c r="D9" s="411" t="s">
        <v>73</v>
      </c>
      <c r="E9" s="411"/>
      <c r="F9" s="362" t="s">
        <v>311</v>
      </c>
      <c r="G9" s="363"/>
      <c r="H9" s="363"/>
      <c r="I9" s="364"/>
      <c r="J9" s="15"/>
      <c r="K9" s="15"/>
      <c r="M9" s="11" t="s">
        <v>75</v>
      </c>
      <c r="N9" s="6" t="s">
        <v>76</v>
      </c>
    </row>
    <row r="10" spans="2:14" ht="30.75" customHeight="1" x14ac:dyDescent="0.2">
      <c r="B10" s="18" t="s">
        <v>77</v>
      </c>
      <c r="C10" s="60" t="s">
        <v>78</v>
      </c>
      <c r="D10" s="412" t="s">
        <v>79</v>
      </c>
      <c r="E10" s="413"/>
      <c r="F10" s="396" t="s">
        <v>80</v>
      </c>
      <c r="G10" s="397"/>
      <c r="H10" s="16" t="s">
        <v>81</v>
      </c>
      <c r="I10" s="76" t="s">
        <v>78</v>
      </c>
      <c r="J10" s="17"/>
      <c r="K10" s="17"/>
      <c r="M10" s="11" t="s">
        <v>82</v>
      </c>
      <c r="N10" s="6" t="s">
        <v>83</v>
      </c>
    </row>
    <row r="11" spans="2:14" ht="30.75" customHeight="1" x14ac:dyDescent="0.2">
      <c r="B11" s="18" t="s">
        <v>84</v>
      </c>
      <c r="C11" s="408" t="s">
        <v>85</v>
      </c>
      <c r="D11" s="408"/>
      <c r="E11" s="408"/>
      <c r="F11" s="408"/>
      <c r="G11" s="16" t="s">
        <v>86</v>
      </c>
      <c r="H11" s="409">
        <v>1032</v>
      </c>
      <c r="I11" s="410"/>
      <c r="J11" s="19"/>
      <c r="K11" s="19"/>
      <c r="M11" s="11" t="s">
        <v>87</v>
      </c>
      <c r="N11" s="6" t="s">
        <v>42</v>
      </c>
    </row>
    <row r="12" spans="2:14" ht="30.75" customHeight="1" x14ac:dyDescent="0.2">
      <c r="B12" s="18" t="s">
        <v>88</v>
      </c>
      <c r="C12" s="393" t="s">
        <v>82</v>
      </c>
      <c r="D12" s="393"/>
      <c r="E12" s="393"/>
      <c r="F12" s="393"/>
      <c r="G12" s="16" t="s">
        <v>89</v>
      </c>
      <c r="H12" s="603" t="s">
        <v>312</v>
      </c>
      <c r="I12" s="604"/>
      <c r="J12" s="20"/>
      <c r="K12" s="20"/>
      <c r="M12" s="21" t="s">
        <v>91</v>
      </c>
    </row>
    <row r="13" spans="2:14" ht="30.75" customHeight="1" x14ac:dyDescent="0.2">
      <c r="B13" s="18" t="s">
        <v>92</v>
      </c>
      <c r="C13" s="389" t="s">
        <v>93</v>
      </c>
      <c r="D13" s="389"/>
      <c r="E13" s="389"/>
      <c r="F13" s="389"/>
      <c r="G13" s="389"/>
      <c r="H13" s="389"/>
      <c r="I13" s="390"/>
      <c r="J13" s="22"/>
      <c r="K13" s="22"/>
      <c r="M13" s="21"/>
    </row>
    <row r="14" spans="2:14" ht="30.75" customHeight="1" x14ac:dyDescent="0.2">
      <c r="B14" s="18" t="s">
        <v>94</v>
      </c>
      <c r="C14" s="396" t="s">
        <v>313</v>
      </c>
      <c r="D14" s="397"/>
      <c r="E14" s="397"/>
      <c r="F14" s="397"/>
      <c r="G14" s="397"/>
      <c r="H14" s="397"/>
      <c r="I14" s="398"/>
      <c r="J14" s="17"/>
      <c r="K14" s="17"/>
      <c r="M14" s="21"/>
      <c r="N14" s="6" t="s">
        <v>96</v>
      </c>
    </row>
    <row r="15" spans="2:14" ht="30.75" customHeight="1" x14ac:dyDescent="0.2">
      <c r="B15" s="18" t="s">
        <v>97</v>
      </c>
      <c r="C15" s="362" t="s">
        <v>314</v>
      </c>
      <c r="D15" s="363"/>
      <c r="E15" s="363"/>
      <c r="F15" s="605"/>
      <c r="G15" s="16" t="s">
        <v>99</v>
      </c>
      <c r="H15" s="385" t="s">
        <v>100</v>
      </c>
      <c r="I15" s="386"/>
      <c r="J15" s="17"/>
      <c r="K15" s="17"/>
      <c r="M15" s="21" t="s">
        <v>101</v>
      </c>
      <c r="N15" s="6" t="s">
        <v>78</v>
      </c>
    </row>
    <row r="16" spans="2:14" ht="30.75" customHeight="1" x14ac:dyDescent="0.2">
      <c r="B16" s="18" t="s">
        <v>102</v>
      </c>
      <c r="C16" s="387" t="s">
        <v>103</v>
      </c>
      <c r="D16" s="388"/>
      <c r="E16" s="388"/>
      <c r="F16" s="388"/>
      <c r="G16" s="16" t="s">
        <v>104</v>
      </c>
      <c r="H16" s="385" t="s">
        <v>42</v>
      </c>
      <c r="I16" s="386"/>
      <c r="J16" s="17"/>
      <c r="K16" s="17"/>
      <c r="M16" s="21" t="s">
        <v>105</v>
      </c>
    </row>
    <row r="17" spans="2:14" ht="36" customHeight="1" x14ac:dyDescent="0.2">
      <c r="B17" s="18" t="s">
        <v>106</v>
      </c>
      <c r="C17" s="606" t="s">
        <v>315</v>
      </c>
      <c r="D17" s="607"/>
      <c r="E17" s="607"/>
      <c r="F17" s="607"/>
      <c r="G17" s="607"/>
      <c r="H17" s="607"/>
      <c r="I17" s="608"/>
      <c r="J17" s="22"/>
      <c r="K17" s="22"/>
      <c r="M17" s="21" t="s">
        <v>108</v>
      </c>
      <c r="N17" s="6" t="s">
        <v>109</v>
      </c>
    </row>
    <row r="18" spans="2:14" ht="30.75" customHeight="1" x14ac:dyDescent="0.2">
      <c r="B18" s="18" t="s">
        <v>110</v>
      </c>
      <c r="C18" s="362" t="s">
        <v>316</v>
      </c>
      <c r="D18" s="363"/>
      <c r="E18" s="363"/>
      <c r="F18" s="363"/>
      <c r="G18" s="363"/>
      <c r="H18" s="363"/>
      <c r="I18" s="364"/>
      <c r="J18" s="23"/>
      <c r="K18" s="23"/>
      <c r="M18" s="21" t="s">
        <v>112</v>
      </c>
      <c r="N18" s="6" t="s">
        <v>113</v>
      </c>
    </row>
    <row r="19" spans="2:14" ht="30.75" customHeight="1" x14ac:dyDescent="0.2">
      <c r="B19" s="18" t="s">
        <v>114</v>
      </c>
      <c r="C19" s="609" t="s">
        <v>317</v>
      </c>
      <c r="D19" s="610"/>
      <c r="E19" s="610"/>
      <c r="F19" s="610"/>
      <c r="G19" s="610"/>
      <c r="H19" s="610"/>
      <c r="I19" s="611"/>
      <c r="J19" s="24"/>
      <c r="K19" s="24"/>
      <c r="M19" s="21"/>
      <c r="N19" s="6" t="s">
        <v>116</v>
      </c>
    </row>
    <row r="20" spans="2:14" ht="30.75" customHeight="1" x14ac:dyDescent="0.2">
      <c r="B20" s="18" t="s">
        <v>117</v>
      </c>
      <c r="C20" s="612" t="s">
        <v>41</v>
      </c>
      <c r="D20" s="613"/>
      <c r="E20" s="613"/>
      <c r="F20" s="613"/>
      <c r="G20" s="613"/>
      <c r="H20" s="613"/>
      <c r="I20" s="614"/>
      <c r="J20" s="25"/>
      <c r="K20" s="25"/>
      <c r="M20" s="21" t="s">
        <v>100</v>
      </c>
      <c r="N20" s="6" t="s">
        <v>118</v>
      </c>
    </row>
    <row r="21" spans="2:14" ht="27.75" customHeight="1" x14ac:dyDescent="0.2">
      <c r="B21" s="378" t="s">
        <v>119</v>
      </c>
      <c r="C21" s="380" t="s">
        <v>120</v>
      </c>
      <c r="D21" s="380"/>
      <c r="E21" s="380"/>
      <c r="F21" s="381" t="s">
        <v>121</v>
      </c>
      <c r="G21" s="381"/>
      <c r="H21" s="381"/>
      <c r="I21" s="382"/>
      <c r="J21" s="26"/>
      <c r="K21" s="26"/>
      <c r="M21" s="21" t="s">
        <v>122</v>
      </c>
      <c r="N21" s="6" t="s">
        <v>123</v>
      </c>
    </row>
    <row r="22" spans="2:14" ht="27" customHeight="1" x14ac:dyDescent="0.2">
      <c r="B22" s="379"/>
      <c r="C22" s="609" t="s">
        <v>318</v>
      </c>
      <c r="D22" s="610"/>
      <c r="E22" s="615"/>
      <c r="F22" s="609" t="s">
        <v>319</v>
      </c>
      <c r="G22" s="610"/>
      <c r="H22" s="610"/>
      <c r="I22" s="611"/>
      <c r="J22" s="24"/>
      <c r="K22" s="24"/>
      <c r="M22" s="21" t="s">
        <v>126</v>
      </c>
      <c r="N22" s="6" t="s">
        <v>127</v>
      </c>
    </row>
    <row r="23" spans="2:14" ht="39.75" customHeight="1" x14ac:dyDescent="0.2">
      <c r="B23" s="18" t="s">
        <v>128</v>
      </c>
      <c r="C23" s="396" t="s">
        <v>41</v>
      </c>
      <c r="D23" s="397"/>
      <c r="E23" s="616"/>
      <c r="F23" s="396" t="s">
        <v>41</v>
      </c>
      <c r="G23" s="397"/>
      <c r="H23" s="397"/>
      <c r="I23" s="398"/>
      <c r="J23" s="17"/>
      <c r="K23" s="17"/>
      <c r="M23" s="21"/>
      <c r="N23" s="6" t="s">
        <v>93</v>
      </c>
    </row>
    <row r="24" spans="2:14" ht="44.25" customHeight="1" x14ac:dyDescent="0.2">
      <c r="B24" s="18" t="s">
        <v>129</v>
      </c>
      <c r="C24" s="617" t="s">
        <v>320</v>
      </c>
      <c r="D24" s="618"/>
      <c r="E24" s="619"/>
      <c r="F24" s="609" t="s">
        <v>321</v>
      </c>
      <c r="G24" s="610"/>
      <c r="H24" s="610"/>
      <c r="I24" s="611"/>
      <c r="J24" s="23"/>
      <c r="K24" s="23"/>
      <c r="M24" s="27"/>
      <c r="N24" s="6" t="s">
        <v>132</v>
      </c>
    </row>
    <row r="25" spans="2:14" ht="29.25" customHeight="1" x14ac:dyDescent="0.2">
      <c r="B25" s="18" t="s">
        <v>133</v>
      </c>
      <c r="C25" s="365" t="s">
        <v>103</v>
      </c>
      <c r="D25" s="366"/>
      <c r="E25" s="367"/>
      <c r="F25" s="16" t="s">
        <v>134</v>
      </c>
      <c r="G25" s="620">
        <v>74</v>
      </c>
      <c r="H25" s="621"/>
      <c r="I25" s="622"/>
      <c r="J25" s="28"/>
      <c r="K25" s="28"/>
      <c r="M25" s="27"/>
    </row>
    <row r="26" spans="2:14" ht="27" customHeight="1" x14ac:dyDescent="0.2">
      <c r="B26" s="18" t="s">
        <v>135</v>
      </c>
      <c r="C26" s="362" t="s">
        <v>136</v>
      </c>
      <c r="D26" s="363"/>
      <c r="E26" s="605"/>
      <c r="F26" s="16" t="s">
        <v>137</v>
      </c>
      <c r="G26" s="620">
        <v>0</v>
      </c>
      <c r="H26" s="621"/>
      <c r="I26" s="622"/>
      <c r="J26" s="29"/>
      <c r="K26" s="29"/>
      <c r="M26" s="27"/>
    </row>
    <row r="27" spans="2:14" ht="47.25" customHeight="1" x14ac:dyDescent="0.2">
      <c r="B27" s="97" t="s">
        <v>138</v>
      </c>
      <c r="C27" s="396" t="s">
        <v>108</v>
      </c>
      <c r="D27" s="397"/>
      <c r="E27" s="616"/>
      <c r="F27" s="30" t="s">
        <v>139</v>
      </c>
      <c r="G27" s="372" t="s">
        <v>140</v>
      </c>
      <c r="H27" s="373"/>
      <c r="I27" s="374"/>
      <c r="J27" s="26"/>
      <c r="K27" s="26"/>
      <c r="M27" s="27"/>
    </row>
    <row r="28" spans="2:14" ht="30" customHeight="1" x14ac:dyDescent="0.2">
      <c r="B28" s="342" t="s">
        <v>141</v>
      </c>
      <c r="C28" s="343"/>
      <c r="D28" s="343"/>
      <c r="E28" s="343"/>
      <c r="F28" s="343"/>
      <c r="G28" s="343"/>
      <c r="H28" s="343"/>
      <c r="I28" s="344"/>
      <c r="J28" s="14"/>
      <c r="K28" s="14"/>
      <c r="M28" s="27"/>
    </row>
    <row r="29" spans="2:14" ht="56.25" customHeight="1" x14ac:dyDescent="0.2">
      <c r="B29" s="31" t="s">
        <v>142</v>
      </c>
      <c r="C29" s="32" t="s">
        <v>143</v>
      </c>
      <c r="D29" s="32" t="s">
        <v>144</v>
      </c>
      <c r="E29" s="32" t="s">
        <v>145</v>
      </c>
      <c r="F29" s="32" t="s">
        <v>146</v>
      </c>
      <c r="G29" s="33" t="s">
        <v>147</v>
      </c>
      <c r="H29" s="33" t="s">
        <v>148</v>
      </c>
      <c r="I29" s="34" t="s">
        <v>149</v>
      </c>
      <c r="J29" s="70" t="s">
        <v>150</v>
      </c>
      <c r="K29" s="24"/>
      <c r="M29" s="27"/>
    </row>
    <row r="30" spans="2:14" ht="19.5" customHeight="1" x14ac:dyDescent="0.2">
      <c r="B30" s="35" t="s">
        <v>151</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152</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153</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154</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155</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156</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157</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158</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159</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160</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161</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162</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163</v>
      </c>
      <c r="C42" s="320"/>
      <c r="D42" s="320"/>
      <c r="E42" s="320"/>
      <c r="F42" s="320"/>
      <c r="G42" s="320"/>
      <c r="H42" s="320"/>
      <c r="I42" s="338"/>
      <c r="J42" s="37"/>
      <c r="K42" s="37"/>
    </row>
    <row r="43" spans="2:11" ht="29.25" customHeight="1" x14ac:dyDescent="0.2">
      <c r="B43" s="342" t="s">
        <v>164</v>
      </c>
      <c r="C43" s="343"/>
      <c r="D43" s="343"/>
      <c r="E43" s="343"/>
      <c r="F43" s="343"/>
      <c r="G43" s="343"/>
      <c r="H43" s="343"/>
      <c r="I43" s="344"/>
      <c r="J43" s="14"/>
      <c r="K43" s="14"/>
    </row>
    <row r="44" spans="2:11" ht="32.25" customHeight="1" x14ac:dyDescent="0.2">
      <c r="B44" s="350"/>
      <c r="C44" s="351"/>
      <c r="D44" s="351"/>
      <c r="E44" s="351"/>
      <c r="F44" s="351"/>
      <c r="G44" s="351"/>
      <c r="H44" s="351"/>
      <c r="I44" s="352"/>
      <c r="J44" s="14"/>
      <c r="K44" s="14"/>
    </row>
    <row r="45" spans="2:11" ht="32.25" customHeight="1" x14ac:dyDescent="0.2">
      <c r="B45" s="353"/>
      <c r="C45" s="354"/>
      <c r="D45" s="354"/>
      <c r="E45" s="354"/>
      <c r="F45" s="354"/>
      <c r="G45" s="354"/>
      <c r="H45" s="354"/>
      <c r="I45" s="355"/>
      <c r="J45" s="37"/>
      <c r="K45" s="37"/>
    </row>
    <row r="46" spans="2:11" ht="32.25" customHeight="1" x14ac:dyDescent="0.2">
      <c r="B46" s="353"/>
      <c r="C46" s="354"/>
      <c r="D46" s="354"/>
      <c r="E46" s="354"/>
      <c r="F46" s="354"/>
      <c r="G46" s="354"/>
      <c r="H46" s="354"/>
      <c r="I46" s="355"/>
      <c r="J46" s="37"/>
      <c r="K46" s="37"/>
    </row>
    <row r="47" spans="2:11" ht="32.25" customHeight="1" x14ac:dyDescent="0.2">
      <c r="B47" s="353"/>
      <c r="C47" s="354"/>
      <c r="D47" s="354"/>
      <c r="E47" s="354"/>
      <c r="F47" s="354"/>
      <c r="G47" s="354"/>
      <c r="H47" s="354"/>
      <c r="I47" s="355"/>
      <c r="J47" s="37"/>
      <c r="K47" s="37"/>
    </row>
    <row r="48" spans="2:11" ht="32.25" customHeight="1" x14ac:dyDescent="0.2">
      <c r="B48" s="356"/>
      <c r="C48" s="357"/>
      <c r="D48" s="357"/>
      <c r="E48" s="357"/>
      <c r="F48" s="357"/>
      <c r="G48" s="357"/>
      <c r="H48" s="357"/>
      <c r="I48" s="358"/>
      <c r="J48" s="12"/>
      <c r="K48" s="12"/>
    </row>
    <row r="49" spans="2:11" ht="79.5" customHeight="1" x14ac:dyDescent="0.2">
      <c r="B49" s="18" t="s">
        <v>165</v>
      </c>
      <c r="C49" s="623"/>
      <c r="D49" s="624"/>
      <c r="E49" s="624"/>
      <c r="F49" s="624"/>
      <c r="G49" s="624"/>
      <c r="H49" s="624"/>
      <c r="I49" s="625"/>
      <c r="J49" s="38"/>
      <c r="K49" s="38"/>
    </row>
    <row r="50" spans="2:11" ht="26.25" customHeight="1" x14ac:dyDescent="0.2">
      <c r="B50" s="18" t="s">
        <v>166</v>
      </c>
      <c r="C50" s="626"/>
      <c r="D50" s="627"/>
      <c r="E50" s="627"/>
      <c r="F50" s="627"/>
      <c r="G50" s="627"/>
      <c r="H50" s="627"/>
      <c r="I50" s="628"/>
      <c r="J50" s="38"/>
      <c r="K50" s="38"/>
    </row>
    <row r="51" spans="2:11" ht="64.5" customHeight="1" x14ac:dyDescent="0.2">
      <c r="B51" s="112" t="s">
        <v>167</v>
      </c>
      <c r="C51" s="623"/>
      <c r="D51" s="624"/>
      <c r="E51" s="624"/>
      <c r="F51" s="624"/>
      <c r="G51" s="624"/>
      <c r="H51" s="624"/>
      <c r="I51" s="625"/>
      <c r="J51" s="38"/>
      <c r="K51" s="38"/>
    </row>
    <row r="52" spans="2:11" ht="29.25" customHeight="1" x14ac:dyDescent="0.2">
      <c r="B52" s="342" t="s">
        <v>168</v>
      </c>
      <c r="C52" s="343"/>
      <c r="D52" s="343"/>
      <c r="E52" s="343"/>
      <c r="F52" s="343"/>
      <c r="G52" s="343"/>
      <c r="H52" s="343"/>
      <c r="I52" s="344"/>
      <c r="J52" s="38"/>
      <c r="K52" s="38"/>
    </row>
    <row r="53" spans="2:11" ht="33" customHeight="1" x14ac:dyDescent="0.2">
      <c r="B53" s="345" t="s">
        <v>169</v>
      </c>
      <c r="C53" s="111" t="s">
        <v>170</v>
      </c>
      <c r="D53" s="346" t="s">
        <v>171</v>
      </c>
      <c r="E53" s="346"/>
      <c r="F53" s="346"/>
      <c r="G53" s="346" t="s">
        <v>172</v>
      </c>
      <c r="H53" s="346"/>
      <c r="I53" s="347"/>
      <c r="J53" s="39"/>
      <c r="K53" s="39"/>
    </row>
    <row r="54" spans="2:11" ht="31.5" customHeight="1" x14ac:dyDescent="0.2">
      <c r="B54" s="345"/>
      <c r="C54" s="107"/>
      <c r="D54" s="320"/>
      <c r="E54" s="320"/>
      <c r="F54" s="320"/>
      <c r="G54" s="348"/>
      <c r="H54" s="348"/>
      <c r="I54" s="349"/>
      <c r="J54" s="39"/>
      <c r="K54" s="39"/>
    </row>
    <row r="55" spans="2:11" ht="31.5" customHeight="1" x14ac:dyDescent="0.2">
      <c r="B55" s="112" t="s">
        <v>173</v>
      </c>
      <c r="C55" s="629" t="s">
        <v>322</v>
      </c>
      <c r="D55" s="630"/>
      <c r="E55" s="333" t="s">
        <v>175</v>
      </c>
      <c r="F55" s="333"/>
      <c r="G55" s="332" t="s">
        <v>323</v>
      </c>
      <c r="H55" s="332"/>
      <c r="I55" s="334"/>
      <c r="J55" s="41"/>
      <c r="K55" s="41"/>
    </row>
    <row r="56" spans="2:11" ht="31.5" customHeight="1" x14ac:dyDescent="0.2">
      <c r="B56" s="112" t="s">
        <v>177</v>
      </c>
      <c r="C56" s="320" t="str">
        <f>+'[3]HV 1'!C56:D56</f>
        <v>NICOLAS ADOLFO CORREAL HUERTAS</v>
      </c>
      <c r="D56" s="320"/>
      <c r="E56" s="335" t="s">
        <v>178</v>
      </c>
      <c r="F56" s="335"/>
      <c r="G56" s="332" t="str">
        <f>+'[7]HV 1'!G59:I59</f>
        <v>DIANA VIDAL</v>
      </c>
      <c r="H56" s="332"/>
      <c r="I56" s="334"/>
      <c r="J56" s="41"/>
      <c r="K56" s="41"/>
    </row>
    <row r="57" spans="2:11" ht="31.5" customHeight="1" x14ac:dyDescent="0.2">
      <c r="B57" s="112" t="s">
        <v>179</v>
      </c>
      <c r="C57" s="320"/>
      <c r="D57" s="320"/>
      <c r="E57" s="321" t="s">
        <v>180</v>
      </c>
      <c r="F57" s="322"/>
      <c r="G57" s="325"/>
      <c r="H57" s="326"/>
      <c r="I57" s="327"/>
      <c r="J57" s="42"/>
      <c r="K57" s="42"/>
    </row>
    <row r="58" spans="2:11" ht="31.5" customHeight="1" thickBot="1" x14ac:dyDescent="0.25">
      <c r="B58" s="78" t="s">
        <v>181</v>
      </c>
      <c r="C58" s="331"/>
      <c r="D58" s="331"/>
      <c r="E58" s="323"/>
      <c r="F58" s="324"/>
      <c r="G58" s="328"/>
      <c r="H58" s="329"/>
      <c r="I58" s="330"/>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dataValidation>
    <dataValidation type="list" allowBlank="1" showInputMessage="1" showErrorMessage="1" sqref="C12:F12" xr:uid="{00000000-0002-0000-0700-000001000000}">
      <formula1>$M$9:$M$12</formula1>
    </dataValidation>
    <dataValidation type="list" allowBlank="1" showInputMessage="1" showErrorMessage="1" sqref="K15" xr:uid="{00000000-0002-0000-0700-000002000000}">
      <formula1>O20:O22</formula1>
    </dataValidation>
    <dataValidation type="list" allowBlank="1" showInputMessage="1" showErrorMessage="1" sqref="H15:J15" xr:uid="{00000000-0002-0000-0700-000003000000}">
      <formula1>M20:M22</formula1>
    </dataValidation>
    <dataValidation type="list" allowBlank="1" showInputMessage="1" showErrorMessage="1" sqref="J13:K13" xr:uid="{00000000-0002-0000-0700-000004000000}">
      <formula1>$M$24:$M$31</formula1>
    </dataValidation>
    <dataValidation type="list" allowBlank="1" showInputMessage="1" showErrorMessage="1" sqref="C13:I13" xr:uid="{00000000-0002-0000-0700-000005000000}">
      <formula1>$N$17:$N$24</formula1>
    </dataValidation>
    <dataValidation type="list" allowBlank="1" showInputMessage="1" showErrorMessage="1" sqref="H16:I16" xr:uid="{00000000-0002-0000-0700-000006000000}">
      <formula1>$N$8:$N$11</formula1>
    </dataValidation>
    <dataValidation type="list" allowBlank="1" showInputMessage="1" showErrorMessage="1" sqref="C10 I10" xr:uid="{00000000-0002-0000-07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workbookViewId="0">
      <selection activeCell="B14" sqref="B14:K19"/>
    </sheetView>
  </sheetViews>
  <sheetFormatPr baseColWidth="10" defaultColWidth="11.42578125" defaultRowHeight="15" x14ac:dyDescent="0.25"/>
  <cols>
    <col min="1" max="1" width="1.28515625" customWidth="1"/>
    <col min="2" max="2" width="20.140625" style="56"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7"/>
      <c r="C1" s="440" t="s">
        <v>0</v>
      </c>
      <c r="D1" s="441"/>
      <c r="E1" s="441"/>
      <c r="F1" s="441"/>
      <c r="G1" s="441"/>
      <c r="H1" s="442"/>
      <c r="I1" s="443"/>
      <c r="J1" s="444"/>
    </row>
    <row r="2" spans="2:11" ht="18" customHeight="1" thickBot="1" x14ac:dyDescent="0.3">
      <c r="B2" s="438"/>
      <c r="C2" s="440" t="s">
        <v>1</v>
      </c>
      <c r="D2" s="441"/>
      <c r="E2" s="441"/>
      <c r="F2" s="441"/>
      <c r="G2" s="441"/>
      <c r="H2" s="442"/>
      <c r="I2" s="445"/>
      <c r="J2" s="446"/>
    </row>
    <row r="3" spans="2:11" ht="18" customHeight="1" thickBot="1" x14ac:dyDescent="0.3">
      <c r="B3" s="438"/>
      <c r="C3" s="440" t="s">
        <v>324</v>
      </c>
      <c r="D3" s="441"/>
      <c r="E3" s="441"/>
      <c r="F3" s="441"/>
      <c r="G3" s="441"/>
      <c r="H3" s="442"/>
      <c r="I3" s="445"/>
      <c r="J3" s="446"/>
    </row>
    <row r="4" spans="2:11" ht="18" customHeight="1" thickBot="1" x14ac:dyDescent="0.3">
      <c r="B4" s="439"/>
      <c r="C4" s="440" t="s">
        <v>183</v>
      </c>
      <c r="D4" s="441"/>
      <c r="E4" s="441"/>
      <c r="F4" s="442"/>
      <c r="G4" s="449" t="s">
        <v>184</v>
      </c>
      <c r="H4" s="450"/>
      <c r="I4" s="447"/>
      <c r="J4" s="448"/>
    </row>
    <row r="5" spans="2:11" ht="18" customHeight="1" thickBot="1" x14ac:dyDescent="0.3">
      <c r="B5" s="53"/>
      <c r="C5" s="10"/>
      <c r="D5" s="10"/>
      <c r="E5" s="10"/>
      <c r="F5" s="10"/>
      <c r="G5" s="10"/>
      <c r="H5" s="10"/>
      <c r="I5" s="10"/>
      <c r="J5" s="54"/>
    </row>
    <row r="6" spans="2:11" ht="51.75" customHeight="1" thickBot="1" x14ac:dyDescent="0.3">
      <c r="B6" s="1" t="s">
        <v>325</v>
      </c>
      <c r="C6" s="451" t="str">
        <f>+'[5]Sección 1. Metas - Magnitud'!C7</f>
        <v>1032 - Gestión y control de tránsito y transporte</v>
      </c>
      <c r="D6" s="452"/>
      <c r="E6" s="453"/>
      <c r="F6" s="55"/>
      <c r="G6" s="10"/>
      <c r="H6" s="10"/>
      <c r="I6" s="10"/>
      <c r="J6" s="54"/>
    </row>
    <row r="7" spans="2:11" ht="32.25" customHeight="1" thickBot="1" x14ac:dyDescent="0.3">
      <c r="B7" s="2" t="s">
        <v>186</v>
      </c>
      <c r="C7" s="451" t="str">
        <f>+'[5]Sección 1. Metas - Magnitud'!C8:F8</f>
        <v>Dirección de Control y Vigilancia</v>
      </c>
      <c r="D7" s="452"/>
      <c r="E7" s="453"/>
      <c r="F7" s="55"/>
      <c r="G7" s="10"/>
      <c r="H7" s="10"/>
      <c r="I7" s="10"/>
      <c r="J7" s="54"/>
    </row>
    <row r="8" spans="2:11" ht="32.25" customHeight="1" thickBot="1" x14ac:dyDescent="0.3">
      <c r="B8" s="2" t="s">
        <v>187</v>
      </c>
      <c r="C8" s="451" t="str">
        <f>+'[5]Sección 1. Metas - Magnitud'!C9:F9</f>
        <v>Subsecretaría de Servicios de la Movilidad</v>
      </c>
      <c r="D8" s="452"/>
      <c r="E8" s="453"/>
      <c r="F8" s="4"/>
      <c r="G8" s="10"/>
      <c r="H8" s="10"/>
      <c r="I8" s="10"/>
      <c r="J8" s="54"/>
    </row>
    <row r="9" spans="2:11" ht="33.75" customHeight="1" thickBot="1" x14ac:dyDescent="0.3">
      <c r="B9" s="2" t="s">
        <v>188</v>
      </c>
      <c r="C9" s="451" t="s">
        <v>189</v>
      </c>
      <c r="D9" s="452"/>
      <c r="E9" s="453"/>
      <c r="F9" s="55"/>
      <c r="G9" s="10"/>
      <c r="H9" s="10"/>
      <c r="I9" s="10"/>
      <c r="J9" s="54"/>
    </row>
    <row r="10" spans="2:11" ht="33.75" customHeight="1" thickBot="1" x14ac:dyDescent="0.3">
      <c r="B10" s="100" t="s">
        <v>190</v>
      </c>
      <c r="C10" s="451" t="str">
        <f>+'[7]HV 14'!F9</f>
        <v>14. Realizar 241 visitas administrativas y de seguimiento a empresas prestadoras del servicio público de transporte.</v>
      </c>
      <c r="D10" s="452"/>
      <c r="E10" s="453"/>
      <c r="F10" s="55"/>
      <c r="G10" s="10"/>
      <c r="H10" s="10"/>
      <c r="I10" s="10"/>
      <c r="J10" s="54"/>
    </row>
    <row r="11" spans="2:11" ht="34.5" customHeight="1" x14ac:dyDescent="0.25"/>
    <row r="12" spans="2:11" ht="21.75" customHeight="1" x14ac:dyDescent="0.25">
      <c r="B12" s="430" t="s">
        <v>326</v>
      </c>
      <c r="C12" s="431"/>
      <c r="D12" s="431"/>
      <c r="E12" s="431"/>
      <c r="F12" s="431"/>
      <c r="G12" s="431"/>
      <c r="H12" s="432"/>
      <c r="I12" s="637" t="s">
        <v>192</v>
      </c>
      <c r="J12" s="638"/>
      <c r="K12" s="638"/>
    </row>
    <row r="13" spans="2:11" s="57" customFormat="1" ht="30" customHeight="1" x14ac:dyDescent="0.25">
      <c r="B13" s="125" t="s">
        <v>193</v>
      </c>
      <c r="C13" s="125" t="s">
        <v>194</v>
      </c>
      <c r="D13" s="125" t="s">
        <v>195</v>
      </c>
      <c r="E13" s="125" t="s">
        <v>196</v>
      </c>
      <c r="F13" s="125" t="s">
        <v>197</v>
      </c>
      <c r="G13" s="125" t="s">
        <v>198</v>
      </c>
      <c r="H13" s="125" t="s">
        <v>199</v>
      </c>
      <c r="I13" s="124" t="s">
        <v>200</v>
      </c>
      <c r="J13" s="124" t="s">
        <v>201</v>
      </c>
      <c r="K13" s="124" t="s">
        <v>202</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35"/>
    </row>
    <row r="16" spans="2:11" x14ac:dyDescent="0.25">
      <c r="B16" s="143"/>
      <c r="C16" s="144"/>
      <c r="D16" s="145"/>
      <c r="E16" s="146"/>
      <c r="F16" s="144"/>
      <c r="G16" s="145"/>
      <c r="H16" s="147"/>
      <c r="I16" s="148"/>
      <c r="J16" s="149"/>
      <c r="K16" s="636"/>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31" t="s">
        <v>209</v>
      </c>
      <c r="C19" s="632"/>
      <c r="D19" s="157">
        <f>SUM(D15:D16)</f>
        <v>0</v>
      </c>
      <c r="E19" s="633" t="s">
        <v>209</v>
      </c>
      <c r="F19" s="634"/>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Sección 3. Metas Producto</vt:lpstr>
      <vt:lpstr>MP - SIT</vt:lpstr>
      <vt:lpstr>Act.Meta_SIT</vt:lpstr>
      <vt:lpstr>META 1</vt:lpstr>
      <vt:lpstr>META 2</vt:lpstr>
      <vt:lpstr>META 3</vt:lpstr>
      <vt:lpstr>META 4</vt:lpstr>
      <vt:lpstr>HV 14</vt:lpstr>
      <vt:lpstr>Act. 14</vt:lpstr>
      <vt:lpstr>Hoja3</vt:lpstr>
      <vt:lpstr>Hoja1</vt:lpstr>
      <vt:lpstr>'Sección 3. Metas Producto'!Área_de_impresión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William Andrés Guerrero Caballero</cp:lastModifiedBy>
  <cp:revision/>
  <dcterms:created xsi:type="dcterms:W3CDTF">2010-03-25T16:40:43Z</dcterms:created>
  <dcterms:modified xsi:type="dcterms:W3CDTF">2023-03-15T20:54:49Z</dcterms:modified>
  <cp:category/>
  <cp:contentStatus/>
</cp:coreProperties>
</file>