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6"/>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Downloads/"/>
    </mc:Choice>
  </mc:AlternateContent>
  <xr:revisionPtr revIDLastSave="0" documentId="13_ncr:1_{D566266E-98EB-3341-9EBA-F6F0E41AE2BE}" xr6:coauthVersionLast="47" xr6:coauthVersionMax="47" xr10:uidLastSave="{00000000-0000-0000-0000-000000000000}"/>
  <bookViews>
    <workbookView xWindow="0" yWindow="500" windowWidth="23260" windowHeight="12460" tabRatio="889" activeTab="8" xr2:uid="{00000000-000D-0000-FFFF-FFFF00000000}"/>
  </bookViews>
  <sheets>
    <sheet name="Sección 3. Metas Producto" sheetId="5" state="hidden" r:id="rId1"/>
    <sheet name="MP - SIT" sheetId="62" state="hidden" r:id="rId2"/>
    <sheet name="Act.Meta_SIT" sheetId="63" state="hidden" r:id="rId3"/>
    <sheet name="META 2" sheetId="87" r:id="rId4"/>
    <sheet name="META 3" sheetId="93" r:id="rId5"/>
    <sheet name="META 4" sheetId="95" r:id="rId6"/>
    <sheet name="META 5" sheetId="90" r:id="rId7"/>
    <sheet name="META 6" sheetId="91" r:id="rId8"/>
    <sheet name="META 7" sheetId="92" r:id="rId9"/>
    <sheet name="HV 14" sheetId="47" state="hidden" r:id="rId10"/>
    <sheet name="Act. 14" sheetId="48" state="hidden" r:id="rId11"/>
    <sheet name="Hoja3" sheetId="66" state="hidden" r:id="rId12"/>
    <sheet name="Hoja1" sheetId="57" state="hidden" r:id="rId13"/>
  </sheets>
  <definedNames>
    <definedName name="_xlnm.Print_Area" localSheetId="3">'META 2'!$A$1:$I$61</definedName>
    <definedName name="_xlnm.Print_Area" localSheetId="4">'META 3'!$A$1:$I$54</definedName>
    <definedName name="_xlnm.Print_Area" localSheetId="5">'META 4'!$A$1:$I$57</definedName>
    <definedName name="_xlnm.Print_Area" localSheetId="6">'META 5'!$A$1:$I$67</definedName>
    <definedName name="_xlnm.Print_Area" localSheetId="7">'META 6'!$A$1:$I$74</definedName>
    <definedName name="_xlnm.Print_Area" localSheetId="8">'META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#REF!</definedName>
    <definedName name="GRUPO_ETAREOS" localSheetId="9">#REF!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#REF!</definedName>
    <definedName name="GRUPO_ETARIO" localSheetId="9">#REF!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#REF!</definedName>
    <definedName name="GRUPO_ETNICO" localSheetId="9">#REF!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#REF!</definedName>
    <definedName name="GRUPOETNICO" localSheetId="9">#REF!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#REF!</definedName>
    <definedName name="GRUPOS_ETNICOS" localSheetId="4">#REF!</definedName>
    <definedName name="GRUPOS_ETNICOS" localSheetId="5">#REF!</definedName>
    <definedName name="GRUPOS_ETNICOS">#REF!</definedName>
    <definedName name="LOCALIDAD" localSheetId="9">#REF!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#REF!</definedName>
    <definedName name="LOCALIZACION" localSheetId="9">#REF!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7" i="90" l="1"/>
  <c r="C27" i="95"/>
  <c r="J64" i="91"/>
  <c r="J63" i="91"/>
  <c r="J62" i="91"/>
  <c r="D27" i="92"/>
  <c r="F27" i="95" l="1"/>
  <c r="E38" i="95"/>
  <c r="E37" i="95"/>
  <c r="E36" i="95"/>
  <c r="E35" i="95"/>
  <c r="E34" i="95"/>
  <c r="E33" i="95"/>
  <c r="E32" i="95"/>
  <c r="E31" i="95"/>
  <c r="C38" i="95"/>
  <c r="C37" i="95"/>
  <c r="C36" i="95"/>
  <c r="C35" i="95"/>
  <c r="C34" i="95"/>
  <c r="C33" i="95"/>
  <c r="C32" i="95"/>
  <c r="C31" i="95"/>
  <c r="C30" i="95"/>
  <c r="C29" i="95"/>
  <c r="C28" i="95"/>
  <c r="D27" i="87" l="1"/>
  <c r="C28" i="92"/>
  <c r="C29" i="92"/>
  <c r="C30" i="92"/>
  <c r="C31" i="92"/>
  <c r="C32" i="92"/>
  <c r="C33" i="92"/>
  <c r="C34" i="92"/>
  <c r="C35" i="92"/>
  <c r="C36" i="92"/>
  <c r="C37" i="92"/>
  <c r="C38" i="92"/>
  <c r="C27" i="92"/>
  <c r="C28" i="91"/>
  <c r="C29" i="91"/>
  <c r="C30" i="91"/>
  <c r="C31" i="91"/>
  <c r="C32" i="91"/>
  <c r="C33" i="91"/>
  <c r="C34" i="91"/>
  <c r="C35" i="91"/>
  <c r="C36" i="91"/>
  <c r="C37" i="91"/>
  <c r="C38" i="91"/>
  <c r="C27" i="91"/>
  <c r="C28" i="90"/>
  <c r="C29" i="90"/>
  <c r="C30" i="90"/>
  <c r="C31" i="90"/>
  <c r="C32" i="90"/>
  <c r="C33" i="90"/>
  <c r="C34" i="90"/>
  <c r="C35" i="90"/>
  <c r="C36" i="90"/>
  <c r="C37" i="90"/>
  <c r="C38" i="90"/>
  <c r="C27" i="90"/>
  <c r="C38" i="93"/>
  <c r="C37" i="93"/>
  <c r="C36" i="93"/>
  <c r="C35" i="93"/>
  <c r="C34" i="93"/>
  <c r="C33" i="93"/>
  <c r="C32" i="93"/>
  <c r="C31" i="93"/>
  <c r="C30" i="93"/>
  <c r="C29" i="93"/>
  <c r="C28" i="93"/>
  <c r="C27" i="93"/>
  <c r="C28" i="87"/>
  <c r="C29" i="87"/>
  <c r="C30" i="87"/>
  <c r="C31" i="87"/>
  <c r="C32" i="87"/>
  <c r="C33" i="87"/>
  <c r="C34" i="87"/>
  <c r="C35" i="87"/>
  <c r="C36" i="87"/>
  <c r="C37" i="87"/>
  <c r="C38" i="87"/>
  <c r="C27" i="87"/>
  <c r="J56" i="90" l="1"/>
  <c r="E35" i="92" l="1"/>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27" i="95"/>
  <c r="F27" i="93" l="1"/>
  <c r="H27" i="91" l="1"/>
  <c r="H27" i="95"/>
  <c r="H28" i="95" s="1"/>
  <c r="H29" i="95" s="1"/>
  <c r="H30" i="95" s="1"/>
  <c r="H31" i="95" s="1"/>
  <c r="H32" i="95" s="1"/>
  <c r="H33" i="95" s="1"/>
  <c r="H34" i="95" s="1"/>
  <c r="H35" i="95" s="1"/>
  <c r="H36" i="95" s="1"/>
  <c r="H37" i="95" s="1"/>
  <c r="H38" i="95" s="1"/>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G27" i="92"/>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E37" i="91"/>
  <c r="H37" i="91" l="1"/>
  <c r="H38" i="91" s="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<sst xmlns="http://schemas.openxmlformats.org/spreadsheetml/2006/main" count="1191" uniqueCount="472">
  <si>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</si>
  <si>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</si>
  <si>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</si>
  <si>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</si>
  <si>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</si>
  <si>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</si>
  <si>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</si>
  <si>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</si>
  <si>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</si>
  <si>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</si>
  <si>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</si>
  <si>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</si>
  <si>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</si>
  <si>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</si>
  <si>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</si>
  <si>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</si>
  <si>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</si>
  <si>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</si>
  <si>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</si>
  <si>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</si>
  <si>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</si>
  <si>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</si>
  <si>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</si>
  <si>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</si>
  <si>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</si>
  <si>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</si>
  <si>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</si>
  <si>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</si>
  <si>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</si>
  <si>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</si>
  <si>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</si>
  <si>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</si>
  <si>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</si>
  <si>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</si>
  <si>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</si>
  <si>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</si>
  <si>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</si>
  <si>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</si>
  <si>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</si>
  <si>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</si>
  <si>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</si>
  <si>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</si>
  <si>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</si>
  <si>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</si>
  <si>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</si>
  <si>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</si>
  <si>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</si>
  <si>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</si>
  <si>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</si>
  <si>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</si>
  <si>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</si>
  <si>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</si>
  <si>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</si>
  <si>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</si>
  <si>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</si>
  <si>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</si>
  <si>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</si>
  <si>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</si>
  <si>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</si>
  <si>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</si>
  <si>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</si>
  <si>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</si>
  <si>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</si>
  <si>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</si>
  <si>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</si>
  <si>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</si>
  <si>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</si>
  <si>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</si>
  <si>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</si>
  <si>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</si>
  <si>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</si>
  <si>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</si>
  <si>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</si>
  <si>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</si>
  <si>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</si>
  <si>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</si>
  <si>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</si>
  <si>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</si>
  <si>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</si>
  <si>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</si>
  <si>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</si>
  <si>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</si>
  <si>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</si>
  <si>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</si>
  <si>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</si>
  <si>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</si>
  <si>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</si>
  <si>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</si>
  <si>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</si>
  <si>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</si>
  <si>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</si>
  <si>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</si>
  <si>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</si>
  <si>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</si>
  <si>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</si>
  <si>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</si>
  <si>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</si>
  <si>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</si>
  <si>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</si>
  <si>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</si>
  <si>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</si>
  <si>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</si>
  <si>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</si>
  <si>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</si>
  <si>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</si>
  <si>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</si>
  <si>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</si>
  <si>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</si>
  <si>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</si>
  <si>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</si>
  <si>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</si>
  <si>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</si>
  <si>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</si>
  <si>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</si>
  <si>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</si>
  <si>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</si>
  <si>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</si>
  <si>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</si>
  <si>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</si>
  <si>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</si>
  <si>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</si>
  <si>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</si>
  <si>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</si>
  <si>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</si>
  <si>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</si>
  <si>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</si>
  <si>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</si>
  <si>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</si>
  <si>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</si>
  <si>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</si>
  <si>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</si>
  <si>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</si>
  <si>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</si>
  <si>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</si>
  <si>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</si>
  <si>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</si>
  <si>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</si>
  <si>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</si>
  <si>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</si>
  <si>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</si>
  <si>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</si>
  <si>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</si>
  <si>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</si>
  <si>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</si>
  <si>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</si>
  <si>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</si>
  <si>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</si>
  <si>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</si>
  <si>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</si>
  <si>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</si>
  <si>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</si>
  <si>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</si>
  <si>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</si>
  <si>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</si>
  <si>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</si>
  <si>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</si>
  <si>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</si>
  <si>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</si>
  <si>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</si>
  <si>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</si>
  <si>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</si>
  <si>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</si>
  <si>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</si>
  <si>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</si>
  <si>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</si>
  <si>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</si>
  <si>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</si>
  <si>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</si>
  <si>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</si>
  <si>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</si>
  <si>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</si>
  <si>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</si>
  <si>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</si>
  <si>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</si>
  <si>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</si>
  <si>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</si>
  <si>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</si>
  <si>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</si>
  <si>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</si>
  <si>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</si>
  <si>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</si>
  <si>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</si>
  <si>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</si>
  <si>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</si>
  <si>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</si>
  <si>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</si>
  <si>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</si>
  <si>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</si>
  <si>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</si>
  <si>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</si>
  <si>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</si>
  <si>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</si>
  <si>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</si>
  <si>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</si>
  <si>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</si>
  <si>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</si>
  <si>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</si>
  <si>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</si>
  <si>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</si>
  <si>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</si>
  <si>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</si>
  <si>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</si>
  <si>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</si>
  <si>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</si>
  <si>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</si>
  <si>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</si>
  <si>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</si>
  <si>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</si>
  <si>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</si>
  <si>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</si>
  <si>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</si>
  <si>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</si>
  <si>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</si>
  <si>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</si>
  <si>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</si>
  <si>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</si>
  <si>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</si>
  <si>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</si>
  <si>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</si>
  <si>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</si>
  <si>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</si>
  <si>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</si>
  <si>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</si>
  <si>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</si>
  <si>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</si>
  <si>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</si>
  <si>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</si>
  <si>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</si>
  <si>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</si>
  <si>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</si>
  <si>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</si>
  <si>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</si>
  <si>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</si>
  <si>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</si>
  <si>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</si>
  <si>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Meta Sectorial</t>
  </si>
  <si>
    <t>Realizar el fortalecimiento institucional de la estructura orgánica y funcional de la estructura orgánica y funcional de la SDA, IDGER, JBB, E  IDPYBA</t>
  </si>
  <si>
    <t>Nombre del indicador</t>
  </si>
  <si>
    <t>Tipología</t>
  </si>
  <si>
    <t>Fecha de programación</t>
  </si>
  <si>
    <t>1 de enero de 2022</t>
  </si>
  <si>
    <t>Tipo anualización</t>
  </si>
  <si>
    <t>Objetivo y descripción del Indicador</t>
  </si>
  <si>
    <t>Fuente u origen de Datos</t>
  </si>
  <si>
    <t>PLAN DE ACCIÓN</t>
  </si>
  <si>
    <t>Fórmula de Cálculo</t>
  </si>
  <si>
    <t>Unidad de medida del indicador</t>
  </si>
  <si>
    <t>CANTIDAD</t>
  </si>
  <si>
    <t xml:space="preserve">Nombre de las Variables </t>
  </si>
  <si>
    <t>Magnitud Ejecutada</t>
  </si>
  <si>
    <t xml:space="preserve">Magnitud programada </t>
  </si>
  <si>
    <t>Unidad de medida (de la variable)</t>
  </si>
  <si>
    <t>Descripción de la variable</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</si>
  <si>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</si>
  <si>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</si>
  <si>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</si>
  <si>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</si>
  <si>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</si>
  <si>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</si>
  <si>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</si>
  <si>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</si>
  <si>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</si>
  <si>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</si>
  <si>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</si>
  <si>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</si>
  <si>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</si>
  <si>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</si>
  <si>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</si>
  <si>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</si>
  <si>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</si>
  <si>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</si>
  <si>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</si>
  <si>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</si>
  <si>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</si>
  <si>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</si>
  <si>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</si>
  <si>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</si>
  <si>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</si>
  <si>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</si>
  <si>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</si>
  <si>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</si>
  <si>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</si>
  <si>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</si>
  <si>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</si>
  <si>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</si>
  <si>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</si>
  <si>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</si>
  <si>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</si>
  <si>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</si>
  <si>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</si>
  <si>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</si>
  <si>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</si>
  <si>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</si>
  <si>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</si>
  <si>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</si>
  <si>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</si>
  <si>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Acumulado Año</t>
  </si>
  <si>
    <t>Piezas Gráficas</t>
  </si>
  <si>
    <t>Videos</t>
  </si>
  <si>
    <t>Notas y Comunicados</t>
  </si>
  <si>
    <t>Publicaciones Facebook</t>
  </si>
  <si>
    <t>Publicaciones Twitter</t>
  </si>
  <si>
    <t>Publicaciones Instagram</t>
  </si>
  <si>
    <t>Impresiones en redes</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</si>
  <si>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</si>
  <si>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</si>
  <si>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</si>
  <si>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</si>
  <si>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</si>
  <si>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</si>
  <si>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</si>
  <si>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</si>
  <si>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</si>
  <si>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</si>
  <si>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</si>
  <si>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</si>
  <si>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</si>
  <si>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</si>
  <si>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</si>
  <si>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</si>
  <si>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</si>
  <si>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</si>
  <si>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</si>
  <si>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</si>
  <si>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</si>
  <si>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</si>
  <si>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</si>
  <si>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</si>
  <si>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</si>
  <si>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</si>
  <si>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</si>
  <si>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</si>
  <si>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</si>
  <si>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</si>
  <si>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</si>
  <si>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</si>
  <si>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</si>
  <si>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</si>
  <si>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Tutelas y demandas respondidas:</t>
  </si>
  <si>
    <t>Diligencias judiciales atendidas:</t>
  </si>
  <si>
    <t>Contratos elaborados:</t>
  </si>
  <si>
    <t>Novedades contractuales:</t>
  </si>
  <si>
    <t>Derechos de petición respondidos, PQR, Requerimientos:</t>
  </si>
  <si>
    <t>Derechos de petición respondidos:</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</si>
  <si>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</si>
  <si>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</si>
  <si>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</si>
  <si>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</si>
  <si>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</si>
  <si>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</si>
  <si>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</si>
  <si>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 xml:space="preserve">PQRS recibidas: </t>
  </si>
  <si>
    <t>Satisfacción ciudadana:</t>
  </si>
  <si>
    <t>Asesorías dadas:</t>
  </si>
  <si>
    <t>Capacitaciones:</t>
  </si>
  <si>
    <t>Actividades de bienestar:</t>
  </si>
  <si>
    <t>Actividades del PASST:</t>
  </si>
  <si>
    <t>Ingresos, salidas y traslados:</t>
  </si>
  <si>
    <t>Proveedores gestionados:</t>
  </si>
  <si>
    <t>Mantenimientos realizados</t>
  </si>
  <si>
    <t>CDP Y CRP expedidos:</t>
  </si>
  <si>
    <t>Giros por pospre realizados:</t>
  </si>
  <si>
    <t>Operaciones contables:</t>
  </si>
  <si>
    <t>Transferencias documentales realizadas</t>
  </si>
  <si>
    <t>Capacitaciones realizadas:</t>
  </si>
  <si>
    <t>Implementar un plan de acción para el cumplimiento de la estrategia de los procesos TIC del Instituto acorde con los lineamientos establecidos en el Decreto 415 de 2016</t>
  </si>
  <si>
    <t>PA04</t>
  </si>
  <si>
    <t xml:space="preserve">Desarrollar herramientas técnicas, dinámicas y confiables, a través del manejo y gestión de conocimiento. </t>
  </si>
  <si>
    <t>Planes De Acción O Gestión Formulados.</t>
  </si>
  <si>
    <t>PLAN DE ACCION</t>
  </si>
  <si>
    <t>AVANCE MES</t>
  </si>
  <si>
    <t>ACUMULADO AÑO</t>
  </si>
  <si>
    <t>Solicitudes gestionadas por la mesa de servicios:</t>
  </si>
  <si>
    <t>Publicaciones realizadas en sitios web:</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</si>
  <si>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</si>
  <si>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</si>
  <si>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</si>
  <si>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</si>
  <si>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</si>
  <si>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</si>
  <si>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</si>
  <si>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</si>
  <si>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</si>
  <si>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</si>
  <si>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</si>
  <si>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</si>
  <si>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</si>
  <si>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</si>
  <si>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</si>
  <si>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</si>
  <si>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</si>
  <si>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</si>
  <si>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</si>
  <si>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</si>
  <si>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</si>
  <si>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</si>
  <si>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</si>
  <si>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</si>
  <si>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</si>
  <si>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</si>
  <si>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RUTH YANED VARGAS RICO</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</si>
  <si>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</si>
  <si>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Yuly Patricia Castro Beltrán  - Gotardo Antonio Yáñez Álvarez - María Isabel Villegas</t>
  </si>
  <si>
    <t>Jefe de la Oficina Asesora de Planeación - Subdirector de Gestión Corporativa - Jefe de la Oficina de Control Disciplinario Interno</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</si>
  <si>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</si>
  <si>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Vehículos asignados: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</si>
  <si>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</si>
  <si>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</si>
  <si>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Cantidad de actividades que se ejecutaron para la implementación de los procesos transversales</t>
  </si>
  <si>
    <t>Subdirección de Gestión Corporativa - TIC</t>
  </si>
  <si>
    <t>Medir la implementación un plan de acción de la estrategia de los procesos TIC del Instituto acorde con los lineamientos</t>
  </si>
  <si>
    <t>Actividades que se ejecutaron para la implementación de plan de trabajo TIC/Actividades que se programaron para la implementación implementación de plan de trabajo TIC</t>
  </si>
  <si>
    <t xml:space="preserve">Autos de sustanciación </t>
  </si>
  <si>
    <t>Autos interlocutorios:</t>
  </si>
  <si>
    <t>Orientaciones juridicas a la ciudadanía</t>
  </si>
  <si>
    <t>Actos administrativos, conceptos juridicos y respuestas a derechos de petición:</t>
  </si>
  <si>
    <t>socialización y capacitación juridica a la ciudadanía</t>
  </si>
  <si>
    <t>Actividades de saneamiento (Posa y fumigación):</t>
  </si>
  <si>
    <t>Gestión de residuos reciclables</t>
  </si>
  <si>
    <t>Gestión de residuos peligrosos</t>
  </si>
  <si>
    <t>Actividades de movilidad sostenible:</t>
  </si>
  <si>
    <t>1 de enero de 2023</t>
  </si>
  <si>
    <t>Enero de 2023</t>
  </si>
  <si>
    <t>Liquidaciones efectuadas</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</si>
  <si>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</si>
  <si>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Actividades de Seguridad de la información:</t>
  </si>
  <si>
    <t>Se realiza programación, teniendo en cuenta programación cuatrienio plan de desarrollo</t>
  </si>
  <si>
    <t xml:space="preserve">Ampliación de la base de seguidores, fortalecimiento de la red de periodistas aliados y medios de comunicación masivos y comunitarios. Amplificación masiva de los productos audiovisuales. Fortalecimiento de la divulgación de jornadas de esterilización y apertura de las jornadas de adopción. </t>
  </si>
  <si>
    <t xml:space="preserve">Es necesario fortalecer la divulgación de la misionalidad de la entidad, ya que cada vez hay más servicios y beneficios para la comunidad. Es importante resaltar que el Instituto se está posicionando como un referente técnico-científico, y que los comentarios y noticias suelen ser positivos frente a la gestión del IDPYBA. </t>
  </si>
  <si>
    <t>Para el mes de enero de 2023 se presenta un nivel de cumplimento del 100% de avance frente a lo programado para este mes, esto obedece al desarrollo de las siguientes actiividades:
Se cumplio con los reportes de:
Indicadores PMR
Reporte SEGPLAN cuarto trimestre de 2022 de los Proyectos de Inversión 7550, 7551, 7555, 7556 y 7560
Reporte SPI de los Proyectos de Inversión 7550, 7551, 7555, 7556 y 7560
Formulación POA 2023 y seguimiento mensual al POA diciembre 2022 
Alertas y recomendaciones a los Gerentes de los  Proyectos de Inversión 7550, 7551, 7555, 7556 y 7560
Publicación de Hojas de vida de los indicadores de los de los Proyectos de Inversión 7550, 7551, 7555, 7556 y 7560
Se realizó el acompañamiento a los Proyectos de Inversión 7550, 7551, 7555, 7556 y 7560 en la programación de cada una de las herramientas Plan de Acción, Hoja de Vida de los Indicadores y POA para la vigencia 2023.
Se efectuó el reporte para cuarto trimestre de 2022 de la Política Pública LGBTI para los productos en corresponsabilidad del IDPYBA</t>
  </si>
  <si>
    <t>Por medio de la programación de las herramientas Plan de Acción, Hoja de vida de indicadores y POA la entidad,Gerentes de Proyectos y partes interesadas tendrán los insumos necesarios para realizar las actividades de seguimiento a la ejecución física y presupuestal de los proyectos de inversión del IDPYBA. 
Así mismo el cargue de la información en las plataformas SEGPLAN y SPI reflejan la disposición de la información desde la Gerencia de los Proyectos y la Oficina Asesora de Planeación que permiten dar cumplimiento en los tiempos establecidos por la Secretaría Distrital de Planeación y el DNP.
La entidad continua comprometida en la formulación y cumplimiento de las Políticas Públicas del Distrito, este mes en lo concerniente al reporte del cuarto trimestre de 2022 de la Política Pública LGBTI para los productos en corresponsabilidad del IDPYBA</t>
  </si>
  <si>
    <t>La entidad presenta información a las partes interesadas que permite realizar seguimiento a las diferentes actividades isionales y de apoyo que se ejecutan en la vigencia. La entidad da cumplimiento a la consolidación y reporte de información que permite en oportunidad cumplir con los reportes que permitan realizar monitoreo y control sobre su gestión.</t>
  </si>
  <si>
    <t>Para el mes de enero se trabajó en la formulación del PAAC 2023 y Mapa de Riesgos de Corrupción el cual se aprobó en Comité de Gestión y desempeño Institucional el 31 de enero de la vigencia en curso, también se aprobaron los 14 Mapas de Riesgo de Gestión Institucionales, se formuló y se aprobó la estrategia de rendición de cuentas y de racionalización de tramites para el 2023.  Se realizó la revisión técnica de 3 formatos, 1 política y 1 programa por lo cual se emiten 2 actas de aprobación en el sistema integrado de gestión donde se actualizaron los documentos mencionados, se realizaron revisiones a 13 planes institucionales integrados en el decreto 612 de 2018 y otros que se presentaron en comité de gestión y desempeño para aprobación, se apoyó la realización de los comités de gestión y desempeño institucionales 1 y 2 con fechas del 20  y 31 de enero del 2023 con informes, presentaciones y apoyo técnico, se adelantaron reuniones con la secretaría general de la alcaldía mayor para la estrategia de racionalización de tramites, también sesiones de trabajo sobre el documento técnico de los programas de transparencia y ética pública en el distrito capital, se adelantaron revisiones a documentos que están el tramite de adopción y actualización de los procesos Talento Humano, se trabajó en la revisión técnica de los informes de gestión para la rendición de cuentas programada para el mes de febrero, para el mes de enero la Oficina Asesora de Planeación tenia programadas 3 actividades en el PAAC las cuales fueron ejecutadas al 100%
1. Consolidación, presentación y publicación en la sede electronica del PAAC
2. Estrategia racionalización de trámites cargada en el SUIT
3. Estrategia de rendicIón de cuentas aprobada y publicada en la sede electronica.</t>
  </si>
  <si>
    <r>
      <rPr>
        <b/>
        <sz val="11"/>
        <color rgb="FF000000"/>
        <rFont val="Arial"/>
        <family val="2"/>
      </rPr>
      <t>Revisados 5</t>
    </r>
    <r>
      <rPr>
        <sz val="11"/>
        <color rgb="FF000000"/>
        <rFont val="Arial"/>
        <family val="2"/>
      </rPr>
      <t xml:space="preserve">
Actualizados 5
Adoptados 0
Eliminados 0</t>
    </r>
  </si>
  <si>
    <t>Reuniones 4
Comunicaciones 14</t>
  </si>
  <si>
    <t>Documentos revisados, actualizados,adoptados, eliminados</t>
  </si>
  <si>
    <t>Reuniones y comunicaciones para la implementación del MIPG</t>
  </si>
  <si>
    <t>Actividades del PAAC desarrolladas OAP</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</si>
  <si>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</si>
  <si>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</si>
  <si>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Para el mes de enero se trabajó en la formulación del PAAC 2023 y Mapa de Riesgos de Corrupción el cual se aprobó en Comité de Gestión y desempeño Institucional el 31 de enero de la vigencia en curso, también se aprobaron los 14 Mapas de Riesgo de Gestión Institucionales, se formuló y se aprobó la estrategia de rendición de cuentas y de racionalización de tramites para el 2023.  Se realizó la revisión técnica de 3 formatos, 1 política y 1 programa por lo cual se emiten 2 actas de aprobación en el sistema integrado de gestión donde se actualizaron los documentos mencionados, se realizaron revisiones a 13 planes institucionales integrados en el decreto 612 de 2018 y otros que se presentaron en comité de gestión y desempeño para aprobación, se apoyó la realización de los comités de gestión y desempeño institucionales 1 y 2 con fechas del 20  y 31 de enero del 2023 con informes, presentaciones y apoyo técnico, se adelantaron reuniones con la secretaría general de la alcaldía mayor para la estrategia de racionalización de tramites, también sesiones de trabajo sobre el documento técnico de los programas de transparencia y ética pública en el distrito capital, se adelantaron revisiones a documentos que están el tramite de adopción y actualización de los procesos Talento Humano, se trabajó en la revisión técnica de los informes de gestión para la rendición de cuentas programada para el mes de febrero, para el mes de enero la Oficina Asesora de Planeación tenia programadas 3 actividades en el PAAC las cuales fueron ejecutadas al 100%:  1. Consolidación, presentación y publicación en la sede electronica del PAAC.  2. Estrategia racionalización de trámites cargada en el SUIT.  3. Estrategia de rendicIón de cuentas aprobada y publicada en la sede electronica.</t>
  </si>
  <si>
    <t>201</t>
  </si>
  <si>
    <t>12</t>
  </si>
  <si>
    <t>212</t>
  </si>
  <si>
    <t>0</t>
  </si>
  <si>
    <r>
      <rPr>
        <b/>
        <sz val="10"/>
        <color theme="1"/>
        <rFont val="Arial"/>
        <family val="2"/>
      </rPr>
      <t>OFICINA DE CONTROL INTERNO DISCIPLINARIO:</t>
    </r>
    <r>
      <rPr>
        <sz val="10"/>
        <color theme="1"/>
        <rFont val="Arial"/>
        <family val="2"/>
      </rPr>
      <t xml:space="preserve"> 
Actualmente la Oficina de Control Disciplinario Interno  del IDPYBA,  tiene veintinueve (29) expedientes activos  de los cuales cinco  (05) son Investigaciones formales y el restante corresponden a  Indagaciones Previas.
Para el mes de Enero  de 2023, la OCDI, gestionó y generó :
1. Siete (07) providencias, así:
  - Un (1) Auto Pliego de Cargos 
- Tres (3) Autos de archivo 
- Un  (1) Auto que decreta pruebas
- Un (1) Auto que concede pruebas  
-Un (1) Auto de Prorroga de Investigación.  
2. Las Notificaciones (personal y por edicto)
3. practica de pruebas documentales y testimoniales 
4. Las comunicaciones necesarias para la continuidad de las actuaciones.</t>
    </r>
  </si>
  <si>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</si>
  <si>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Para esta meta no se presentan situaciones significativas que afecten el cumplimiento de la meta.</t>
  </si>
  <si>
    <r>
      <t xml:space="preserve">SUBDIRECCIÓN DE GESTIÓN CORPORATIVA: GRUPO CONTRACTUAL: 
</t>
    </r>
    <r>
      <rPr>
        <sz val="10"/>
        <color theme="1"/>
        <rFont val="Arial"/>
        <family val="2"/>
      </rPr>
      <t xml:space="preserve">No. DE CONTRATOS: Durante el mes de enero de 2023, se suscribieron 201 conratos de bienes y servicios y de prestación de servicios porfesionales y /o apoyo a la gestión. los cuales fueron tramitados  a tráves de la plataforma SECOPII 
MODIFICACIONES TRAMITADAS: Durante el mes de Enero de 2023, se realizaron 12 modificaciones y/o novedades contractuales. 
RESPUESTA A REQUERIMIENTOS: Se dá respuesta a 212 requerimientos internos y externos así: 
-  Requerimientos Internos y Externos - Derechos de Petición: 4 
-solicitudes de Certificaciones de Contratos: 117
-tramite de Paz y Salvos: 88                                                                                   -3 -reportes correspondiente a Sivicof, Veeduria, Sideap   </t>
    </r>
  </si>
  <si>
    <r>
      <rPr>
        <b/>
        <sz val="11"/>
        <color theme="1"/>
        <rFont val="Arial"/>
        <family val="2"/>
      </rPr>
      <t>OFICINA ASESORA JURIDICA</t>
    </r>
    <r>
      <rPr>
        <sz val="11"/>
        <color theme="1"/>
        <rFont val="Arial"/>
        <family val="2"/>
      </rPr>
      <t xml:space="preserve">:  </t>
    </r>
    <r>
      <rPr>
        <sz val="10"/>
        <color theme="1"/>
        <rFont val="Arial"/>
        <family val="2"/>
      </rPr>
      <t xml:space="preserve">Se elaboró un (1) informe de procesos judiciales, tutelas y conciliaciones extrajudiciales. Se contestaron las 2 acciones de Tutela: No 2023-0013 y No 2023-0018, esta última con fallo favorable a la entidad. Se fijó fecha para audiencia de pacto de cumplimiento, sobre la Acción Popular No 2020-00797. Se efectuó seguimiento a los procesos judiciales.  Se realizaron tres (3) conceptos jurídicos. Se realizo la revisión y control de legalidad de 15 actos administrativos. Se realizó la revisión a dos (2) procedimientos.  Se realizó la revisión y elaboración del informe sobre el cumplimiento de los acuerdos distritales. Se realizó el análisis técnico jurídico a los proyectos de acuerdo distritales, PA 033 de 2023 y PA 007 de 2023. Se actualizó el normograma de la entidad. Se asistió a 58 diligencias judiciales. Se realizo capacitación a Codensa Enel, en el webinar de Protección y Bienestar Animal, sobre marco normativo, al cual asistieron 483 personas. Se recibieron 53 solicitudes al Centro de Atención Jurídica, 31 de ellas fueron atendidas exitosamente y en las 22 restantes los usuarios no asistieron. </t>
    </r>
  </si>
  <si>
    <t>Actualización de los planes Institucionales y Estratégicos al Plan de Acción de conformidad con el decreto 612 de 2018, publicados en en la sede electrónica                                                                                                - Plan de Tratamientos de Riesgos de Seguridad y Privacidad de la Información                                                                                               - Plan Estratégico de Tecnologías y las Comunicaciones PETI                          - Plan de Seguridad y Privacidad de la Información                              Mantenimiento correctivo de los equipos de cómputo del Instituto (Ampliación de memoria RAM y cambio de Disco Duro de estado mecánico a estado solido).                                                                                                Integración del Gestor de Contenido A-Z Digital con Bogotá te escucha    Soporte correspondiente a los usuarios del Instituto.</t>
  </si>
  <si>
    <t>No aplica</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</si>
  <si>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t>
  </si>
  <si>
    <r>
      <t xml:space="preserve">EQUIPO DE ATENCIÓN AL CIUDADANO: </t>
    </r>
    <r>
      <rPr>
        <sz val="10"/>
        <color theme="1"/>
        <rFont val="Arial"/>
        <family val="2"/>
      </rPr>
      <t xml:space="preserve"> Durante el periodo comprendido entre el 1 y el 31 de enero de 2023 se recibieron y asignaron 1.049 PQRSD a través de los canales habilitados.
Se cerraron de manera extempóranea 43, las cuales pertenecen a la los programas de la Subdirección de Atención a la Fauna. El principal motivo del cierre fuera de términos de Ley corresponde a la contratación de los colaboradores para la vigencia 2023.
El tiempo promedio de gestión de las peticiones para el mes de enero fue de 13 días hábiles.
Se realizaron 81 encuestas de satisfacción, en donde el 61% de los ciudadanos se encuentran satisfachos con el servicio.
El principal motivode insatisfacción de los ciudadanos es la falta de oportunidad para atender los casos de presunto maltrato animal, se menciona que xisten demasiados protocolos para acceder, o que las respuestas no son claras.
Através de  los canales de atención se realizaron 2.543 asesorías a ciudadanos que requerían acceder a los servicios del IDPYBA, principalmente asignando turnos para esterilización</t>
    </r>
  </si>
  <si>
    <r>
      <rPr>
        <b/>
        <sz val="10"/>
        <color theme="1"/>
        <rFont val="Arial"/>
        <family val="2"/>
      </rPr>
      <t>GESTION DE TALENTO HUMANO</t>
    </r>
    <r>
      <rPr>
        <sz val="10"/>
        <color theme="1"/>
        <rFont val="Arial"/>
        <family val="2"/>
      </rPr>
      <t>:  Para el mes de enero de 2023 se tenían programadas 2 capacitaciones de las cuales se realizaron 2: 1. Capacitación Finanzas Organizacionales y 2. Capacitación Jugando con Habilidades. Respecto al Plan de Bienestar, para el presente mes no se programaron actividades. Por otra parte, en el Plan de SST se tenían programadas 8 actividades de las cuales se ejecutaron 8: 1. Se realizó la evaluación inicial del sistema el cual genera un reporte de 100% de cumplimiento con respecto a lo realizado en el 2022, con el fin de mantener este porcentaje para vigencia 2023 2. Se definió el Plan de Capacitación para el 2023 en SST del Instituto 3. Se realizó el diligenciamiento de los indicadores, según el tiempo de periodicidad de los mismos en la plataforma SIDEAP  4. Se realizó acompañamiento a reunión mensual donde se da los avances de la actividades de enero 2023, se analiza la accidentalidad y se proyecta el plan de acción del COPASST   5. Se efectuó seguimiento al CCL 6. Se generó la convocatoria para conformar la Brigada del IDPYBA 7. Se realizaron tres (3) investigaciones y se reportaron dos (2) accidentes de trabajo  8. Se realizó reporte de autoevaluación a la ARL positiva e inscripción y reporte ante el Ministerio del Trabajo. En el PESV, se cumplió a cabalidad con las actividades programadas. Finalmente, no se llevaron a cabo jornadas de inducción ni reinducción y, en cuanto a las actividades del plan de mejoramiento FURAG, aún no se tienen resueltados del 2022.</t>
    </r>
  </si>
  <si>
    <t xml:space="preserve">2 ingresos, 50 salidas, 2 reintegros 40 traslados,  0 compras, </t>
  </si>
  <si>
    <r>
      <t xml:space="preserve">EQUIPO DE GESTIÓN AMBIENTAL: </t>
    </r>
    <r>
      <rPr>
        <sz val="10"/>
        <rFont val="Arial"/>
        <family val="2"/>
      </rPr>
      <t xml:space="preserve">Durante el mes de enero de 2023 se realizó seguimiento al contrato de residuos peligrosos con la empresa DESCONT y a la Empresa SINPLAGAX.  
Las actividades realizas fueron:
Actividades de saneamiento (Poda y fumigación): En saneamiento se realizaron los servicios de control vectorial, fumigación y desinfección ambiental en la Unidad de Cuidado Animal. Se hizo actividades de poda en la Unidad de Cuidado Animal.
Gestión de residuos peligrosos: 4 entregas de residuos peligrosos (Cortopunzantes, biosanitarios, animales y residuos químicos) bajo manifiesto, la cantidad de residuos entregados fueron 1001 Kilos a la empresa DESCONT. Se recogieron los residuos de medicamentos vacíos y/o vencidos por la Empresa ASEI.
Gestión de residuos reciclables: Se realizó una entrega de material reciclado a la asociación de reciclaje ARCRECIFRON de 85 Kgrs, cinco kilos de ellos por rechazo
Actividades de movilidad sostenible: Se hizo el registro de las bicicletas que ingresan a la Unidad de Cuidado Animal acompañado del programa de Movilidad Sostenible de la Secretaria de Movilidad – Red muévete mejor. Se actualizó las bitácoras de bici usuarios y número de viajes.
Adicionalmente, se desarrollaron actividades consistentes en la actualización de las bitácoras de residuos ordinarios, peligrosos infecciosos, peligrosos y reciclados. Se continúa con las inspecciones mensuales, verificando las condiciones sanitarias y locativas de almacenamiento de los residuos. Se realizó proceso de estudios previos para la contratación de la Empresa que recogerá los residuos peligrosos en el año 2023 en la Unidad de Cuidado Animal - Eco entorno. </t>
    </r>
  </si>
  <si>
    <r>
      <t xml:space="preserve">EQUIPO DE GESTIÓN DOCUMENTAL: 
</t>
    </r>
    <r>
      <rPr>
        <sz val="10"/>
        <rFont val="Arial"/>
        <family val="2"/>
      </rPr>
      <t xml:space="preserve">De acuerdo a lo programado en el PINAR, las transferencias primarias documentales inician a principios del segundo trimestre (Abril) conforme al cronograma de transferencias primarias documentales, por lo cual durante el mes de enero no se desarrolla dicha actividad.
De acuerdo con lo programado se desarrolló 8 mesas de trabajo de acuerdo con la necesidad del área de gestión documental de resolver inquietudes con relación a los principios archivísticos.
Por último, se realizó la digitalización de 3.200 imágenes correspondiente a 339 expedientes almacenados en dos (2) unidades de conservación (cajas) correspondiente a la recepción de transferencias primarias de la serie documental ""REGISTROS PARA LA RECEPCIÓN VALORACIÓN Y MANEJO TÉCNICO DE FAUNA SILVESTRE"" vigencia 2017 y el cargue al repositorio digital del Instituto de  dos expedientes de la subserie documental ""Informes de Hospitalización de Caninos y Felinos"" vigencia 2019."			
</t>
    </r>
    <r>
      <rPr>
        <b/>
        <sz val="10"/>
        <rFont val="Arial"/>
        <family val="2"/>
      </rPr>
      <t xml:space="preserve">			</t>
    </r>
  </si>
  <si>
    <t>Promedio: 67%</t>
  </si>
  <si>
    <r>
      <t>EQUIPO DE RECURSOS FÍSICOS</t>
    </r>
    <r>
      <rPr>
        <sz val="10"/>
        <color rgb="FF000000"/>
        <rFont val="Arial"/>
        <family val="2"/>
      </rPr>
      <t>:
1 - Se realizaron todos los registros de ingreso, salidas y reintegros, solicitados por las diferentes dependencias de la entodad, con el fin de apoyar en el cumplimiento de las actividades propias del Instituto. Asi mismo se envia el listado de insumos disponibles en el almacen para que cada dependencia pueda realizar los pedidos y proyectar compras.
2 - Se realizo la asignacion de los servicios de vehiculos, solicitados por las areas del Instituto, con el fin de apoyar en el traslado de personal, bienes y animales, en cumplimiento de la misionalidad de la Entidad.
3 - Se tramitaron 6 informes de provedores, de los cuales la supervision la ejerce el Subdirector de Gestion Corporativa, aportando al cumplimiento contractual y ejecucion tanto fisica como financiera, asi aportando al mormal funcionamiento de la entidad.</t>
    </r>
  </si>
  <si>
    <r>
      <t xml:space="preserve">EQUIPO DE GESTIÓN FINANCIERA:  </t>
    </r>
    <r>
      <rPr>
        <sz val="10"/>
        <color rgb="FF000000"/>
        <rFont val="Arial"/>
        <family val="2"/>
      </rPr>
      <t>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NOTA: En cuanto a algunos CDP y CRP, cada documento debe expedirse tres veces, esto debido a que se expide en un rubro por cada elemento PEP, que si bien sigue siendo el mismo documento y el mismo consecutivo, el tramite se realiza una vez por cada elemento.</t>
    </r>
  </si>
  <si>
    <t>* 386 Registros Presupuestales
* 566 Disponibilidades Presupuestales</t>
  </si>
  <si>
    <t>108 operaciones contables</t>
  </si>
  <si>
    <t>108 Giros efectuados</t>
  </si>
  <si>
    <t>LOREN GUISELL DIAZ JIMENEZ</t>
  </si>
  <si>
    <t>DIANA MARCELA SANCHEZ MONCALEANO
WILLIAM ANDRES GUERRERO CABALLERO
MARCELA PLAZAS 
DEISI JOHANA PASCAGAZA CALERO</t>
  </si>
  <si>
    <t>DIANA MARCELA SANCHEZ MONCALEANO</t>
  </si>
  <si>
    <t>MONICA LIZETH GARZÓN y JOSE ALFONSO PEREZ</t>
  </si>
  <si>
    <t>NATALIA RONCANCIO,  DIANA GOMEZ, FREDY ARIZA, CLAUDIA AMAYA, DAVID JAIMES, JOHANNA SIERRA</t>
  </si>
  <si>
    <t>DIANA CORTEZ, INGRID RODRIGUEZ Y MARIA ISABEL VILLEGAS</t>
  </si>
  <si>
    <t xml:space="preserve">CATALINA MARIA CRUZ </t>
  </si>
  <si>
    <t>CATALINA MARIA CRUZ  Y GOTARDO ANTONIO YAÑEZ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</si>
</sst>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quot;$&quot;\ * #,##0_-;\-&quot;$&quot;\ * #,##0_-;_-&quot;$&quot;\ * &quot;-&quot;_-;_-@_-"/>
    <numFmt numFmtId="165" formatCode="_(* #,##0_);_(* \(#,##0\);_(* &quot;-&quot;_);_(@_)"/>
    <numFmt numFmtId="166" formatCode="_(* #,##0.00_);_(* \(#,##0.00\);_(* &quot;-&quot;??_);_(@_)"/>
    <numFmt numFmtId="167" formatCode="_-* #,##0.00\ &quot;€&quot;_-;\-* #,##0.00\ &quot;€&quot;_-;_-* &quot;-&quot;??\ &quot;€&quot;_-;_-@_-"/>
    <numFmt numFmtId="168" formatCode="&quot;$&quot;\ #,##0_);[Red]\(&quot;$&quot;\ #,##0\)"/>
    <numFmt numFmtId="169" formatCode="_(&quot;$&quot;\ * #,##0.00_);_(&quot;$&quot;\ * \(#,##0.00\);_(&quot;$&quot;\ *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0.0"/>
    <numFmt numFmtId="177" formatCode="_(* #,##0.0_);_(* \(#,##0.0\);_(* &quot;-&quot;??_);_(@_)"/>
    <numFmt numFmtId="178" formatCode="0.0"/>
    <numFmt numFmtId="179" formatCode="0.000"/>
    <numFmt numFmtId="180" formatCode="0.000%"/>
    <numFmt numFmtId="181" formatCode="_(* #,##0.000_);_(* \(#,##0.000\);_(* &quot;-&quot;??_);_(@_)"/>
  </numFmts>
  <fonts count="92"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b/>
      <sz val="11"/>
      <color rgb="FF000000"/>
      <name val="Arial"/>
      <family val="2"/>
    </font>
    <font>
      <b/>
      <sz val="9"/>
      <color rgb="FFFF0000"/>
      <name val="Arial"/>
      <family val="2"/>
    </font>
    <font>
      <b/>
      <sz val="10"/>
      <color rgb="FFFF0000"/>
      <name val="Arial"/>
      <family val="2"/>
    </font>
    <font>
      <b/>
      <sz val="12"/>
      <color rgb="FFFF0000"/>
      <name val="Arial"/>
      <family val="2"/>
    </font>
    <font>
      <b/>
      <sz val="11"/>
      <color rgb="FFFF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6"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164" fontId="33" fillId="0" borderId="0" applyFont="0" applyFill="0" applyBorder="0" applyAlignment="0" applyProtection="0"/>
  </cellStyleXfs>
  <cellXfs count="869">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5" fontId="33" fillId="0" borderId="0" xfId="1251" applyFont="1"/>
    <xf numFmtId="165"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9"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3"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6"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2" fontId="5" fillId="0" borderId="126"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5" fillId="0" borderId="126" xfId="1496" applyNumberFormat="1" applyFont="1" applyFill="1" applyBorder="1" applyAlignment="1" applyProtection="1">
      <alignment horizontal="center" vertical="center" wrapText="1"/>
      <protection hidden="1"/>
    </xf>
    <xf numFmtId="179"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8" fontId="5" fillId="24" borderId="126"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2" fontId="63" fillId="26" borderId="152" xfId="1250" applyNumberFormat="1" applyFont="1" applyFill="1" applyBorder="1" applyAlignment="1">
      <alignment horizontal="center" vertical="center"/>
    </xf>
    <xf numFmtId="166" fontId="9" fillId="26" borderId="152" xfId="1250" applyFont="1" applyFill="1" applyBorder="1" applyAlignment="1">
      <alignment horizontal="center" vertical="center"/>
    </xf>
    <xf numFmtId="172" fontId="63" fillId="60" borderId="152" xfId="1250" applyNumberFormat="1" applyFont="1" applyFill="1" applyBorder="1" applyAlignment="1">
      <alignment horizontal="center" vertical="center"/>
    </xf>
    <xf numFmtId="166"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82" fillId="0" borderId="159" xfId="0" applyFont="1" applyBorder="1" applyAlignment="1">
      <alignment horizontal="justify" vertical="center" wrapText="1"/>
    </xf>
    <xf numFmtId="0" fontId="0" fillId="0" borderId="0" xfId="0" applyAlignment="1">
      <alignment horizontal="justify" vertical="center" wrapText="1"/>
    </xf>
    <xf numFmtId="0" fontId="82" fillId="0" borderId="0" xfId="0" applyFont="1" applyAlignment="1">
      <alignment horizontal="justify" vertical="center" wrapText="1"/>
    </xf>
    <xf numFmtId="0" fontId="82" fillId="0" borderId="18" xfId="0" applyFont="1" applyBorder="1" applyAlignment="1">
      <alignment horizontal="justify" vertical="center" wrapText="1"/>
    </xf>
    <xf numFmtId="0" fontId="82" fillId="0" borderId="152" xfId="0" applyFont="1" applyBorder="1" applyAlignment="1">
      <alignment horizontal="center" vertical="center" wrapText="1"/>
    </xf>
    <xf numFmtId="43" fontId="51" fillId="0" borderId="0" xfId="0" applyNumberFormat="1" applyFont="1" applyProtection="1">
      <protection hidden="1"/>
    </xf>
    <xf numFmtId="0" fontId="82" fillId="65" borderId="152" xfId="0" applyFont="1" applyFill="1" applyBorder="1" applyAlignment="1">
      <alignment horizontal="center" vertical="center" wrapText="1"/>
    </xf>
    <xf numFmtId="180" fontId="9" fillId="0" borderId="126" xfId="1495" applyNumberFormat="1" applyFont="1" applyFill="1" applyBorder="1" applyAlignment="1">
      <alignment horizontal="center" vertical="center"/>
    </xf>
    <xf numFmtId="0" fontId="54" fillId="0" borderId="152" xfId="1371" applyFont="1" applyBorder="1" applyAlignment="1" applyProtection="1">
      <alignment vertical="center" wrapText="1"/>
      <protection locked="0" hidden="1"/>
    </xf>
    <xf numFmtId="0" fontId="82" fillId="0" borderId="152" xfId="0" applyFont="1" applyBorder="1" applyAlignment="1">
      <alignment horizontal="center" vertical="center"/>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166" fontId="9" fillId="0" borderId="126" xfId="1250" applyFont="1" applyFill="1" applyBorder="1" applyAlignment="1" applyProtection="1">
      <alignment vertical="center" wrapText="1"/>
      <protection hidden="1"/>
    </xf>
    <xf numFmtId="1" fontId="9" fillId="0" borderId="162" xfId="1496" applyNumberFormat="1" applyFont="1" applyFill="1" applyBorder="1" applyAlignment="1" applyProtection="1">
      <alignment vertical="center" wrapText="1"/>
      <protection hidden="1"/>
    </xf>
    <xf numFmtId="178" fontId="5" fillId="0" borderId="126" xfId="1496" applyNumberFormat="1" applyFont="1" applyFill="1" applyBorder="1" applyAlignment="1" applyProtection="1">
      <alignment horizontal="center" vertical="center" wrapText="1"/>
      <protection hidden="1"/>
    </xf>
    <xf numFmtId="3" fontId="82" fillId="0" borderId="152" xfId="0" applyNumberFormat="1" applyFont="1" applyBorder="1" applyAlignment="1">
      <alignment horizontal="center" vertical="center"/>
    </xf>
    <xf numFmtId="0" fontId="8" fillId="66" borderId="152" xfId="1371" applyFont="1" applyFill="1" applyBorder="1" applyAlignment="1" applyProtection="1">
      <alignment vertical="center" wrapText="1"/>
      <protection hidden="1"/>
    </xf>
    <xf numFmtId="9" fontId="59" fillId="0" borderId="152" xfId="1371" applyNumberFormat="1" applyFont="1" applyBorder="1" applyAlignment="1" applyProtection="1">
      <alignment horizontal="center" vertical="center" wrapText="1"/>
      <protection locked="0" hidden="1"/>
    </xf>
    <xf numFmtId="164" fontId="51" fillId="0" borderId="0" xfId="32118" applyFont="1" applyProtection="1">
      <protection hidden="1"/>
    </xf>
    <xf numFmtId="164" fontId="51" fillId="0" borderId="0" xfId="0" applyNumberFormat="1" applyFont="1" applyProtection="1">
      <protection hidden="1"/>
    </xf>
    <xf numFmtId="181" fontId="88" fillId="0" borderId="126" xfId="1250" applyNumberFormat="1" applyFont="1" applyFill="1" applyBorder="1" applyAlignment="1">
      <alignment horizontal="center" vertical="center"/>
    </xf>
    <xf numFmtId="179" fontId="88" fillId="0" borderId="126" xfId="1495" applyNumberFormat="1" applyFont="1" applyFill="1" applyBorder="1" applyAlignment="1">
      <alignment horizontal="center" vertical="center"/>
    </xf>
    <xf numFmtId="179" fontId="91" fillId="24" borderId="152" xfId="1250" applyNumberFormat="1" applyFont="1" applyFill="1" applyBorder="1" applyAlignment="1" applyProtection="1">
      <alignment horizontal="center" vertical="center"/>
      <protection hidden="1"/>
    </xf>
    <xf numFmtId="2" fontId="90" fillId="0" borderId="153" xfId="1496" applyNumberFormat="1" applyFont="1" applyFill="1" applyBorder="1" applyAlignment="1" applyProtection="1">
      <alignment horizontal="center" vertical="center" wrapText="1"/>
      <protection hidden="1"/>
    </xf>
    <xf numFmtId="2" fontId="5" fillId="24" borderId="162" xfId="1496" applyNumberFormat="1" applyFont="1" applyFill="1" applyBorder="1" applyAlignment="1" applyProtection="1">
      <alignment horizontal="center" vertical="center" wrapText="1"/>
      <protection hidden="1"/>
    </xf>
    <xf numFmtId="2" fontId="90" fillId="0" borderId="162" xfId="1496" applyNumberFormat="1" applyFont="1" applyFill="1" applyBorder="1" applyAlignment="1" applyProtection="1">
      <alignment vertical="center" wrapText="1"/>
      <protection hidden="1"/>
    </xf>
    <xf numFmtId="2" fontId="90" fillId="0" borderId="162" xfId="1496" applyNumberFormat="1" applyFont="1" applyFill="1" applyBorder="1" applyAlignment="1" applyProtection="1">
      <alignment horizontal="center" vertical="center" wrapText="1"/>
      <protection hidden="1"/>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1" fontId="5" fillId="50" borderId="155" xfId="0" applyNumberFormat="1" applyFont="1" applyFill="1" applyBorder="1" applyAlignment="1" applyProtection="1">
      <alignment horizontal="center" vertical="center" wrapText="1"/>
      <protection hidden="1"/>
    </xf>
    <xf numFmtId="171" fontId="5" fillId="50" borderId="159"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horizontal="center" vertical="center" wrapText="1"/>
      <protection hidden="1"/>
    </xf>
    <xf numFmtId="171"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1" fontId="5" fillId="50" borderId="156" xfId="0" applyNumberFormat="1" applyFont="1" applyFill="1" applyBorder="1" applyAlignment="1" applyProtection="1">
      <alignment vertical="center" wrapText="1"/>
      <protection hidden="1"/>
    </xf>
    <xf numFmtId="171"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1" fontId="15" fillId="50" borderId="156" xfId="0" applyNumberFormat="1" applyFont="1" applyFill="1" applyBorder="1" applyAlignment="1" applyProtection="1">
      <alignment vertical="center" wrapText="1"/>
      <protection hidden="1"/>
    </xf>
    <xf numFmtId="171" fontId="15" fillId="50" borderId="15" xfId="0" applyNumberFormat="1" applyFont="1" applyFill="1" applyBorder="1" applyAlignment="1" applyProtection="1">
      <alignment vertical="center" wrapText="1"/>
      <protection hidden="1"/>
    </xf>
    <xf numFmtId="171"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1" fontId="5" fillId="51" borderId="156" xfId="0" applyNumberFormat="1" applyFont="1" applyFill="1" applyBorder="1" applyAlignment="1" applyProtection="1">
      <alignment vertical="center" wrapText="1"/>
      <protection hidden="1"/>
    </xf>
    <xf numFmtId="171"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1" fontId="15" fillId="55" borderId="156" xfId="0" applyNumberFormat="1" applyFont="1" applyFill="1" applyBorder="1" applyAlignment="1" applyProtection="1">
      <alignment horizontal="center" vertical="center" wrapText="1"/>
      <protection hidden="1"/>
    </xf>
    <xf numFmtId="171" fontId="15" fillId="55" borderId="15" xfId="0" applyNumberFormat="1" applyFont="1" applyFill="1" applyBorder="1" applyAlignment="1" applyProtection="1">
      <alignment horizontal="center" vertical="center" wrapText="1"/>
      <protection hidden="1"/>
    </xf>
    <xf numFmtId="171" fontId="70" fillId="50" borderId="155" xfId="0" applyNumberFormat="1" applyFont="1" applyFill="1" applyBorder="1" applyAlignment="1" applyProtection="1">
      <alignment horizontal="center" vertical="center" wrapText="1"/>
      <protection hidden="1"/>
    </xf>
    <xf numFmtId="171" fontId="70" fillId="50" borderId="159" xfId="0" applyNumberFormat="1" applyFont="1" applyFill="1" applyBorder="1" applyAlignment="1" applyProtection="1">
      <alignment horizontal="center" vertical="center" wrapText="1"/>
      <protection hidden="1"/>
    </xf>
    <xf numFmtId="171" fontId="70" fillId="50" borderId="17" xfId="0" applyNumberFormat="1" applyFont="1" applyFill="1" applyBorder="1" applyAlignment="1" applyProtection="1">
      <alignment horizontal="center" vertical="center" wrapText="1"/>
      <protection hidden="1"/>
    </xf>
    <xf numFmtId="171" fontId="70" fillId="50" borderId="18" xfId="0" applyNumberFormat="1" applyFont="1" applyFill="1" applyBorder="1" applyAlignment="1" applyProtection="1">
      <alignment horizontal="center" vertical="center" wrapText="1"/>
      <protection hidden="1"/>
    </xf>
    <xf numFmtId="171" fontId="71" fillId="55" borderId="156" xfId="0" applyNumberFormat="1" applyFont="1" applyFill="1" applyBorder="1" applyAlignment="1" applyProtection="1">
      <alignment horizontal="center" vertical="center" wrapText="1"/>
      <protection hidden="1"/>
    </xf>
    <xf numFmtId="171" fontId="71" fillId="55" borderId="15" xfId="0" applyNumberFormat="1" applyFont="1" applyFill="1" applyBorder="1" applyAlignment="1" applyProtection="1">
      <alignment horizontal="center" vertical="center" wrapText="1"/>
      <protection hidden="1"/>
    </xf>
    <xf numFmtId="172" fontId="15" fillId="0" borderId="156" xfId="1250" applyNumberFormat="1" applyFont="1" applyFill="1" applyBorder="1" applyAlignment="1" applyProtection="1">
      <alignment vertical="center" wrapText="1"/>
      <protection hidden="1"/>
    </xf>
    <xf numFmtId="172" fontId="15" fillId="0" borderId="15" xfId="1250" applyNumberFormat="1" applyFont="1" applyFill="1" applyBorder="1" applyAlignment="1" applyProtection="1">
      <alignment vertical="center" wrapText="1"/>
      <protection hidden="1"/>
    </xf>
    <xf numFmtId="166" fontId="5" fillId="0" borderId="156" xfId="1250" applyFont="1" applyFill="1" applyBorder="1" applyAlignment="1" applyProtection="1">
      <alignment horizontal="center" vertical="center" wrapText="1"/>
      <protection hidden="1"/>
    </xf>
    <xf numFmtId="166"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6" fontId="15" fillId="0" borderId="156" xfId="1250" applyFont="1" applyFill="1" applyBorder="1" applyAlignment="1" applyProtection="1">
      <alignment vertical="center" wrapText="1"/>
      <protection hidden="1"/>
    </xf>
    <xf numFmtId="166" fontId="15" fillId="0" borderId="15" xfId="1250" applyFont="1" applyFill="1" applyBorder="1" applyAlignment="1" applyProtection="1">
      <alignment vertical="center" wrapText="1"/>
      <protection hidden="1"/>
    </xf>
    <xf numFmtId="166" fontId="15" fillId="50" borderId="156" xfId="1250" applyFont="1" applyFill="1" applyBorder="1" applyAlignment="1" applyProtection="1">
      <alignment vertical="center" wrapText="1"/>
      <protection hidden="1"/>
    </xf>
    <xf numFmtId="166"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3" fontId="15" fillId="55" borderId="156" xfId="1251" applyNumberFormat="1" applyFont="1" applyFill="1" applyBorder="1" applyAlignment="1" applyProtection="1">
      <alignment horizontal="center" vertical="center" wrapText="1"/>
      <protection hidden="1"/>
    </xf>
    <xf numFmtId="173"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2" fontId="15" fillId="50" borderId="156" xfId="1250" applyNumberFormat="1" applyFont="1" applyFill="1" applyBorder="1" applyAlignment="1" applyProtection="1">
      <alignment vertical="center" wrapText="1"/>
      <protection hidden="1"/>
    </xf>
    <xf numFmtId="172" fontId="15" fillId="50" borderId="15" xfId="1250" applyNumberFormat="1" applyFont="1" applyFill="1" applyBorder="1" applyAlignment="1" applyProtection="1">
      <alignment vertical="center" wrapText="1"/>
      <protection hidden="1"/>
    </xf>
    <xf numFmtId="172" fontId="15" fillId="51" borderId="156" xfId="1250" applyNumberFormat="1" applyFont="1" applyFill="1" applyBorder="1" applyAlignment="1" applyProtection="1">
      <alignment vertical="center" wrapText="1"/>
      <protection hidden="1"/>
    </xf>
    <xf numFmtId="172"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2"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6" fontId="15" fillId="51" borderId="156" xfId="1250" applyFont="1" applyFill="1" applyBorder="1" applyAlignment="1" applyProtection="1">
      <alignment vertical="center" wrapText="1"/>
      <protection hidden="1"/>
    </xf>
    <xf numFmtId="166"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1" fontId="9" fillId="0" borderId="126" xfId="1496" applyNumberFormat="1" applyFont="1" applyFill="1" applyBorder="1" applyAlignment="1">
      <alignment horizontal="center" vertical="center" wrapText="1"/>
    </xf>
    <xf numFmtId="171" fontId="9" fillId="0" borderId="127" xfId="1496" applyNumberFormat="1" applyFont="1" applyFill="1" applyBorder="1" applyAlignment="1">
      <alignment horizontal="center" vertical="center" wrapText="1"/>
    </xf>
    <xf numFmtId="171"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66" fontId="9" fillId="50" borderId="156" xfId="1250" applyFont="1" applyFill="1" applyBorder="1" applyAlignment="1" applyProtection="1">
      <alignment horizontal="center" vertical="center" wrapText="1"/>
      <protection locked="0" hidden="1"/>
    </xf>
    <xf numFmtId="166" fontId="9" fillId="50" borderId="23" xfId="1250" applyFont="1" applyFill="1" applyBorder="1" applyAlignment="1" applyProtection="1">
      <alignment horizontal="center" vertical="center" wrapText="1"/>
      <protection locked="0" hidden="1"/>
    </xf>
    <xf numFmtId="166" fontId="9" fillId="50" borderId="15" xfId="1250" applyFont="1" applyFill="1" applyBorder="1" applyAlignment="1" applyProtection="1">
      <alignment horizontal="center" vertical="center" wrapText="1"/>
      <protection locked="0" hidden="1"/>
    </xf>
    <xf numFmtId="181" fontId="88" fillId="50" borderId="156" xfId="1250" applyNumberFormat="1" applyFont="1" applyFill="1" applyBorder="1" applyAlignment="1" applyProtection="1">
      <alignment horizontal="center" vertical="center" wrapText="1"/>
      <protection locked="0" hidden="1"/>
    </xf>
    <xf numFmtId="181" fontId="88" fillId="50" borderId="23" xfId="1250" applyNumberFormat="1" applyFont="1" applyFill="1" applyBorder="1" applyAlignment="1" applyProtection="1">
      <alignment horizontal="center" vertical="center" wrapText="1"/>
      <protection locked="0" hidden="1"/>
    </xf>
    <xf numFmtId="181" fontId="88" fillId="50" borderId="15" xfId="1250" applyNumberFormat="1"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26" xfId="0" applyFont="1" applyFill="1" applyBorder="1" applyAlignment="1">
      <alignment horizontal="center" vertical="center" wrapText="1"/>
    </xf>
    <xf numFmtId="0" fontId="81" fillId="65" borderId="127" xfId="0" applyFont="1" applyFill="1" applyBorder="1" applyAlignment="1">
      <alignment horizontal="center" vertical="center" wrapText="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1" fillId="65" borderId="155" xfId="0" applyFont="1" applyFill="1" applyBorder="1" applyAlignment="1">
      <alignment horizontal="center" vertical="center" wrapText="1"/>
    </xf>
    <xf numFmtId="0" fontId="81" fillId="65" borderId="159" xfId="0" applyFont="1" applyFill="1" applyBorder="1" applyAlignment="1">
      <alignment horizontal="center" vertical="center" wrapText="1"/>
    </xf>
    <xf numFmtId="0" fontId="81" fillId="65" borderId="160" xfId="0" applyFont="1" applyFill="1" applyBorder="1" applyAlignment="1">
      <alignment horizontal="center" vertical="center" wrapText="1"/>
    </xf>
    <xf numFmtId="0" fontId="81" fillId="65" borderId="113" xfId="0" applyFont="1" applyFill="1" applyBorder="1" applyAlignment="1">
      <alignment horizontal="center" vertical="center" wrapText="1"/>
    </xf>
    <xf numFmtId="0" fontId="81" fillId="65" borderId="0" xfId="0" applyFont="1" applyFill="1" applyAlignment="1">
      <alignment horizontal="center" vertical="center" wrapText="1"/>
    </xf>
    <xf numFmtId="0" fontId="81" fillId="65" borderId="16" xfId="0" applyFont="1" applyFill="1" applyBorder="1" applyAlignment="1">
      <alignment horizontal="center" vertical="center" wrapText="1"/>
    </xf>
    <xf numFmtId="0" fontId="81" fillId="65" borderId="17" xfId="0" applyFont="1" applyFill="1" applyBorder="1" applyAlignment="1">
      <alignment horizontal="center" vertical="center" wrapText="1"/>
    </xf>
    <xf numFmtId="0" fontId="81" fillId="65" borderId="18" xfId="0" applyFont="1" applyFill="1" applyBorder="1" applyAlignment="1">
      <alignment horizontal="center" vertical="center" wrapText="1"/>
    </xf>
    <xf numFmtId="0" fontId="81"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0" fontId="54" fillId="50" borderId="126" xfId="1371" applyFont="1" applyFill="1" applyBorder="1" applyAlignment="1" applyProtection="1">
      <alignment horizontal="left" vertical="center" wrapText="1"/>
      <protection locked="0"/>
    </xf>
    <xf numFmtId="0" fontId="54" fillId="50" borderId="127" xfId="1371" applyFont="1" applyFill="1" applyBorder="1" applyAlignment="1" applyProtection="1">
      <alignment horizontal="left" vertical="center" wrapText="1"/>
      <protection locked="0"/>
    </xf>
    <xf numFmtId="0" fontId="54" fillId="50" borderId="161" xfId="1371" applyFont="1" applyFill="1" applyBorder="1" applyAlignment="1" applyProtection="1">
      <alignment horizontal="left" vertical="center"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7" fontId="5" fillId="24" borderId="126" xfId="1250" applyNumberFormat="1" applyFont="1" applyFill="1" applyBorder="1" applyAlignment="1" applyProtection="1">
      <alignment horizontal="center" vertical="center" wrapText="1"/>
      <protection hidden="1"/>
    </xf>
    <xf numFmtId="177" fontId="5" fillId="24" borderId="127" xfId="1250" applyNumberFormat="1" applyFont="1" applyFill="1" applyBorder="1" applyAlignment="1" applyProtection="1">
      <alignment horizontal="center" vertical="center" wrapText="1"/>
      <protection hidden="1"/>
    </xf>
    <xf numFmtId="177" fontId="5" fillId="24" borderId="162" xfId="1250"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54" fillId="0" borderId="159" xfId="1371" applyFont="1" applyBorder="1" applyAlignment="1" applyProtection="1">
      <alignment horizontal="center" vertical="center" wrapText="1"/>
      <protection hidden="1"/>
    </xf>
    <xf numFmtId="0" fontId="54" fillId="0" borderId="160" xfId="1371" applyFont="1" applyBorder="1" applyAlignment="1" applyProtection="1">
      <alignment horizontal="center" vertical="center" wrapText="1"/>
      <protection hidden="1"/>
    </xf>
    <xf numFmtId="0" fontId="54" fillId="0" borderId="0" xfId="1371" applyFont="1" applyAlignment="1" applyProtection="1">
      <alignment horizontal="center" vertical="center" wrapText="1"/>
      <protection hidden="1"/>
    </xf>
    <xf numFmtId="0" fontId="54" fillId="0" borderId="16" xfId="1371" applyFont="1" applyBorder="1" applyAlignment="1" applyProtection="1">
      <alignment horizontal="center" vertical="center" wrapText="1"/>
      <protection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1" fillId="50" borderId="126" xfId="1371" applyFont="1" applyFill="1" applyBorder="1" applyAlignment="1" applyProtection="1">
      <alignment horizontal="left" vertical="center" wrapText="1"/>
      <protection locked="0" hidden="1"/>
    </xf>
    <xf numFmtId="0" fontId="51" fillId="50" borderId="127" xfId="1371" applyFont="1" applyFill="1" applyBorder="1" applyAlignment="1" applyProtection="1">
      <alignment horizontal="left" vertical="center" wrapText="1"/>
      <protection locked="0" hidden="1"/>
    </xf>
    <xf numFmtId="0" fontId="51" fillId="50" borderId="162" xfId="1371" applyFont="1" applyFill="1" applyBorder="1" applyAlignment="1" applyProtection="1">
      <alignment horizontal="left" vertical="center"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71" fontId="89" fillId="50" borderId="156" xfId="1495" applyNumberFormat="1" applyFont="1" applyFill="1" applyBorder="1" applyAlignment="1" applyProtection="1">
      <alignment horizontal="center" vertical="center" wrapText="1"/>
      <protection locked="0" hidden="1"/>
    </xf>
    <xf numFmtId="171" fontId="89" fillId="50" borderId="23" xfId="1495" applyNumberFormat="1" applyFont="1" applyFill="1" applyBorder="1" applyAlignment="1" applyProtection="1">
      <alignment horizontal="center" vertical="center" wrapText="1"/>
      <protection locked="0" hidden="1"/>
    </xf>
    <xf numFmtId="171" fontId="89" fillId="50" borderId="15" xfId="1495" applyNumberFormat="1" applyFont="1" applyFill="1" applyBorder="1" applyAlignment="1" applyProtection="1">
      <alignment horizontal="center" vertical="center" wrapText="1"/>
      <protection locked="0" hidden="1"/>
    </xf>
    <xf numFmtId="166" fontId="4" fillId="50" borderId="154" xfId="1250" applyFont="1" applyFill="1" applyBorder="1" applyAlignment="1" applyProtection="1">
      <alignment horizontal="center" vertical="center" wrapText="1"/>
      <protection locked="0" hidden="1"/>
    </xf>
    <xf numFmtId="166" fontId="4" fillId="50" borderId="47" xfId="1250" applyFont="1" applyFill="1" applyBorder="1" applyAlignment="1" applyProtection="1">
      <alignment horizontal="center" vertical="center" wrapText="1"/>
      <protection locked="0" hidden="1"/>
    </xf>
    <xf numFmtId="166"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4" fillId="50" borderId="155" xfId="1371" applyFont="1" applyFill="1" applyBorder="1" applyAlignment="1" applyProtection="1">
      <alignment horizontal="left" vertical="top" wrapText="1"/>
      <protection locked="0" hidden="1"/>
    </xf>
    <xf numFmtId="0" fontId="54" fillId="50" borderId="159" xfId="1371" applyFont="1" applyFill="1" applyBorder="1" applyAlignment="1" applyProtection="1">
      <alignment horizontal="left" vertical="top" wrapText="1"/>
      <protection locked="0" hidden="1"/>
    </xf>
    <xf numFmtId="0" fontId="54" fillId="50" borderId="160" xfId="1371" applyFont="1" applyFill="1" applyBorder="1" applyAlignment="1" applyProtection="1">
      <alignment horizontal="left" vertical="top" wrapText="1"/>
      <protection locked="0" hidden="1"/>
    </xf>
    <xf numFmtId="0" fontId="54" fillId="50" borderId="113" xfId="1371" applyFont="1" applyFill="1" applyBorder="1" applyAlignment="1" applyProtection="1">
      <alignment horizontal="left" vertical="top" wrapText="1"/>
      <protection locked="0" hidden="1"/>
    </xf>
    <xf numFmtId="0" fontId="54" fillId="50" borderId="0" xfId="1371" applyFont="1" applyFill="1" applyAlignment="1" applyProtection="1">
      <alignment horizontal="left" vertical="top" wrapText="1"/>
      <protection locked="0" hidden="1"/>
    </xf>
    <xf numFmtId="0" fontId="54" fillId="50" borderId="16" xfId="1371" applyFont="1" applyFill="1" applyBorder="1" applyAlignment="1" applyProtection="1">
      <alignment horizontal="left" vertical="top" wrapText="1"/>
      <protection locked="0" hidden="1"/>
    </xf>
    <xf numFmtId="0" fontId="54" fillId="50" borderId="17" xfId="1371" applyFont="1" applyFill="1" applyBorder="1" applyAlignment="1" applyProtection="1">
      <alignment horizontal="left" vertical="top" wrapText="1"/>
      <protection locked="0" hidden="1"/>
    </xf>
    <xf numFmtId="0" fontId="54" fillId="50" borderId="18" xfId="1371" applyFont="1" applyFill="1" applyBorder="1" applyAlignment="1" applyProtection="1">
      <alignment horizontal="left" vertical="top" wrapText="1"/>
      <protection locked="0" hidden="1"/>
    </xf>
    <xf numFmtId="0" fontId="54" fillId="50" borderId="19" xfId="1371" applyFont="1" applyFill="1" applyBorder="1" applyAlignment="1" applyProtection="1">
      <alignment horizontal="left" vertical="top" wrapText="1"/>
      <protection locked="0" hidden="1"/>
    </xf>
    <xf numFmtId="0" fontId="59" fillId="50" borderId="155" xfId="1371" applyFont="1" applyFill="1" applyBorder="1" applyAlignment="1" applyProtection="1">
      <alignment horizontal="left" vertical="center" wrapText="1"/>
      <protection locked="0" hidden="1"/>
    </xf>
    <xf numFmtId="0" fontId="59" fillId="50" borderId="159" xfId="1371" applyFont="1" applyFill="1" applyBorder="1" applyAlignment="1" applyProtection="1">
      <alignment horizontal="left" vertical="center" wrapText="1"/>
      <protection locked="0" hidden="1"/>
    </xf>
    <xf numFmtId="0" fontId="59" fillId="50" borderId="160" xfId="1371" applyFont="1" applyFill="1" applyBorder="1" applyAlignment="1" applyProtection="1">
      <alignment horizontal="left" vertical="center" wrapText="1"/>
      <protection locked="0" hidden="1"/>
    </xf>
    <xf numFmtId="0" fontId="59" fillId="50" borderId="113" xfId="1371" applyFont="1" applyFill="1" applyBorder="1" applyAlignment="1" applyProtection="1">
      <alignment horizontal="left" vertical="center" wrapText="1"/>
      <protection locked="0" hidden="1"/>
    </xf>
    <xf numFmtId="0" fontId="59" fillId="50" borderId="0" xfId="1371" applyFont="1" applyFill="1" applyAlignment="1" applyProtection="1">
      <alignment horizontal="left" vertical="center" wrapText="1"/>
      <protection locked="0" hidden="1"/>
    </xf>
    <xf numFmtId="0" fontId="59" fillId="50" borderId="16" xfId="1371" applyFont="1" applyFill="1" applyBorder="1" applyAlignment="1" applyProtection="1">
      <alignment horizontal="left" vertical="center"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7"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166" fontId="5" fillId="50" borderId="156" xfId="1250" applyFont="1" applyFill="1" applyBorder="1" applyAlignment="1" applyProtection="1">
      <alignment horizontal="center" vertical="center" wrapText="1"/>
      <protection locked="0" hidden="1"/>
    </xf>
    <xf numFmtId="166" fontId="5" fillId="50" borderId="23" xfId="1250" applyFont="1" applyFill="1" applyBorder="1" applyAlignment="1" applyProtection="1">
      <alignment horizontal="center" vertical="center" wrapText="1"/>
      <protection locked="0" hidden="1"/>
    </xf>
    <xf numFmtId="166" fontId="5" fillId="50" borderId="15" xfId="1250" applyFont="1" applyFill="1" applyBorder="1" applyAlignment="1" applyProtection="1">
      <alignment horizontal="center" vertical="center" wrapText="1"/>
      <protection locked="0" hidden="1"/>
    </xf>
    <xf numFmtId="181" fontId="90" fillId="50" borderId="156" xfId="1250" applyNumberFormat="1" applyFont="1" applyFill="1" applyBorder="1" applyAlignment="1" applyProtection="1">
      <alignment horizontal="center" vertical="center" wrapText="1"/>
      <protection locked="0" hidden="1"/>
    </xf>
    <xf numFmtId="181" fontId="90" fillId="50" borderId="23" xfId="1250" applyNumberFormat="1" applyFont="1" applyFill="1" applyBorder="1" applyAlignment="1" applyProtection="1">
      <alignment horizontal="center" vertical="center" wrapText="1"/>
      <protection locked="0" hidden="1"/>
    </xf>
    <xf numFmtId="181" fontId="90" fillId="50" borderId="15" xfId="1250" applyNumberFormat="1"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2"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176" fontId="90" fillId="0" borderId="126" xfId="1496" applyNumberFormat="1" applyFont="1" applyFill="1" applyBorder="1" applyAlignment="1" applyProtection="1">
      <alignment horizontal="center" vertical="center" wrapText="1"/>
      <protection hidden="1"/>
    </xf>
    <xf numFmtId="176" fontId="90" fillId="0" borderId="127" xfId="1496" applyNumberFormat="1" applyFont="1" applyFill="1" applyBorder="1" applyAlignment="1" applyProtection="1">
      <alignment horizontal="center" vertical="center" wrapText="1"/>
      <protection hidden="1"/>
    </xf>
    <xf numFmtId="176" fontId="90" fillId="0" borderId="162" xfId="1496" applyNumberFormat="1" applyFont="1" applyFill="1" applyBorder="1" applyAlignment="1" applyProtection="1">
      <alignment horizontal="center" vertical="center" wrapText="1"/>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61" xfId="1371" applyBorder="1" applyAlignment="1" applyProtection="1">
      <alignment horizontal="justify" vertical="center" wrapText="1"/>
      <protection hidden="1"/>
    </xf>
    <xf numFmtId="0" fontId="4" fillId="0" borderId="126" xfId="1371" applyBorder="1" applyAlignment="1" applyProtection="1">
      <alignment horizontal="left" vertical="center" wrapText="1"/>
      <protection hidden="1"/>
    </xf>
    <xf numFmtId="0" fontId="4" fillId="0" borderId="127" xfId="1371" applyBorder="1" applyAlignment="1" applyProtection="1">
      <alignment horizontal="left" vertical="center" wrapText="1"/>
      <protection hidden="1"/>
    </xf>
    <xf numFmtId="0" fontId="4" fillId="0" borderId="162" xfId="137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6" fillId="0" borderId="152" xfId="1371" applyFont="1" applyBorder="1" applyAlignment="1" applyProtection="1">
      <alignment horizontal="left" vertical="center" wrapText="1"/>
      <protection hidden="1"/>
    </xf>
    <xf numFmtId="0" fontId="76" fillId="0" borderId="153" xfId="1371" applyFont="1" applyBorder="1" applyAlignment="1" applyProtection="1">
      <alignment horizontal="left"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6" fontId="12" fillId="50" borderId="156" xfId="1250" applyFont="1" applyFill="1" applyBorder="1" applyAlignment="1" applyProtection="1">
      <alignment horizontal="center" vertical="center" wrapText="1"/>
      <protection locked="0" hidden="1"/>
    </xf>
    <xf numFmtId="166" fontId="12" fillId="50" borderId="23" xfId="1250" applyFont="1" applyFill="1" applyBorder="1" applyAlignment="1" applyProtection="1">
      <alignment horizontal="center" vertical="center" wrapText="1"/>
      <protection locked="0" hidden="1"/>
    </xf>
    <xf numFmtId="166" fontId="12" fillId="50" borderId="15" xfId="1250" applyFont="1" applyFill="1" applyBorder="1" applyAlignment="1" applyProtection="1">
      <alignment horizontal="center" vertical="center" wrapText="1"/>
      <protection locked="0" hidden="1"/>
    </xf>
    <xf numFmtId="181" fontId="91" fillId="50" borderId="156" xfId="1250" applyNumberFormat="1" applyFont="1" applyFill="1" applyBorder="1" applyAlignment="1" applyProtection="1">
      <alignment horizontal="center" vertical="center" wrapText="1"/>
      <protection locked="0" hidden="1"/>
    </xf>
    <xf numFmtId="181" fontId="91" fillId="50" borderId="23" xfId="1250" applyNumberFormat="1" applyFont="1" applyFill="1" applyBorder="1" applyAlignment="1" applyProtection="1">
      <alignment horizontal="center" vertical="center" wrapText="1"/>
      <protection locked="0" hidden="1"/>
    </xf>
    <xf numFmtId="181" fontId="91" fillId="50" borderId="15" xfId="1250" applyNumberFormat="1" applyFont="1" applyFill="1" applyBorder="1" applyAlignment="1" applyProtection="1">
      <alignment horizontal="center" vertical="center" wrapText="1"/>
      <protection locked="0" hidden="1"/>
    </xf>
    <xf numFmtId="166" fontId="12" fillId="50" borderId="154" xfId="1250" applyFont="1" applyFill="1" applyBorder="1" applyAlignment="1" applyProtection="1">
      <alignment horizontal="center" vertical="center" wrapText="1"/>
      <protection locked="0" hidden="1"/>
    </xf>
    <xf numFmtId="166" fontId="12" fillId="50" borderId="47" xfId="1250" applyFont="1" applyFill="1" applyBorder="1" applyAlignment="1" applyProtection="1">
      <alignment horizontal="center" vertical="center" wrapText="1"/>
      <protection locked="0" hidden="1"/>
    </xf>
    <xf numFmtId="166" fontId="12" fillId="50" borderId="48" xfId="1250" applyFont="1" applyFill="1" applyBorder="1" applyAlignment="1" applyProtection="1">
      <alignment horizontal="center" vertical="center" wrapText="1"/>
      <protection locked="0"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7" xfId="0" applyFont="1" applyFill="1" applyBorder="1" applyAlignment="1">
      <alignment horizontal="justify" vertical="center" wrapText="1"/>
    </xf>
    <xf numFmtId="0" fontId="80" fillId="65" borderId="18" xfId="0" applyFont="1" applyFill="1" applyBorder="1" applyAlignment="1">
      <alignment horizontal="justify" vertical="center" wrapText="1"/>
    </xf>
    <xf numFmtId="0" fontId="79" fillId="24" borderId="0" xfId="1371" applyFont="1" applyFill="1" applyAlignment="1" applyProtection="1">
      <alignment horizontal="center" vertical="center"/>
      <protection hidden="1"/>
    </xf>
    <xf numFmtId="0" fontId="80" fillId="65" borderId="155" xfId="0" applyFont="1" applyFill="1" applyBorder="1" applyAlignment="1">
      <alignment horizontal="justify" vertical="center" wrapText="1"/>
    </xf>
    <xf numFmtId="0" fontId="80" fillId="65" borderId="159" xfId="0" applyFont="1" applyFill="1" applyBorder="1" applyAlignment="1">
      <alignment horizontal="justify" vertical="center" wrapText="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86" fillId="0" borderId="155" xfId="0" applyFont="1" applyBorder="1" applyAlignment="1">
      <alignment horizontal="left" vertical="center" wrapText="1"/>
    </xf>
    <xf numFmtId="0" fontId="86" fillId="0" borderId="159" xfId="0" applyFont="1" applyBorder="1" applyAlignment="1">
      <alignment horizontal="left" vertical="center" wrapText="1"/>
    </xf>
    <xf numFmtId="0" fontId="86" fillId="0" borderId="160" xfId="0" applyFont="1" applyBorder="1" applyAlignment="1">
      <alignment horizontal="left" vertical="center" wrapText="1"/>
    </xf>
    <xf numFmtId="0" fontId="86" fillId="0" borderId="113" xfId="0" applyFont="1" applyBorder="1" applyAlignment="1">
      <alignment horizontal="left" vertical="center" wrapText="1"/>
    </xf>
    <xf numFmtId="0" fontId="86" fillId="0" borderId="0" xfId="0" applyFont="1" applyAlignment="1">
      <alignment horizontal="left" vertical="center" wrapText="1"/>
    </xf>
    <xf numFmtId="0" fontId="86" fillId="0" borderId="16" xfId="0" applyFont="1" applyBorder="1" applyAlignment="1">
      <alignment horizontal="left" vertical="center" wrapText="1"/>
    </xf>
    <xf numFmtId="0" fontId="86" fillId="0" borderId="17" xfId="0" applyFont="1" applyBorder="1" applyAlignment="1">
      <alignment horizontal="left" vertical="center" wrapText="1"/>
    </xf>
    <xf numFmtId="0" fontId="86" fillId="0" borderId="18" xfId="0" applyFont="1" applyBorder="1" applyAlignment="1">
      <alignment horizontal="left" vertical="center" wrapText="1"/>
    </xf>
    <xf numFmtId="0" fontId="86" fillId="0" borderId="19" xfId="0" applyFont="1" applyBorder="1" applyAlignment="1">
      <alignment horizontal="left" vertical="center" wrapText="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8" fillId="61" borderId="32" xfId="1371" applyFont="1" applyFill="1" applyBorder="1" applyAlignment="1" applyProtection="1">
      <alignment horizontal="center" vertical="center" wrapText="1"/>
      <protection hidden="1"/>
    </xf>
    <xf numFmtId="0" fontId="55"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166" fontId="9" fillId="50" borderId="154" xfId="1250" applyFont="1" applyFill="1" applyBorder="1" applyAlignment="1" applyProtection="1">
      <alignment horizontal="center" vertical="center" wrapText="1"/>
      <protection locked="0" hidden="1"/>
    </xf>
    <xf numFmtId="166" fontId="9" fillId="50" borderId="47" xfId="1250" applyFont="1" applyFill="1" applyBorder="1" applyAlignment="1" applyProtection="1">
      <alignment horizontal="center" vertical="center" wrapText="1"/>
      <protection locked="0" hidden="1"/>
    </xf>
    <xf numFmtId="166"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82" fillId="65" borderId="126" xfId="0" applyFont="1" applyFill="1" applyBorder="1" applyAlignment="1">
      <alignment horizontal="left" vertical="center" wrapText="1"/>
    </xf>
    <xf numFmtId="0" fontId="82" fillId="65" borderId="127" xfId="0" applyFont="1" applyFill="1" applyBorder="1" applyAlignment="1">
      <alignment horizontal="left" vertical="center" wrapText="1"/>
    </xf>
    <xf numFmtId="0" fontId="82" fillId="0" borderId="155" xfId="0" applyFont="1" applyBorder="1" applyAlignment="1">
      <alignment horizontal="left" vertical="center" wrapText="1"/>
    </xf>
    <xf numFmtId="0" fontId="82" fillId="0" borderId="159"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13" xfId="0" applyFont="1" applyBorder="1" applyAlignment="1">
      <alignment horizontal="left" vertical="center" wrapText="1"/>
    </xf>
    <xf numFmtId="0" fontId="82" fillId="0" borderId="0" xfId="0" applyFont="1" applyAlignment="1">
      <alignment horizontal="left" vertical="center" wrapText="1"/>
    </xf>
    <xf numFmtId="0" fontId="82" fillId="0" borderId="16" xfId="0" applyFont="1" applyBorder="1" applyAlignment="1">
      <alignment horizontal="left" vertical="center" wrapText="1"/>
    </xf>
    <xf numFmtId="0" fontId="82" fillId="0" borderId="17" xfId="0" applyFont="1" applyBorder="1" applyAlignment="1">
      <alignment horizontal="left" vertical="center" wrapText="1"/>
    </xf>
    <xf numFmtId="0" fontId="82" fillId="0" borderId="18" xfId="0" applyFont="1" applyBorder="1" applyAlignment="1">
      <alignment horizontal="left" vertical="center" wrapText="1"/>
    </xf>
    <xf numFmtId="0" fontId="82" fillId="0" borderId="19" xfId="0" applyFont="1" applyBorder="1" applyAlignment="1">
      <alignment horizontal="left"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0]" xfId="32118" builtinId="7"/>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pt idx="6">
                  <c:v>1.2499999999999995E-2</c:v>
                </c:pt>
                <c:pt idx="7">
                  <c:v>1.2499999999999995E-2</c:v>
                </c:pt>
                <c:pt idx="8">
                  <c:v>1.2499999999999995E-2</c:v>
                </c:pt>
                <c:pt idx="9">
                  <c:v>1.2499999999999995E-2</c:v>
                </c:pt>
                <c:pt idx="10">
                  <c:v>1.2499999999999995E-2</c:v>
                </c:pt>
                <c:pt idx="11">
                  <c:v>1.2499999999999995E-2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2'!$D$27:$D$38</c:f>
              <c:numCache>
                <c:formatCode>0.000</c:formatCode>
                <c:ptCount val="12"/>
                <c:pt idx="0">
                  <c:v>1.2499999999999995E-2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8.3333333333333301E-2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0.000%</c:formatCode>
                <c:ptCount val="12"/>
                <c:pt idx="0">
                  <c:v>9.2540000000000001E-3</c:v>
                </c:pt>
                <c:pt idx="1">
                  <c:v>4.9979999999999998E-3</c:v>
                </c:pt>
                <c:pt idx="2">
                  <c:v>4.9979999999999998E-3</c:v>
                </c:pt>
                <c:pt idx="3">
                  <c:v>8.7480000000000006E-3</c:v>
                </c:pt>
                <c:pt idx="4">
                  <c:v>4.9979999999999998E-3</c:v>
                </c:pt>
                <c:pt idx="5">
                  <c:v>9.4979999999999995E-3</c:v>
                </c:pt>
                <c:pt idx="6">
                  <c:v>1.1248000000000001E-2</c:v>
                </c:pt>
                <c:pt idx="7">
                  <c:v>8.9980000000000008E-3</c:v>
                </c:pt>
                <c:pt idx="8">
                  <c:v>7.4980000000000012E-3</c:v>
                </c:pt>
                <c:pt idx="9">
                  <c:v>1.2748000000000002E-2</c:v>
                </c:pt>
                <c:pt idx="10">
                  <c:v>7.4980000000000012E-3</c:v>
                </c:pt>
                <c:pt idx="11">
                  <c:v>9.5160000000000002E-3</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formatCode="_(* #,##0.000_);_(* \(#,##0.000\);_(* &quot;-&quot;??_);_(@_)">
                  <c:v>9.2540000000000001E-3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9.2539999999999997E-2</c:v>
                </c:pt>
                <c:pt idx="1">
                  <c:v>0</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1.2E-2</c:v>
                </c:pt>
                <c:pt idx="1">
                  <c:v>0</c:v>
                </c:pt>
                <c:pt idx="2">
                  <c:v>0</c:v>
                </c:pt>
                <c:pt idx="3">
                  <c:v>0</c:v>
                </c:pt>
                <c:pt idx="4">
                  <c:v>4.4999999999999998E-2</c:v>
                </c:pt>
                <c:pt idx="5">
                  <c:v>2.2499999999999999E-2</c:v>
                </c:pt>
                <c:pt idx="6">
                  <c:v>4.4999999999999997E-3</c:v>
                </c:pt>
                <c:pt idx="7">
                  <c:v>4.4999999999999997E-3</c:v>
                </c:pt>
                <c:pt idx="8">
                  <c:v>2.2499999999999999E-2</c:v>
                </c:pt>
                <c:pt idx="9">
                  <c:v>4.4999999999999997E-3</c:v>
                </c:pt>
                <c:pt idx="10">
                  <c:v>4.4999999999999997E-3</c:v>
                </c:pt>
                <c:pt idx="11">
                  <c:v>0.03</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1.2E-2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0.08</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1.6666666666666659E-2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8.3333333333333287E-2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formatCode="0.000">
                  <c:v>1.6666666666666659E-2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8.3333333333333287E-2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5.8333333333333319E-3</c:v>
                </c:pt>
                <c:pt idx="1">
                  <c:v>5.8333333333333319E-3</c:v>
                </c:pt>
                <c:pt idx="2">
                  <c:v>5.8333333333333319E-3</c:v>
                </c:pt>
                <c:pt idx="3">
                  <c:v>5.8333333333333319E-3</c:v>
                </c:pt>
                <c:pt idx="4">
                  <c:v>5.8333333333333319E-3</c:v>
                </c:pt>
                <c:pt idx="5">
                  <c:v>5.8333333333333319E-3</c:v>
                </c:pt>
                <c:pt idx="6">
                  <c:v>5.8333333333333319E-3</c:v>
                </c:pt>
                <c:pt idx="7">
                  <c:v>5.8333333333333319E-3</c:v>
                </c:pt>
                <c:pt idx="8">
                  <c:v>5.8333333333333319E-3</c:v>
                </c:pt>
                <c:pt idx="9">
                  <c:v>5.8333333333333319E-3</c:v>
                </c:pt>
                <c:pt idx="10">
                  <c:v>5.8333333333333319E-3</c:v>
                </c:pt>
                <c:pt idx="11">
                  <c:v>5.8333333333333319E-3</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5.8333333333333319E-3</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8.3333333333333301E-2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9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9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9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A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A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A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A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A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A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A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A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A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A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A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A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A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A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A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A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A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A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A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A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A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A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A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A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3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66674</xdr:colOff>
      <xdr:row>38</xdr:row>
      <xdr:rowOff>1047750</xdr:rowOff>
    </xdr:from>
    <xdr:to>
      <xdr:col>9</xdr:col>
      <xdr:colOff>0</xdr:colOff>
      <xdr:row>44</xdr:row>
      <xdr:rowOff>9525</xdr:rowOff>
    </xdr:to>
    <xdr:graphicFrame macro="">
      <xdr:nvGraphicFramePr>
        <xdr:cNvPr id="5" name="3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4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5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6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7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8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49"/>
      <c r="B2" s="349"/>
      <c r="C2" s="334" t="s">
        <v>0</v>
      </c>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41"/>
    </row>
    <row r="3" spans="1:67" s="69" customFormat="1" ht="45.75" customHeight="1" x14ac:dyDescent="0.2">
      <c r="A3" s="349"/>
      <c r="B3" s="349"/>
      <c r="C3" s="334" t="s">
        <v>1</v>
      </c>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42"/>
    </row>
    <row r="4" spans="1:67" s="69" customFormat="1" ht="45.75" customHeight="1" x14ac:dyDescent="0.2">
      <c r="A4" s="349"/>
      <c r="B4" s="349"/>
      <c r="C4" s="334" t="s">
        <v>2</v>
      </c>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42"/>
    </row>
    <row r="5" spans="1:67" s="69" customFormat="1" ht="45.75" customHeight="1" x14ac:dyDescent="0.2">
      <c r="A5" s="349"/>
      <c r="B5" s="349"/>
      <c r="C5" s="352" t="s">
        <v>3</v>
      </c>
      <c r="D5" s="352"/>
      <c r="E5" s="352"/>
      <c r="F5" s="352"/>
      <c r="G5" s="352"/>
      <c r="H5" s="352"/>
      <c r="I5" s="352"/>
      <c r="J5" s="352"/>
      <c r="K5" s="352"/>
      <c r="L5" s="352"/>
      <c r="M5" s="352"/>
      <c r="N5" s="352"/>
      <c r="O5" s="352"/>
      <c r="P5" s="352"/>
      <c r="Q5" s="352"/>
      <c r="R5" s="339" t="s">
        <v>4</v>
      </c>
      <c r="S5" s="339"/>
      <c r="T5" s="339"/>
      <c r="U5" s="339"/>
      <c r="V5" s="339"/>
      <c r="W5" s="339"/>
      <c r="X5" s="339"/>
      <c r="Y5" s="339"/>
      <c r="Z5" s="339"/>
      <c r="AA5" s="339"/>
      <c r="AB5" s="339"/>
      <c r="AC5" s="339"/>
      <c r="AD5" s="339"/>
      <c r="AE5" s="339"/>
      <c r="AF5" s="343"/>
    </row>
    <row r="6" spans="1:67" s="70" customFormat="1" ht="30.75" customHeight="1" x14ac:dyDescent="0.2">
      <c r="D6" s="71"/>
      <c r="K6" s="69"/>
      <c r="AA6" s="72"/>
    </row>
    <row r="7" spans="1:67" s="70" customFormat="1" ht="42" customHeight="1" x14ac:dyDescent="0.2">
      <c r="B7" s="162" t="s">
        <v>5</v>
      </c>
      <c r="C7" s="348" t="e">
        <f>+#REF!</f>
        <v>#REF!</v>
      </c>
      <c r="D7" s="348"/>
      <c r="E7" s="348"/>
      <c r="F7" s="348"/>
      <c r="G7" s="348"/>
      <c r="K7" s="69"/>
      <c r="AA7" s="72"/>
    </row>
    <row r="8" spans="1:67" s="70" customFormat="1" ht="42" customHeight="1" x14ac:dyDescent="0.2">
      <c r="B8" s="162" t="s">
        <v>6</v>
      </c>
      <c r="C8" s="348" t="e">
        <f>+#REF!</f>
        <v>#REF!</v>
      </c>
      <c r="D8" s="348"/>
      <c r="E8" s="348"/>
      <c r="F8" s="348"/>
      <c r="G8" s="348"/>
      <c r="K8" s="69"/>
      <c r="AA8" s="72"/>
    </row>
    <row r="9" spans="1:67" s="70" customFormat="1" ht="42" customHeight="1" x14ac:dyDescent="0.2">
      <c r="B9" s="163" t="s">
        <v>7</v>
      </c>
      <c r="C9" s="348" t="e">
        <f>+#REF!</f>
        <v>#REF!</v>
      </c>
      <c r="D9" s="348"/>
      <c r="E9" s="348"/>
      <c r="F9" s="348"/>
      <c r="G9" s="348"/>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23" t="s">
        <v>8</v>
      </c>
      <c r="B11" s="324"/>
      <c r="C11" s="324"/>
      <c r="D11" s="324"/>
      <c r="E11" s="324"/>
      <c r="F11" s="324"/>
      <c r="G11" s="324"/>
      <c r="H11" s="325"/>
      <c r="I11" s="345" t="s">
        <v>9</v>
      </c>
      <c r="J11" s="346"/>
      <c r="K11" s="346"/>
      <c r="L11" s="346"/>
      <c r="M11" s="346"/>
      <c r="N11" s="347"/>
      <c r="O11" s="340" t="s">
        <v>10</v>
      </c>
      <c r="P11" s="340"/>
      <c r="Q11" s="340"/>
      <c r="R11" s="340"/>
      <c r="S11" s="340"/>
      <c r="T11" s="340"/>
      <c r="U11" s="340"/>
      <c r="V11" s="340"/>
      <c r="W11" s="340"/>
      <c r="X11" s="340"/>
      <c r="Y11" s="340"/>
      <c r="Z11" s="340"/>
      <c r="AA11" s="340"/>
      <c r="AB11" s="340"/>
      <c r="AC11" s="340"/>
      <c r="AD11" s="323" t="s">
        <v>11</v>
      </c>
      <c r="AE11" s="324"/>
      <c r="AF11" s="325"/>
    </row>
    <row r="12" spans="1:67" s="57" customFormat="1" ht="56.25" customHeight="1" x14ac:dyDescent="0.15">
      <c r="A12" s="164" t="s">
        <v>12</v>
      </c>
      <c r="B12" s="164" t="s">
        <v>13</v>
      </c>
      <c r="C12" s="164" t="s">
        <v>14</v>
      </c>
      <c r="D12" s="164" t="s">
        <v>15</v>
      </c>
      <c r="E12" s="164" t="s">
        <v>16</v>
      </c>
      <c r="F12" s="164" t="s">
        <v>17</v>
      </c>
      <c r="G12" s="164" t="s">
        <v>18</v>
      </c>
      <c r="H12" s="164" t="s">
        <v>19</v>
      </c>
      <c r="I12" s="165" t="s">
        <v>20</v>
      </c>
      <c r="J12" s="165">
        <v>2016</v>
      </c>
      <c r="K12" s="165">
        <v>2017</v>
      </c>
      <c r="L12" s="165">
        <v>2018</v>
      </c>
      <c r="M12" s="165">
        <v>2019</v>
      </c>
      <c r="N12" s="165">
        <v>2020</v>
      </c>
      <c r="O12" s="166" t="s">
        <v>21</v>
      </c>
      <c r="P12" s="166" t="s">
        <v>22</v>
      </c>
      <c r="Q12" s="166" t="s">
        <v>23</v>
      </c>
      <c r="R12" s="166" t="s">
        <v>24</v>
      </c>
      <c r="S12" s="166" t="s">
        <v>25</v>
      </c>
      <c r="T12" s="166" t="s">
        <v>26</v>
      </c>
      <c r="U12" s="166" t="s">
        <v>27</v>
      </c>
      <c r="V12" s="166" t="s">
        <v>28</v>
      </c>
      <c r="W12" s="166" t="s">
        <v>29</v>
      </c>
      <c r="X12" s="166" t="s">
        <v>30</v>
      </c>
      <c r="Y12" s="166" t="s">
        <v>31</v>
      </c>
      <c r="Z12" s="166" t="s">
        <v>32</v>
      </c>
      <c r="AA12" s="166" t="s">
        <v>33</v>
      </c>
      <c r="AB12" s="167" t="s">
        <v>34</v>
      </c>
      <c r="AC12" s="166" t="s">
        <v>35</v>
      </c>
      <c r="AD12" s="168" t="s">
        <v>36</v>
      </c>
      <c r="AE12" s="168" t="s">
        <v>37</v>
      </c>
      <c r="AF12" s="168" t="s">
        <v>38</v>
      </c>
    </row>
    <row r="13" spans="1:67" s="59" customFormat="1" ht="84.75" customHeight="1" x14ac:dyDescent="0.2">
      <c r="A13" s="289" t="s">
        <v>39</v>
      </c>
      <c r="B13" s="289" t="s">
        <v>40</v>
      </c>
      <c r="C13" s="289">
        <v>224</v>
      </c>
      <c r="D13" s="289" t="s">
        <v>41</v>
      </c>
      <c r="E13" s="289">
        <v>171</v>
      </c>
      <c r="F13" s="293" t="s">
        <v>42</v>
      </c>
      <c r="G13" s="289" t="s">
        <v>43</v>
      </c>
      <c r="H13" s="289" t="s">
        <v>44</v>
      </c>
      <c r="I13" s="344" t="e">
        <f>SUM(J13:N14)</f>
        <v>#REF!</v>
      </c>
      <c r="J13" s="326" t="e">
        <f>+#REF!</f>
        <v>#REF!</v>
      </c>
      <c r="K13" s="328" t="e">
        <f>+#REF!</f>
        <v>#REF!</v>
      </c>
      <c r="L13" s="350" t="e">
        <f>+#REF!</f>
        <v>#REF!</v>
      </c>
      <c r="M13" s="326" t="e">
        <f>+#REF!</f>
        <v>#REF!</v>
      </c>
      <c r="N13" s="326" t="e">
        <f>+#REF!</f>
        <v>#REF!</v>
      </c>
      <c r="O13" s="321" t="e">
        <f>+#REF!</f>
        <v>#REF!</v>
      </c>
      <c r="P13" s="321">
        <v>6.45</v>
      </c>
      <c r="Q13" s="321">
        <v>31.03</v>
      </c>
      <c r="R13" s="321"/>
      <c r="S13" s="321" t="e">
        <f>+#REF!</f>
        <v>#REF!</v>
      </c>
      <c r="T13" s="321" t="e">
        <f>+#REF!</f>
        <v>#REF!</v>
      </c>
      <c r="U13" s="321" t="e">
        <f>+#REF!</f>
        <v>#REF!</v>
      </c>
      <c r="V13" s="321" t="e">
        <f>+#REF!</f>
        <v>#REF!</v>
      </c>
      <c r="W13" s="321" t="e">
        <f>+#REF!</f>
        <v>#REF!</v>
      </c>
      <c r="X13" s="321" t="e">
        <f>+#REF!</f>
        <v>#REF!</v>
      </c>
      <c r="Y13" s="321" t="e">
        <f>+#REF!</f>
        <v>#REF!</v>
      </c>
      <c r="Z13" s="321" t="e">
        <f>+#REF!</f>
        <v>#REF!</v>
      </c>
      <c r="AA13" s="332" t="e">
        <f>SUM(O13:Z14)</f>
        <v>#REF!</v>
      </c>
      <c r="AB13" s="296" t="e">
        <f>+AA13/K13</f>
        <v>#REF!</v>
      </c>
      <c r="AC13" s="296" t="e">
        <f>+(J13+AA13)/I13</f>
        <v>#REF!</v>
      </c>
      <c r="AD13" s="330" t="s">
        <v>45</v>
      </c>
      <c r="AE13" s="283" t="s">
        <v>46</v>
      </c>
      <c r="AF13" s="330"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289"/>
      <c r="B14" s="289"/>
      <c r="C14" s="289"/>
      <c r="D14" s="289"/>
      <c r="E14" s="289"/>
      <c r="F14" s="293"/>
      <c r="G14" s="289"/>
      <c r="H14" s="289"/>
      <c r="I14" s="344"/>
      <c r="J14" s="327"/>
      <c r="K14" s="329"/>
      <c r="L14" s="351"/>
      <c r="M14" s="327"/>
      <c r="N14" s="327"/>
      <c r="O14" s="322"/>
      <c r="P14" s="322"/>
      <c r="Q14" s="322"/>
      <c r="R14" s="322"/>
      <c r="S14" s="322"/>
      <c r="T14" s="322"/>
      <c r="U14" s="322"/>
      <c r="V14" s="322"/>
      <c r="W14" s="322"/>
      <c r="X14" s="322"/>
      <c r="Y14" s="322"/>
      <c r="Z14" s="322"/>
      <c r="AA14" s="333"/>
      <c r="AB14" s="296"/>
      <c r="AC14" s="296"/>
      <c r="AD14" s="331"/>
      <c r="AE14" s="284"/>
      <c r="AF14" s="331"/>
    </row>
    <row r="15" spans="1:67" ht="89.25" customHeight="1" x14ac:dyDescent="0.2">
      <c r="A15" s="289" t="s">
        <v>39</v>
      </c>
      <c r="B15" s="289" t="s">
        <v>48</v>
      </c>
      <c r="C15" s="289">
        <v>223</v>
      </c>
      <c r="D15" s="289" t="s">
        <v>49</v>
      </c>
      <c r="E15" s="289">
        <v>170</v>
      </c>
      <c r="F15" s="293" t="s">
        <v>50</v>
      </c>
      <c r="G15" s="289" t="s">
        <v>43</v>
      </c>
      <c r="H15" s="289" t="s">
        <v>44</v>
      </c>
      <c r="I15" s="344" t="e">
        <f>SUM(J15:N16)</f>
        <v>#REF!</v>
      </c>
      <c r="J15" s="319" t="e">
        <f>+#REF!</f>
        <v>#REF!</v>
      </c>
      <c r="K15" s="335" t="e">
        <f>+#REF!</f>
        <v>#REF!</v>
      </c>
      <c r="L15" s="337" t="e">
        <f>+#REF!</f>
        <v>#REF!</v>
      </c>
      <c r="M15" s="319" t="e">
        <f>+#REF!</f>
        <v>#REF!</v>
      </c>
      <c r="N15" s="319" t="e">
        <f>+#REF!</f>
        <v>#REF!</v>
      </c>
      <c r="O15" s="321">
        <v>53</v>
      </c>
      <c r="P15" s="321">
        <v>712</v>
      </c>
      <c r="Q15" s="321">
        <v>881</v>
      </c>
      <c r="R15" s="321"/>
      <c r="S15" s="321" t="e">
        <f>+#REF!</f>
        <v>#REF!</v>
      </c>
      <c r="T15" s="321" t="e">
        <f>+#REF!</f>
        <v>#REF!</v>
      </c>
      <c r="U15" s="321" t="e">
        <f>+#REF!</f>
        <v>#REF!</v>
      </c>
      <c r="V15" s="321" t="e">
        <f>+#REF!</f>
        <v>#REF!</v>
      </c>
      <c r="W15" s="321" t="e">
        <f>+#REF!</f>
        <v>#REF!</v>
      </c>
      <c r="X15" s="321" t="e">
        <f>+#REF!</f>
        <v>#REF!</v>
      </c>
      <c r="Y15" s="321" t="e">
        <f>+#REF!</f>
        <v>#REF!</v>
      </c>
      <c r="Z15" s="321" t="e">
        <f>+#REF!</f>
        <v>#REF!</v>
      </c>
      <c r="AA15" s="332" t="e">
        <f>SUM(O15:Z16)</f>
        <v>#REF!</v>
      </c>
      <c r="AB15" s="296" t="e">
        <f>+AA15/K15</f>
        <v>#REF!</v>
      </c>
      <c r="AC15" s="296" t="e">
        <f>+(J15+AA15)/I15</f>
        <v>#REF!</v>
      </c>
      <c r="AD15" s="330" t="s">
        <v>51</v>
      </c>
      <c r="AE15" s="283" t="s">
        <v>46</v>
      </c>
      <c r="AF15" s="330" t="s">
        <v>52</v>
      </c>
    </row>
    <row r="16" spans="1:67" ht="140.25" customHeight="1" x14ac:dyDescent="0.2">
      <c r="A16" s="289"/>
      <c r="B16" s="289"/>
      <c r="C16" s="289"/>
      <c r="D16" s="289"/>
      <c r="E16" s="289"/>
      <c r="F16" s="293"/>
      <c r="G16" s="289"/>
      <c r="H16" s="289"/>
      <c r="I16" s="344"/>
      <c r="J16" s="320"/>
      <c r="K16" s="336"/>
      <c r="L16" s="338"/>
      <c r="M16" s="320"/>
      <c r="N16" s="320"/>
      <c r="O16" s="322"/>
      <c r="P16" s="322"/>
      <c r="Q16" s="322"/>
      <c r="R16" s="322"/>
      <c r="S16" s="322"/>
      <c r="T16" s="322"/>
      <c r="U16" s="322"/>
      <c r="V16" s="322"/>
      <c r="W16" s="322"/>
      <c r="X16" s="322"/>
      <c r="Y16" s="322"/>
      <c r="Z16" s="322"/>
      <c r="AA16" s="333"/>
      <c r="AB16" s="296"/>
      <c r="AC16" s="296"/>
      <c r="AD16" s="331"/>
      <c r="AE16" s="284"/>
      <c r="AF16" s="331"/>
    </row>
    <row r="17" spans="1:32" ht="62.25" customHeight="1" x14ac:dyDescent="0.2">
      <c r="A17" s="289" t="s">
        <v>39</v>
      </c>
      <c r="B17" s="290" t="s">
        <v>53</v>
      </c>
      <c r="C17" s="289">
        <v>231</v>
      </c>
      <c r="D17" s="289" t="s">
        <v>54</v>
      </c>
      <c r="E17" s="289">
        <v>178</v>
      </c>
      <c r="F17" s="293" t="s">
        <v>55</v>
      </c>
      <c r="G17" s="289" t="s">
        <v>56</v>
      </c>
      <c r="H17" s="289" t="s">
        <v>44</v>
      </c>
      <c r="I17" s="297">
        <f>SUM(J17:N18)</f>
        <v>1</v>
      </c>
      <c r="J17" s="294">
        <v>0.05</v>
      </c>
      <c r="K17" s="291">
        <v>0.28999999999999998</v>
      </c>
      <c r="L17" s="307">
        <v>0.25</v>
      </c>
      <c r="M17" s="291">
        <v>0.4</v>
      </c>
      <c r="N17" s="291">
        <v>0.01</v>
      </c>
      <c r="O17" s="299">
        <v>0.19</v>
      </c>
      <c r="P17" s="300"/>
      <c r="Q17" s="300"/>
      <c r="R17" s="303">
        <v>0</v>
      </c>
      <c r="S17" s="304"/>
      <c r="T17" s="304"/>
      <c r="U17" s="313">
        <v>0</v>
      </c>
      <c r="V17" s="314"/>
      <c r="W17" s="314"/>
      <c r="X17" s="313">
        <v>0</v>
      </c>
      <c r="Y17" s="314"/>
      <c r="Z17" s="314"/>
      <c r="AA17" s="317">
        <f>+R17+O17+U17+X17</f>
        <v>0.19</v>
      </c>
      <c r="AB17" s="296">
        <f>+AA17/K17</f>
        <v>0.65517241379310354</v>
      </c>
      <c r="AC17" s="296">
        <f>+(J17+AA17)/I17</f>
        <v>0.24</v>
      </c>
      <c r="AD17" s="309" t="s">
        <v>57</v>
      </c>
      <c r="AE17" s="283" t="s">
        <v>46</v>
      </c>
      <c r="AF17" s="309" t="s">
        <v>58</v>
      </c>
    </row>
    <row r="18" spans="1:32" ht="200.25" customHeight="1" x14ac:dyDescent="0.2">
      <c r="A18" s="289"/>
      <c r="B18" s="290"/>
      <c r="C18" s="289"/>
      <c r="D18" s="289"/>
      <c r="E18" s="289"/>
      <c r="F18" s="293"/>
      <c r="G18" s="289"/>
      <c r="H18" s="289"/>
      <c r="I18" s="298"/>
      <c r="J18" s="295"/>
      <c r="K18" s="292"/>
      <c r="L18" s="308"/>
      <c r="M18" s="292"/>
      <c r="N18" s="292"/>
      <c r="O18" s="301"/>
      <c r="P18" s="302"/>
      <c r="Q18" s="302"/>
      <c r="R18" s="305"/>
      <c r="S18" s="306"/>
      <c r="T18" s="306"/>
      <c r="U18" s="315"/>
      <c r="V18" s="316"/>
      <c r="W18" s="316"/>
      <c r="X18" s="315"/>
      <c r="Y18" s="316"/>
      <c r="Z18" s="316"/>
      <c r="AA18" s="318"/>
      <c r="AB18" s="296"/>
      <c r="AC18" s="296"/>
      <c r="AD18" s="310"/>
      <c r="AE18" s="284"/>
      <c r="AF18" s="310"/>
    </row>
    <row r="19" spans="1:32" ht="62.25" customHeight="1" x14ac:dyDescent="0.2">
      <c r="A19" s="289" t="s">
        <v>39</v>
      </c>
      <c r="B19" s="290" t="s">
        <v>59</v>
      </c>
      <c r="C19" s="289">
        <v>232</v>
      </c>
      <c r="D19" s="289" t="s">
        <v>60</v>
      </c>
      <c r="E19" s="289">
        <v>179</v>
      </c>
      <c r="F19" s="293" t="s">
        <v>61</v>
      </c>
      <c r="G19" s="289" t="s">
        <v>56</v>
      </c>
      <c r="H19" s="289" t="s">
        <v>44</v>
      </c>
      <c r="I19" s="297">
        <f>SUM(J19:N20)</f>
        <v>1</v>
      </c>
      <c r="J19" s="294">
        <v>0.01</v>
      </c>
      <c r="K19" s="291">
        <v>0.15</v>
      </c>
      <c r="L19" s="307">
        <v>0.42</v>
      </c>
      <c r="M19" s="291">
        <v>0.42</v>
      </c>
      <c r="N19" s="291">
        <v>0</v>
      </c>
      <c r="O19" s="285">
        <v>0.35</v>
      </c>
      <c r="P19" s="286"/>
      <c r="Q19" s="286"/>
      <c r="R19" s="299">
        <v>0</v>
      </c>
      <c r="S19" s="300"/>
      <c r="T19" s="300"/>
      <c r="U19" s="285">
        <v>0</v>
      </c>
      <c r="V19" s="286"/>
      <c r="W19" s="286"/>
      <c r="X19" s="285">
        <v>0</v>
      </c>
      <c r="Y19" s="286"/>
      <c r="Z19" s="286"/>
      <c r="AA19" s="311">
        <f>+R19+O19+U19+X19</f>
        <v>0.35</v>
      </c>
      <c r="AB19" s="296">
        <f>+AA19/K19</f>
        <v>2.3333333333333335</v>
      </c>
      <c r="AC19" s="296">
        <f>+(J19+AA19)/I19</f>
        <v>0.36</v>
      </c>
      <c r="AD19" s="309" t="s">
        <v>62</v>
      </c>
      <c r="AE19" s="283" t="s">
        <v>46</v>
      </c>
      <c r="AF19" s="309" t="s">
        <v>58</v>
      </c>
    </row>
    <row r="20" spans="1:32" ht="298.5" customHeight="1" x14ac:dyDescent="0.2">
      <c r="A20" s="289"/>
      <c r="B20" s="290"/>
      <c r="C20" s="289"/>
      <c r="D20" s="289"/>
      <c r="E20" s="289"/>
      <c r="F20" s="293"/>
      <c r="G20" s="289"/>
      <c r="H20" s="289"/>
      <c r="I20" s="298"/>
      <c r="J20" s="295"/>
      <c r="K20" s="292"/>
      <c r="L20" s="308"/>
      <c r="M20" s="292"/>
      <c r="N20" s="292"/>
      <c r="O20" s="287"/>
      <c r="P20" s="288"/>
      <c r="Q20" s="288"/>
      <c r="R20" s="301"/>
      <c r="S20" s="302"/>
      <c r="T20" s="302"/>
      <c r="U20" s="287"/>
      <c r="V20" s="288"/>
      <c r="W20" s="288"/>
      <c r="X20" s="287"/>
      <c r="Y20" s="288"/>
      <c r="Z20" s="288"/>
      <c r="AA20" s="312"/>
      <c r="AB20" s="296"/>
      <c r="AC20" s="296"/>
      <c r="AD20" s="310"/>
      <c r="AE20" s="284"/>
      <c r="AF20" s="310"/>
    </row>
    <row r="21" spans="1:32" ht="62.25" customHeight="1" x14ac:dyDescent="0.2">
      <c r="A21" s="289" t="s">
        <v>39</v>
      </c>
      <c r="B21" s="290" t="s">
        <v>63</v>
      </c>
      <c r="C21" s="289">
        <v>233</v>
      </c>
      <c r="D21" s="289" t="s">
        <v>64</v>
      </c>
      <c r="E21" s="289">
        <v>180</v>
      </c>
      <c r="F21" s="293" t="s">
        <v>65</v>
      </c>
      <c r="G21" s="289" t="s">
        <v>56</v>
      </c>
      <c r="H21" s="289" t="s">
        <v>44</v>
      </c>
      <c r="I21" s="297">
        <f>SUM(J21:N22)</f>
        <v>1</v>
      </c>
      <c r="J21" s="294">
        <v>0.01</v>
      </c>
      <c r="K21" s="291">
        <v>0.1</v>
      </c>
      <c r="L21" s="307">
        <v>0.3</v>
      </c>
      <c r="M21" s="291">
        <v>0.55000000000000004</v>
      </c>
      <c r="N21" s="291">
        <v>0.04</v>
      </c>
      <c r="O21" s="285">
        <v>4.4999999999999998E-2</v>
      </c>
      <c r="P21" s="286"/>
      <c r="Q21" s="286"/>
      <c r="R21" s="285">
        <v>0</v>
      </c>
      <c r="S21" s="286"/>
      <c r="T21" s="286"/>
      <c r="U21" s="285">
        <v>0</v>
      </c>
      <c r="V21" s="286"/>
      <c r="W21" s="286"/>
      <c r="X21" s="285">
        <v>0</v>
      </c>
      <c r="Y21" s="286"/>
      <c r="Z21" s="286"/>
      <c r="AA21" s="311">
        <f>+R21+O21+U21+X21</f>
        <v>4.4999999999999998E-2</v>
      </c>
      <c r="AB21" s="296">
        <f>+AA21/K21</f>
        <v>0.44999999999999996</v>
      </c>
      <c r="AC21" s="296">
        <f>+(J21+AA21)/I21</f>
        <v>5.5E-2</v>
      </c>
      <c r="AD21" s="309" t="s">
        <v>66</v>
      </c>
      <c r="AE21" s="283" t="s">
        <v>46</v>
      </c>
      <c r="AF21" s="309" t="s">
        <v>58</v>
      </c>
    </row>
    <row r="22" spans="1:32" ht="124.5" customHeight="1" x14ac:dyDescent="0.2">
      <c r="A22" s="289"/>
      <c r="B22" s="290"/>
      <c r="C22" s="289"/>
      <c r="D22" s="289"/>
      <c r="E22" s="289"/>
      <c r="F22" s="293"/>
      <c r="G22" s="289"/>
      <c r="H22" s="289"/>
      <c r="I22" s="298"/>
      <c r="J22" s="295"/>
      <c r="K22" s="292"/>
      <c r="L22" s="308"/>
      <c r="M22" s="292"/>
      <c r="N22" s="292"/>
      <c r="O22" s="287"/>
      <c r="P22" s="288"/>
      <c r="Q22" s="288"/>
      <c r="R22" s="287"/>
      <c r="S22" s="288"/>
      <c r="T22" s="288"/>
      <c r="U22" s="287"/>
      <c r="V22" s="288"/>
      <c r="W22" s="288"/>
      <c r="X22" s="287"/>
      <c r="Y22" s="288"/>
      <c r="Z22" s="288"/>
      <c r="AA22" s="312"/>
      <c r="AB22" s="296"/>
      <c r="AC22" s="296"/>
      <c r="AD22" s="310"/>
      <c r="AE22" s="284"/>
      <c r="AF22" s="310"/>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49"/>
      <c r="C2" s="447" t="s">
        <v>0</v>
      </c>
      <c r="D2" s="447"/>
      <c r="E2" s="447"/>
      <c r="F2" s="447"/>
      <c r="G2" s="447"/>
      <c r="H2" s="447"/>
      <c r="I2" s="451"/>
      <c r="J2" s="10"/>
      <c r="K2" s="10"/>
      <c r="M2" s="11" t="s">
        <v>67</v>
      </c>
    </row>
    <row r="3" spans="2:14" ht="25.5" customHeight="1" x14ac:dyDescent="0.15">
      <c r="B3" s="450"/>
      <c r="C3" s="448" t="s">
        <v>1</v>
      </c>
      <c r="D3" s="448"/>
      <c r="E3" s="448"/>
      <c r="F3" s="448"/>
      <c r="G3" s="448"/>
      <c r="H3" s="448"/>
      <c r="I3" s="452"/>
      <c r="J3" s="10"/>
      <c r="K3" s="10"/>
      <c r="M3" s="11" t="s">
        <v>68</v>
      </c>
    </row>
    <row r="4" spans="2:14" ht="25.5" customHeight="1" x14ac:dyDescent="0.15">
      <c r="B4" s="450"/>
      <c r="C4" s="448" t="s">
        <v>69</v>
      </c>
      <c r="D4" s="448"/>
      <c r="E4" s="448"/>
      <c r="F4" s="448"/>
      <c r="G4" s="448"/>
      <c r="H4" s="448"/>
      <c r="I4" s="452"/>
      <c r="J4" s="10"/>
      <c r="K4" s="10"/>
      <c r="M4" s="11" t="s">
        <v>70</v>
      </c>
    </row>
    <row r="5" spans="2:14" ht="25.5" customHeight="1" x14ac:dyDescent="0.15">
      <c r="B5" s="450"/>
      <c r="C5" s="448" t="s">
        <v>71</v>
      </c>
      <c r="D5" s="448"/>
      <c r="E5" s="448"/>
      <c r="F5" s="448"/>
      <c r="G5" s="453" t="s">
        <v>72</v>
      </c>
      <c r="H5" s="453"/>
      <c r="I5" s="452"/>
      <c r="J5" s="10"/>
      <c r="K5" s="10"/>
      <c r="M5" s="11" t="s">
        <v>73</v>
      </c>
    </row>
    <row r="6" spans="2:14" ht="23.25" customHeight="1" x14ac:dyDescent="0.15">
      <c r="B6" s="432" t="s">
        <v>74</v>
      </c>
      <c r="C6" s="433"/>
      <c r="D6" s="433"/>
      <c r="E6" s="433"/>
      <c r="F6" s="433"/>
      <c r="G6" s="433"/>
      <c r="H6" s="433"/>
      <c r="I6" s="434"/>
      <c r="J6" s="12"/>
      <c r="K6" s="12"/>
    </row>
    <row r="7" spans="2:14" ht="24" customHeight="1" x14ac:dyDescent="0.15">
      <c r="B7" s="435" t="s">
        <v>75</v>
      </c>
      <c r="C7" s="436"/>
      <c r="D7" s="436"/>
      <c r="E7" s="436"/>
      <c r="F7" s="436"/>
      <c r="G7" s="436"/>
      <c r="H7" s="436"/>
      <c r="I7" s="437"/>
      <c r="J7" s="13"/>
      <c r="K7" s="13"/>
    </row>
    <row r="8" spans="2:14" ht="24" customHeight="1" x14ac:dyDescent="0.15">
      <c r="B8" s="438" t="s">
        <v>76</v>
      </c>
      <c r="C8" s="439"/>
      <c r="D8" s="439"/>
      <c r="E8" s="439"/>
      <c r="F8" s="439"/>
      <c r="G8" s="439"/>
      <c r="H8" s="439"/>
      <c r="I8" s="440"/>
      <c r="J8" s="40"/>
      <c r="K8" s="40"/>
      <c r="N8" s="6" t="s">
        <v>77</v>
      </c>
    </row>
    <row r="9" spans="2:14" ht="30.75" customHeight="1" x14ac:dyDescent="0.15">
      <c r="B9" s="62" t="s">
        <v>78</v>
      </c>
      <c r="C9" s="41">
        <v>14</v>
      </c>
      <c r="D9" s="444" t="s">
        <v>79</v>
      </c>
      <c r="E9" s="444"/>
      <c r="F9" s="395" t="s">
        <v>375</v>
      </c>
      <c r="G9" s="396"/>
      <c r="H9" s="396"/>
      <c r="I9" s="397"/>
      <c r="J9" s="14"/>
      <c r="K9" s="14"/>
      <c r="M9" s="11" t="s">
        <v>81</v>
      </c>
      <c r="N9" s="6" t="s">
        <v>82</v>
      </c>
    </row>
    <row r="10" spans="2:14" ht="30.75" customHeight="1" x14ac:dyDescent="0.15">
      <c r="B10" s="169" t="s">
        <v>83</v>
      </c>
      <c r="C10" s="170" t="s">
        <v>84</v>
      </c>
      <c r="D10" s="445" t="s">
        <v>85</v>
      </c>
      <c r="E10" s="446"/>
      <c r="F10" s="429" t="s">
        <v>86</v>
      </c>
      <c r="G10" s="430"/>
      <c r="H10" s="171" t="s">
        <v>87</v>
      </c>
      <c r="I10" s="224" t="s">
        <v>84</v>
      </c>
      <c r="J10" s="15"/>
      <c r="K10" s="15"/>
      <c r="M10" s="11" t="s">
        <v>88</v>
      </c>
      <c r="N10" s="6" t="s">
        <v>89</v>
      </c>
    </row>
    <row r="11" spans="2:14" ht="30.75" customHeight="1" x14ac:dyDescent="0.15">
      <c r="B11" s="169" t="s">
        <v>90</v>
      </c>
      <c r="C11" s="441" t="s">
        <v>91</v>
      </c>
      <c r="D11" s="441"/>
      <c r="E11" s="441"/>
      <c r="F11" s="441"/>
      <c r="G11" s="171" t="s">
        <v>92</v>
      </c>
      <c r="H11" s="442">
        <v>1032</v>
      </c>
      <c r="I11" s="443"/>
      <c r="J11" s="16"/>
      <c r="K11" s="16"/>
      <c r="M11" s="11" t="s">
        <v>93</v>
      </c>
      <c r="N11" s="6" t="s">
        <v>44</v>
      </c>
    </row>
    <row r="12" spans="2:14" ht="30.75" customHeight="1" x14ac:dyDescent="0.15">
      <c r="B12" s="169" t="s">
        <v>94</v>
      </c>
      <c r="C12" s="426" t="s">
        <v>88</v>
      </c>
      <c r="D12" s="426"/>
      <c r="E12" s="426"/>
      <c r="F12" s="426"/>
      <c r="G12" s="171" t="s">
        <v>95</v>
      </c>
      <c r="H12" s="833" t="s">
        <v>376</v>
      </c>
      <c r="I12" s="834"/>
      <c r="J12" s="17"/>
      <c r="K12" s="17"/>
      <c r="M12" s="18" t="s">
        <v>97</v>
      </c>
    </row>
    <row r="13" spans="2:14" ht="30.75" customHeight="1" x14ac:dyDescent="0.15">
      <c r="B13" s="169" t="s">
        <v>98</v>
      </c>
      <c r="C13" s="422" t="s">
        <v>99</v>
      </c>
      <c r="D13" s="422"/>
      <c r="E13" s="422"/>
      <c r="F13" s="422"/>
      <c r="G13" s="422"/>
      <c r="H13" s="422"/>
      <c r="I13" s="423"/>
      <c r="J13" s="19"/>
      <c r="K13" s="19"/>
      <c r="M13" s="18"/>
    </row>
    <row r="14" spans="2:14" ht="30.75" customHeight="1" x14ac:dyDescent="0.15">
      <c r="B14" s="169" t="s">
        <v>100</v>
      </c>
      <c r="C14" s="429" t="s">
        <v>377</v>
      </c>
      <c r="D14" s="430"/>
      <c r="E14" s="430"/>
      <c r="F14" s="430"/>
      <c r="G14" s="430"/>
      <c r="H14" s="430"/>
      <c r="I14" s="431"/>
      <c r="J14" s="15"/>
      <c r="K14" s="15"/>
      <c r="M14" s="18"/>
      <c r="N14" s="6" t="s">
        <v>102</v>
      </c>
    </row>
    <row r="15" spans="2:14" ht="30.75" customHeight="1" x14ac:dyDescent="0.15">
      <c r="B15" s="169" t="s">
        <v>103</v>
      </c>
      <c r="C15" s="395" t="s">
        <v>378</v>
      </c>
      <c r="D15" s="396"/>
      <c r="E15" s="396"/>
      <c r="F15" s="835"/>
      <c r="G15" s="171" t="s">
        <v>105</v>
      </c>
      <c r="H15" s="418" t="s">
        <v>106</v>
      </c>
      <c r="I15" s="419"/>
      <c r="J15" s="15"/>
      <c r="K15" s="15"/>
      <c r="M15" s="18" t="s">
        <v>107</v>
      </c>
      <c r="N15" s="6" t="s">
        <v>84</v>
      </c>
    </row>
    <row r="16" spans="2:14" ht="30.75" customHeight="1" x14ac:dyDescent="0.15">
      <c r="B16" s="169" t="s">
        <v>108</v>
      </c>
      <c r="C16" s="420" t="s">
        <v>109</v>
      </c>
      <c r="D16" s="421"/>
      <c r="E16" s="421"/>
      <c r="F16" s="421"/>
      <c r="G16" s="171" t="s">
        <v>110</v>
      </c>
      <c r="H16" s="418" t="s">
        <v>44</v>
      </c>
      <c r="I16" s="419"/>
      <c r="J16" s="15"/>
      <c r="K16" s="15"/>
      <c r="M16" s="18" t="s">
        <v>111</v>
      </c>
    </row>
    <row r="17" spans="2:14" ht="36" customHeight="1" x14ac:dyDescent="0.15">
      <c r="B17" s="169" t="s">
        <v>112</v>
      </c>
      <c r="C17" s="836" t="s">
        <v>379</v>
      </c>
      <c r="D17" s="837"/>
      <c r="E17" s="837"/>
      <c r="F17" s="837"/>
      <c r="G17" s="837"/>
      <c r="H17" s="837"/>
      <c r="I17" s="838"/>
      <c r="J17" s="19"/>
      <c r="K17" s="19"/>
      <c r="M17" s="18" t="s">
        <v>114</v>
      </c>
      <c r="N17" s="6" t="s">
        <v>115</v>
      </c>
    </row>
    <row r="18" spans="2:14" ht="30.75" customHeight="1" x14ac:dyDescent="0.15">
      <c r="B18" s="169" t="s">
        <v>116</v>
      </c>
      <c r="C18" s="395" t="s">
        <v>380</v>
      </c>
      <c r="D18" s="396"/>
      <c r="E18" s="396"/>
      <c r="F18" s="396"/>
      <c r="G18" s="396"/>
      <c r="H18" s="396"/>
      <c r="I18" s="397"/>
      <c r="J18" s="20"/>
      <c r="K18" s="20"/>
      <c r="M18" s="18" t="s">
        <v>118</v>
      </c>
      <c r="N18" s="6" t="s">
        <v>119</v>
      </c>
    </row>
    <row r="19" spans="2:14" ht="30.75" customHeight="1" x14ac:dyDescent="0.15">
      <c r="B19" s="169" t="s">
        <v>120</v>
      </c>
      <c r="C19" s="839" t="s">
        <v>381</v>
      </c>
      <c r="D19" s="840"/>
      <c r="E19" s="840"/>
      <c r="F19" s="840"/>
      <c r="G19" s="840"/>
      <c r="H19" s="840"/>
      <c r="I19" s="841"/>
      <c r="J19" s="21"/>
      <c r="K19" s="21"/>
      <c r="M19" s="18"/>
      <c r="N19" s="6" t="s">
        <v>122</v>
      </c>
    </row>
    <row r="20" spans="2:14" ht="30.75" customHeight="1" x14ac:dyDescent="0.15">
      <c r="B20" s="169" t="s">
        <v>123</v>
      </c>
      <c r="C20" s="842" t="s">
        <v>43</v>
      </c>
      <c r="D20" s="843"/>
      <c r="E20" s="843"/>
      <c r="F20" s="843"/>
      <c r="G20" s="843"/>
      <c r="H20" s="843"/>
      <c r="I20" s="844"/>
      <c r="J20" s="22"/>
      <c r="K20" s="22"/>
      <c r="M20" s="18" t="s">
        <v>106</v>
      </c>
      <c r="N20" s="6" t="s">
        <v>124</v>
      </c>
    </row>
    <row r="21" spans="2:14" ht="27.75" customHeight="1" x14ac:dyDescent="0.15">
      <c r="B21" s="411" t="s">
        <v>125</v>
      </c>
      <c r="C21" s="413" t="s">
        <v>126</v>
      </c>
      <c r="D21" s="413"/>
      <c r="E21" s="413"/>
      <c r="F21" s="414" t="s">
        <v>127</v>
      </c>
      <c r="G21" s="414"/>
      <c r="H21" s="414"/>
      <c r="I21" s="415"/>
      <c r="J21" s="23"/>
      <c r="K21" s="23"/>
      <c r="M21" s="18" t="s">
        <v>128</v>
      </c>
      <c r="N21" s="6" t="s">
        <v>129</v>
      </c>
    </row>
    <row r="22" spans="2:14" ht="27" customHeight="1" x14ac:dyDescent="0.15">
      <c r="B22" s="412"/>
      <c r="C22" s="839" t="s">
        <v>382</v>
      </c>
      <c r="D22" s="840"/>
      <c r="E22" s="845"/>
      <c r="F22" s="839" t="s">
        <v>383</v>
      </c>
      <c r="G22" s="840"/>
      <c r="H22" s="840"/>
      <c r="I22" s="841"/>
      <c r="J22" s="21"/>
      <c r="K22" s="21"/>
      <c r="M22" s="18" t="s">
        <v>132</v>
      </c>
      <c r="N22" s="6" t="s">
        <v>133</v>
      </c>
    </row>
    <row r="23" spans="2:14" ht="39.75" customHeight="1" x14ac:dyDescent="0.15">
      <c r="B23" s="169" t="s">
        <v>134</v>
      </c>
      <c r="C23" s="429" t="s">
        <v>43</v>
      </c>
      <c r="D23" s="430"/>
      <c r="E23" s="846"/>
      <c r="F23" s="429" t="s">
        <v>43</v>
      </c>
      <c r="G23" s="430"/>
      <c r="H23" s="430"/>
      <c r="I23" s="431"/>
      <c r="J23" s="15"/>
      <c r="K23" s="15"/>
      <c r="M23" s="18"/>
      <c r="N23" s="6" t="s">
        <v>99</v>
      </c>
    </row>
    <row r="24" spans="2:14" ht="44.25" customHeight="1" x14ac:dyDescent="0.15">
      <c r="B24" s="169" t="s">
        <v>135</v>
      </c>
      <c r="C24" s="847" t="s">
        <v>384</v>
      </c>
      <c r="D24" s="848"/>
      <c r="E24" s="849"/>
      <c r="F24" s="839" t="s">
        <v>385</v>
      </c>
      <c r="G24" s="840"/>
      <c r="H24" s="840"/>
      <c r="I24" s="841"/>
      <c r="J24" s="20"/>
      <c r="K24" s="20"/>
      <c r="M24" s="24"/>
      <c r="N24" s="6" t="s">
        <v>138</v>
      </c>
    </row>
    <row r="25" spans="2:14" ht="29.25" customHeight="1" x14ac:dyDescent="0.15">
      <c r="B25" s="169" t="s">
        <v>139</v>
      </c>
      <c r="C25" s="398" t="s">
        <v>109</v>
      </c>
      <c r="D25" s="399"/>
      <c r="E25" s="400"/>
      <c r="F25" s="171" t="s">
        <v>140</v>
      </c>
      <c r="G25" s="850">
        <v>74</v>
      </c>
      <c r="H25" s="851"/>
      <c r="I25" s="852"/>
      <c r="J25" s="25"/>
      <c r="K25" s="25"/>
      <c r="M25" s="24"/>
    </row>
    <row r="26" spans="2:14" ht="27" customHeight="1" x14ac:dyDescent="0.15">
      <c r="B26" s="169" t="s">
        <v>141</v>
      </c>
      <c r="C26" s="395" t="s">
        <v>142</v>
      </c>
      <c r="D26" s="396"/>
      <c r="E26" s="835"/>
      <c r="F26" s="171" t="s">
        <v>143</v>
      </c>
      <c r="G26" s="850">
        <v>0</v>
      </c>
      <c r="H26" s="851"/>
      <c r="I26" s="852"/>
      <c r="J26" s="26"/>
      <c r="K26" s="26"/>
      <c r="M26" s="24"/>
    </row>
    <row r="27" spans="2:14" ht="47.25" customHeight="1" x14ac:dyDescent="0.15">
      <c r="B27" s="173" t="s">
        <v>144</v>
      </c>
      <c r="C27" s="429" t="s">
        <v>114</v>
      </c>
      <c r="D27" s="430"/>
      <c r="E27" s="846"/>
      <c r="F27" s="174" t="s">
        <v>145</v>
      </c>
      <c r="G27" s="405" t="s">
        <v>146</v>
      </c>
      <c r="H27" s="406"/>
      <c r="I27" s="407"/>
      <c r="J27" s="23"/>
      <c r="K27" s="23"/>
      <c r="M27" s="24"/>
    </row>
    <row r="28" spans="2:14" ht="30" customHeight="1" x14ac:dyDescent="0.15">
      <c r="B28" s="375" t="s">
        <v>147</v>
      </c>
      <c r="C28" s="376"/>
      <c r="D28" s="376"/>
      <c r="E28" s="376"/>
      <c r="F28" s="376"/>
      <c r="G28" s="376"/>
      <c r="H28" s="376"/>
      <c r="I28" s="377"/>
      <c r="J28" s="40"/>
      <c r="K28" s="40"/>
      <c r="M28" s="24"/>
    </row>
    <row r="29" spans="2:14" ht="56.25" customHeight="1" x14ac:dyDescent="0.15">
      <c r="B29" s="175" t="s">
        <v>148</v>
      </c>
      <c r="C29" s="176" t="s">
        <v>149</v>
      </c>
      <c r="D29" s="176" t="s">
        <v>150</v>
      </c>
      <c r="E29" s="176" t="s">
        <v>151</v>
      </c>
      <c r="F29" s="176" t="s">
        <v>152</v>
      </c>
      <c r="G29" s="177" t="s">
        <v>153</v>
      </c>
      <c r="H29" s="177" t="s">
        <v>154</v>
      </c>
      <c r="I29" s="178" t="s">
        <v>155</v>
      </c>
      <c r="J29" s="51" t="s">
        <v>156</v>
      </c>
      <c r="K29" s="21"/>
      <c r="M29" s="24"/>
    </row>
    <row r="30" spans="2:14" ht="19.5" customHeight="1" x14ac:dyDescent="0.15">
      <c r="B30" s="179" t="s">
        <v>157</v>
      </c>
      <c r="C30" s="225">
        <v>0</v>
      </c>
      <c r="D30" s="226">
        <f>+C30</f>
        <v>0</v>
      </c>
      <c r="E30" s="227">
        <v>0</v>
      </c>
      <c r="F30" s="228">
        <f>+E30</f>
        <v>0</v>
      </c>
      <c r="G30" s="229" t="e">
        <f>+C30/E30</f>
        <v>#DIV/0!</v>
      </c>
      <c r="H30" s="230" t="e">
        <f>+D30/F30</f>
        <v>#DIV/0!</v>
      </c>
      <c r="I30" s="231" t="e">
        <f>+D30/$G$26</f>
        <v>#DIV/0!</v>
      </c>
      <c r="J30" s="50">
        <v>0.99</v>
      </c>
      <c r="K30" s="27"/>
      <c r="M30" s="24"/>
    </row>
    <row r="31" spans="2:14" ht="19.5" customHeight="1" x14ac:dyDescent="0.15">
      <c r="B31" s="179" t="s">
        <v>158</v>
      </c>
      <c r="C31" s="225">
        <v>0</v>
      </c>
      <c r="D31" s="226">
        <f>+D30+C31</f>
        <v>0</v>
      </c>
      <c r="E31" s="227">
        <v>0</v>
      </c>
      <c r="F31" s="228">
        <f>+F30+E31</f>
        <v>0</v>
      </c>
      <c r="G31" s="229" t="e">
        <f t="shared" ref="G31:G41" si="0">+C31/E31</f>
        <v>#DIV/0!</v>
      </c>
      <c r="H31" s="230" t="e">
        <f t="shared" ref="H31:H41" si="1">+D31/F31</f>
        <v>#DIV/0!</v>
      </c>
      <c r="I31" s="231" t="e">
        <f t="shared" ref="I31:I40" si="2">+D31/$G$26</f>
        <v>#DIV/0!</v>
      </c>
      <c r="J31" s="50">
        <v>0.99</v>
      </c>
      <c r="K31" s="27"/>
      <c r="M31" s="24"/>
    </row>
    <row r="32" spans="2:14" ht="19.5" customHeight="1" x14ac:dyDescent="0.15">
      <c r="B32" s="179" t="s">
        <v>159</v>
      </c>
      <c r="C32" s="225">
        <v>0</v>
      </c>
      <c r="D32" s="226">
        <f t="shared" ref="D32:D41" si="3">+D31+C32</f>
        <v>0</v>
      </c>
      <c r="E32" s="227">
        <v>0</v>
      </c>
      <c r="F32" s="228">
        <f t="shared" ref="F32:F41" si="4">+F31+E32</f>
        <v>0</v>
      </c>
      <c r="G32" s="229" t="e">
        <f t="shared" si="0"/>
        <v>#DIV/0!</v>
      </c>
      <c r="H32" s="230" t="e">
        <f t="shared" si="1"/>
        <v>#DIV/0!</v>
      </c>
      <c r="I32" s="231" t="e">
        <f t="shared" si="2"/>
        <v>#DIV/0!</v>
      </c>
      <c r="J32" s="50">
        <v>0.99</v>
      </c>
      <c r="K32" s="27"/>
      <c r="M32" s="24"/>
    </row>
    <row r="33" spans="2:11" ht="19.5" customHeight="1" x14ac:dyDescent="0.15">
      <c r="B33" s="179" t="s">
        <v>160</v>
      </c>
      <c r="C33" s="225">
        <v>0</v>
      </c>
      <c r="D33" s="226">
        <f t="shared" si="3"/>
        <v>0</v>
      </c>
      <c r="E33" s="227">
        <v>0</v>
      </c>
      <c r="F33" s="228">
        <f t="shared" si="4"/>
        <v>0</v>
      </c>
      <c r="G33" s="229" t="e">
        <f t="shared" si="0"/>
        <v>#DIV/0!</v>
      </c>
      <c r="H33" s="230" t="e">
        <f t="shared" si="1"/>
        <v>#DIV/0!</v>
      </c>
      <c r="I33" s="231" t="e">
        <f t="shared" si="2"/>
        <v>#DIV/0!</v>
      </c>
      <c r="J33" s="50">
        <v>0.99</v>
      </c>
      <c r="K33" s="27"/>
    </row>
    <row r="34" spans="2:11" ht="19.5" customHeight="1" x14ac:dyDescent="0.15">
      <c r="B34" s="179" t="s">
        <v>161</v>
      </c>
      <c r="C34" s="225">
        <v>0</v>
      </c>
      <c r="D34" s="226">
        <f t="shared" si="3"/>
        <v>0</v>
      </c>
      <c r="E34" s="227">
        <v>0</v>
      </c>
      <c r="F34" s="228">
        <f t="shared" si="4"/>
        <v>0</v>
      </c>
      <c r="G34" s="229" t="e">
        <f t="shared" si="0"/>
        <v>#DIV/0!</v>
      </c>
      <c r="H34" s="230" t="e">
        <f t="shared" si="1"/>
        <v>#DIV/0!</v>
      </c>
      <c r="I34" s="231" t="e">
        <f t="shared" si="2"/>
        <v>#DIV/0!</v>
      </c>
      <c r="J34" s="50">
        <v>0.99</v>
      </c>
      <c r="K34" s="27"/>
    </row>
    <row r="35" spans="2:11" ht="19.5" customHeight="1" x14ac:dyDescent="0.15">
      <c r="B35" s="179" t="s">
        <v>162</v>
      </c>
      <c r="C35" s="225">
        <v>0</v>
      </c>
      <c r="D35" s="226">
        <f t="shared" si="3"/>
        <v>0</v>
      </c>
      <c r="E35" s="227">
        <v>0</v>
      </c>
      <c r="F35" s="228">
        <f t="shared" si="4"/>
        <v>0</v>
      </c>
      <c r="G35" s="229" t="e">
        <f t="shared" si="0"/>
        <v>#DIV/0!</v>
      </c>
      <c r="H35" s="230" t="e">
        <f t="shared" si="1"/>
        <v>#DIV/0!</v>
      </c>
      <c r="I35" s="231" t="e">
        <f t="shared" si="2"/>
        <v>#DIV/0!</v>
      </c>
      <c r="J35" s="50">
        <v>0.99</v>
      </c>
      <c r="K35" s="27"/>
    </row>
    <row r="36" spans="2:11" ht="19.5" customHeight="1" x14ac:dyDescent="0.15">
      <c r="B36" s="179" t="s">
        <v>163</v>
      </c>
      <c r="C36" s="225">
        <v>0</v>
      </c>
      <c r="D36" s="226">
        <f t="shared" si="3"/>
        <v>0</v>
      </c>
      <c r="E36" s="227">
        <v>0</v>
      </c>
      <c r="F36" s="228">
        <f t="shared" si="4"/>
        <v>0</v>
      </c>
      <c r="G36" s="229" t="e">
        <f t="shared" si="0"/>
        <v>#DIV/0!</v>
      </c>
      <c r="H36" s="230" t="e">
        <f t="shared" si="1"/>
        <v>#DIV/0!</v>
      </c>
      <c r="I36" s="231" t="e">
        <f t="shared" si="2"/>
        <v>#DIV/0!</v>
      </c>
      <c r="J36" s="50">
        <v>0.99</v>
      </c>
      <c r="K36" s="27"/>
    </row>
    <row r="37" spans="2:11" ht="19.5" customHeight="1" x14ac:dyDescent="0.15">
      <c r="B37" s="179" t="s">
        <v>164</v>
      </c>
      <c r="C37" s="225">
        <v>0</v>
      </c>
      <c r="D37" s="226">
        <f t="shared" si="3"/>
        <v>0</v>
      </c>
      <c r="E37" s="227">
        <v>0</v>
      </c>
      <c r="F37" s="228">
        <f t="shared" si="4"/>
        <v>0</v>
      </c>
      <c r="G37" s="229" t="e">
        <f t="shared" si="0"/>
        <v>#DIV/0!</v>
      </c>
      <c r="H37" s="230" t="e">
        <f t="shared" si="1"/>
        <v>#DIV/0!</v>
      </c>
      <c r="I37" s="231" t="e">
        <f t="shared" si="2"/>
        <v>#DIV/0!</v>
      </c>
      <c r="J37" s="50">
        <v>0.99</v>
      </c>
      <c r="K37" s="27"/>
    </row>
    <row r="38" spans="2:11" ht="19.5" customHeight="1" x14ac:dyDescent="0.15">
      <c r="B38" s="179" t="s">
        <v>165</v>
      </c>
      <c r="C38" s="225">
        <v>0</v>
      </c>
      <c r="D38" s="226">
        <f t="shared" si="3"/>
        <v>0</v>
      </c>
      <c r="E38" s="227">
        <v>0</v>
      </c>
      <c r="F38" s="228">
        <f t="shared" si="4"/>
        <v>0</v>
      </c>
      <c r="G38" s="229" t="e">
        <f t="shared" si="0"/>
        <v>#DIV/0!</v>
      </c>
      <c r="H38" s="230" t="e">
        <f t="shared" si="1"/>
        <v>#DIV/0!</v>
      </c>
      <c r="I38" s="231" t="e">
        <f t="shared" si="2"/>
        <v>#DIV/0!</v>
      </c>
      <c r="J38" s="50">
        <v>0.99</v>
      </c>
      <c r="K38" s="27"/>
    </row>
    <row r="39" spans="2:11" ht="19.5" customHeight="1" x14ac:dyDescent="0.15">
      <c r="B39" s="179" t="s">
        <v>166</v>
      </c>
      <c r="C39" s="225">
        <v>0</v>
      </c>
      <c r="D39" s="226">
        <f t="shared" si="3"/>
        <v>0</v>
      </c>
      <c r="E39" s="227">
        <v>0</v>
      </c>
      <c r="F39" s="228">
        <f t="shared" si="4"/>
        <v>0</v>
      </c>
      <c r="G39" s="229" t="e">
        <f t="shared" si="0"/>
        <v>#DIV/0!</v>
      </c>
      <c r="H39" s="230" t="e">
        <f t="shared" si="1"/>
        <v>#DIV/0!</v>
      </c>
      <c r="I39" s="231" t="e">
        <f t="shared" si="2"/>
        <v>#DIV/0!</v>
      </c>
      <c r="J39" s="50">
        <v>0.99</v>
      </c>
      <c r="K39" s="27"/>
    </row>
    <row r="40" spans="2:11" ht="19.5" customHeight="1" x14ac:dyDescent="0.15">
      <c r="B40" s="179" t="s">
        <v>167</v>
      </c>
      <c r="C40" s="225">
        <v>0</v>
      </c>
      <c r="D40" s="226">
        <f t="shared" si="3"/>
        <v>0</v>
      </c>
      <c r="E40" s="227">
        <v>0</v>
      </c>
      <c r="F40" s="228">
        <f t="shared" si="4"/>
        <v>0</v>
      </c>
      <c r="G40" s="229" t="e">
        <f t="shared" si="0"/>
        <v>#DIV/0!</v>
      </c>
      <c r="H40" s="230" t="e">
        <f t="shared" si="1"/>
        <v>#DIV/0!</v>
      </c>
      <c r="I40" s="231" t="e">
        <f t="shared" si="2"/>
        <v>#DIV/0!</v>
      </c>
      <c r="J40" s="50">
        <v>0.99</v>
      </c>
      <c r="K40" s="27"/>
    </row>
    <row r="41" spans="2:11" ht="19.5" customHeight="1" x14ac:dyDescent="0.15">
      <c r="B41" s="179" t="s">
        <v>168</v>
      </c>
      <c r="C41" s="225">
        <v>0</v>
      </c>
      <c r="D41" s="226">
        <f t="shared" si="3"/>
        <v>0</v>
      </c>
      <c r="E41" s="227">
        <v>0</v>
      </c>
      <c r="F41" s="228">
        <f t="shared" si="4"/>
        <v>0</v>
      </c>
      <c r="G41" s="229" t="e">
        <f t="shared" si="0"/>
        <v>#DIV/0!</v>
      </c>
      <c r="H41" s="230" t="e">
        <f t="shared" si="1"/>
        <v>#DIV/0!</v>
      </c>
      <c r="I41" s="231" t="e">
        <f>+D41/$G$26</f>
        <v>#DIV/0!</v>
      </c>
      <c r="J41" s="50">
        <v>0.99</v>
      </c>
      <c r="K41" s="27"/>
    </row>
    <row r="42" spans="2:11" ht="54.75" customHeight="1" x14ac:dyDescent="0.15">
      <c r="B42" s="187" t="s">
        <v>169</v>
      </c>
      <c r="C42" s="353"/>
      <c r="D42" s="353"/>
      <c r="E42" s="353"/>
      <c r="F42" s="353"/>
      <c r="G42" s="353"/>
      <c r="H42" s="353"/>
      <c r="I42" s="371"/>
      <c r="J42" s="28"/>
      <c r="K42" s="28"/>
    </row>
    <row r="43" spans="2:11" ht="29.25" customHeight="1" x14ac:dyDescent="0.15">
      <c r="B43" s="375" t="s">
        <v>170</v>
      </c>
      <c r="C43" s="376"/>
      <c r="D43" s="376"/>
      <c r="E43" s="376"/>
      <c r="F43" s="376"/>
      <c r="G43" s="376"/>
      <c r="H43" s="376"/>
      <c r="I43" s="377"/>
      <c r="J43" s="40"/>
      <c r="K43" s="40"/>
    </row>
    <row r="44" spans="2:11" ht="32.25" customHeight="1" x14ac:dyDescent="0.15">
      <c r="B44" s="383"/>
      <c r="C44" s="384"/>
      <c r="D44" s="384"/>
      <c r="E44" s="384"/>
      <c r="F44" s="384"/>
      <c r="G44" s="384"/>
      <c r="H44" s="384"/>
      <c r="I44" s="385"/>
      <c r="J44" s="40"/>
      <c r="K44" s="40"/>
    </row>
    <row r="45" spans="2:11" ht="32.25" customHeight="1" x14ac:dyDescent="0.15">
      <c r="B45" s="386"/>
      <c r="C45" s="387"/>
      <c r="D45" s="387"/>
      <c r="E45" s="387"/>
      <c r="F45" s="387"/>
      <c r="G45" s="387"/>
      <c r="H45" s="387"/>
      <c r="I45" s="388"/>
      <c r="J45" s="28"/>
      <c r="K45" s="28"/>
    </row>
    <row r="46" spans="2:11" ht="32.25" customHeight="1" x14ac:dyDescent="0.15">
      <c r="B46" s="386"/>
      <c r="C46" s="387"/>
      <c r="D46" s="387"/>
      <c r="E46" s="387"/>
      <c r="F46" s="387"/>
      <c r="G46" s="387"/>
      <c r="H46" s="387"/>
      <c r="I46" s="388"/>
      <c r="J46" s="28"/>
      <c r="K46" s="28"/>
    </row>
    <row r="47" spans="2:11" ht="32.25" customHeight="1" x14ac:dyDescent="0.15">
      <c r="B47" s="386"/>
      <c r="C47" s="387"/>
      <c r="D47" s="387"/>
      <c r="E47" s="387"/>
      <c r="F47" s="387"/>
      <c r="G47" s="387"/>
      <c r="H47" s="387"/>
      <c r="I47" s="388"/>
      <c r="J47" s="28"/>
      <c r="K47" s="28"/>
    </row>
    <row r="48" spans="2:11" ht="32.25" customHeight="1" x14ac:dyDescent="0.15">
      <c r="B48" s="389"/>
      <c r="C48" s="390"/>
      <c r="D48" s="390"/>
      <c r="E48" s="390"/>
      <c r="F48" s="390"/>
      <c r="G48" s="390"/>
      <c r="H48" s="390"/>
      <c r="I48" s="391"/>
      <c r="J48" s="12"/>
      <c r="K48" s="12"/>
    </row>
    <row r="49" spans="2:11" ht="79.5" customHeight="1" x14ac:dyDescent="0.15">
      <c r="B49" s="169" t="s">
        <v>171</v>
      </c>
      <c r="C49" s="853"/>
      <c r="D49" s="854"/>
      <c r="E49" s="854"/>
      <c r="F49" s="854"/>
      <c r="G49" s="854"/>
      <c r="H49" s="854"/>
      <c r="I49" s="855"/>
      <c r="J49" s="29"/>
      <c r="K49" s="29"/>
    </row>
    <row r="50" spans="2:11" ht="26.25" customHeight="1" x14ac:dyDescent="0.15">
      <c r="B50" s="169" t="s">
        <v>172</v>
      </c>
      <c r="C50" s="856"/>
      <c r="D50" s="857"/>
      <c r="E50" s="857"/>
      <c r="F50" s="857"/>
      <c r="G50" s="857"/>
      <c r="H50" s="857"/>
      <c r="I50" s="858"/>
      <c r="J50" s="29"/>
      <c r="K50" s="29"/>
    </row>
    <row r="51" spans="2:11" ht="64.5" customHeight="1" x14ac:dyDescent="0.15">
      <c r="B51" s="188" t="s">
        <v>173</v>
      </c>
      <c r="C51" s="853"/>
      <c r="D51" s="854"/>
      <c r="E51" s="854"/>
      <c r="F51" s="854"/>
      <c r="G51" s="854"/>
      <c r="H51" s="854"/>
      <c r="I51" s="855"/>
      <c r="J51" s="29"/>
      <c r="K51" s="29"/>
    </row>
    <row r="52" spans="2:11" ht="29.25" customHeight="1" x14ac:dyDescent="0.15">
      <c r="B52" s="375" t="s">
        <v>174</v>
      </c>
      <c r="C52" s="376"/>
      <c r="D52" s="376"/>
      <c r="E52" s="376"/>
      <c r="F52" s="376"/>
      <c r="G52" s="376"/>
      <c r="H52" s="376"/>
      <c r="I52" s="377"/>
      <c r="J52" s="29"/>
      <c r="K52" s="29"/>
    </row>
    <row r="53" spans="2:11" ht="33" customHeight="1" x14ac:dyDescent="0.15">
      <c r="B53" s="378" t="s">
        <v>175</v>
      </c>
      <c r="C53" s="189" t="s">
        <v>176</v>
      </c>
      <c r="D53" s="379" t="s">
        <v>177</v>
      </c>
      <c r="E53" s="379"/>
      <c r="F53" s="379"/>
      <c r="G53" s="379" t="s">
        <v>178</v>
      </c>
      <c r="H53" s="379"/>
      <c r="I53" s="380"/>
      <c r="J53" s="30"/>
      <c r="K53" s="30"/>
    </row>
    <row r="54" spans="2:11" ht="31.5" customHeight="1" x14ac:dyDescent="0.15">
      <c r="B54" s="378"/>
      <c r="C54" s="232"/>
      <c r="D54" s="353"/>
      <c r="E54" s="353"/>
      <c r="F54" s="353"/>
      <c r="G54" s="381"/>
      <c r="H54" s="381"/>
      <c r="I54" s="382"/>
      <c r="J54" s="30"/>
      <c r="K54" s="30"/>
    </row>
    <row r="55" spans="2:11" ht="31.5" customHeight="1" x14ac:dyDescent="0.15">
      <c r="B55" s="188" t="s">
        <v>179</v>
      </c>
      <c r="C55" s="859" t="s">
        <v>386</v>
      </c>
      <c r="D55" s="860"/>
      <c r="E55" s="366" t="s">
        <v>181</v>
      </c>
      <c r="F55" s="366"/>
      <c r="G55" s="365" t="s">
        <v>387</v>
      </c>
      <c r="H55" s="365"/>
      <c r="I55" s="367"/>
      <c r="J55" s="31"/>
      <c r="K55" s="31"/>
    </row>
    <row r="56" spans="2:11" ht="31.5" customHeight="1" x14ac:dyDescent="0.15">
      <c r="B56" s="188" t="s">
        <v>183</v>
      </c>
      <c r="C56" s="353" t="s">
        <v>184</v>
      </c>
      <c r="D56" s="353"/>
      <c r="E56" s="368" t="s">
        <v>185</v>
      </c>
      <c r="F56" s="368"/>
      <c r="G56" s="365" t="s">
        <v>186</v>
      </c>
      <c r="H56" s="365"/>
      <c r="I56" s="367"/>
      <c r="J56" s="31"/>
      <c r="K56" s="31"/>
    </row>
    <row r="57" spans="2:11" ht="31.5" customHeight="1" x14ac:dyDescent="0.15">
      <c r="B57" s="188" t="s">
        <v>187</v>
      </c>
      <c r="C57" s="353"/>
      <c r="D57" s="353"/>
      <c r="E57" s="354" t="s">
        <v>188</v>
      </c>
      <c r="F57" s="355"/>
      <c r="G57" s="358"/>
      <c r="H57" s="359"/>
      <c r="I57" s="360"/>
      <c r="J57" s="32"/>
      <c r="K57" s="32"/>
    </row>
    <row r="58" spans="2:11" ht="31.5" customHeight="1" thickBot="1" x14ac:dyDescent="0.2">
      <c r="B58" s="191" t="s">
        <v>189</v>
      </c>
      <c r="C58" s="364"/>
      <c r="D58" s="364"/>
      <c r="E58" s="356"/>
      <c r="F58" s="357"/>
      <c r="G58" s="361"/>
      <c r="H58" s="362"/>
      <c r="I58" s="363"/>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70"/>
      <c r="C1" s="473" t="s">
        <v>0</v>
      </c>
      <c r="D1" s="474"/>
      <c r="E1" s="474"/>
      <c r="F1" s="474"/>
      <c r="G1" s="474"/>
      <c r="H1" s="475"/>
      <c r="I1" s="476"/>
      <c r="J1" s="477"/>
    </row>
    <row r="2" spans="2:11" ht="18" customHeight="1" thickBot="1" x14ac:dyDescent="0.25">
      <c r="B2" s="471"/>
      <c r="C2" s="473" t="s">
        <v>1</v>
      </c>
      <c r="D2" s="474"/>
      <c r="E2" s="474"/>
      <c r="F2" s="474"/>
      <c r="G2" s="474"/>
      <c r="H2" s="475"/>
      <c r="I2" s="478"/>
      <c r="J2" s="479"/>
    </row>
    <row r="3" spans="2:11" ht="18" customHeight="1" thickBot="1" x14ac:dyDescent="0.25">
      <c r="B3" s="471"/>
      <c r="C3" s="473" t="s">
        <v>388</v>
      </c>
      <c r="D3" s="474"/>
      <c r="E3" s="474"/>
      <c r="F3" s="474"/>
      <c r="G3" s="474"/>
      <c r="H3" s="475"/>
      <c r="I3" s="478"/>
      <c r="J3" s="479"/>
    </row>
    <row r="4" spans="2:11" ht="18" customHeight="1" thickBot="1" x14ac:dyDescent="0.25">
      <c r="B4" s="472"/>
      <c r="C4" s="473" t="s">
        <v>191</v>
      </c>
      <c r="D4" s="474"/>
      <c r="E4" s="474"/>
      <c r="F4" s="475"/>
      <c r="G4" s="482" t="s">
        <v>192</v>
      </c>
      <c r="H4" s="483"/>
      <c r="I4" s="480"/>
      <c r="J4" s="481"/>
    </row>
    <row r="5" spans="2:11" ht="18" customHeight="1" thickBot="1" x14ac:dyDescent="0.25">
      <c r="B5" s="35"/>
      <c r="C5" s="10"/>
      <c r="D5" s="10"/>
      <c r="E5" s="10"/>
      <c r="F5" s="10"/>
      <c r="G5" s="10"/>
      <c r="H5" s="10"/>
      <c r="I5" s="10"/>
      <c r="J5" s="36"/>
    </row>
    <row r="6" spans="2:11" ht="51.75" customHeight="1" thickBot="1" x14ac:dyDescent="0.25">
      <c r="B6" s="1" t="s">
        <v>389</v>
      </c>
      <c r="C6" s="484" t="s">
        <v>39</v>
      </c>
      <c r="D6" s="485"/>
      <c r="E6" s="486"/>
      <c r="F6" s="37"/>
      <c r="G6" s="10"/>
      <c r="H6" s="10"/>
      <c r="I6" s="10"/>
      <c r="J6" s="36"/>
    </row>
    <row r="7" spans="2:11" ht="32.25" customHeight="1" thickBot="1" x14ac:dyDescent="0.25">
      <c r="B7" s="2" t="s">
        <v>194</v>
      </c>
      <c r="C7" s="484" t="s">
        <v>86</v>
      </c>
      <c r="D7" s="485"/>
      <c r="E7" s="486"/>
      <c r="F7" s="37"/>
      <c r="G7" s="10"/>
      <c r="H7" s="10"/>
      <c r="I7" s="10"/>
      <c r="J7" s="36"/>
    </row>
    <row r="8" spans="2:11" ht="32.25" customHeight="1" thickBot="1" x14ac:dyDescent="0.25">
      <c r="B8" s="2" t="s">
        <v>195</v>
      </c>
      <c r="C8" s="484" t="s">
        <v>196</v>
      </c>
      <c r="D8" s="485"/>
      <c r="E8" s="486"/>
      <c r="F8" s="4"/>
      <c r="G8" s="10"/>
      <c r="H8" s="10"/>
      <c r="I8" s="10"/>
      <c r="J8" s="36"/>
    </row>
    <row r="9" spans="2:11" ht="33.75" customHeight="1" thickBot="1" x14ac:dyDescent="0.25">
      <c r="B9" s="2" t="s">
        <v>197</v>
      </c>
      <c r="C9" s="484" t="s">
        <v>186</v>
      </c>
      <c r="D9" s="485"/>
      <c r="E9" s="486"/>
      <c r="F9" s="37"/>
      <c r="G9" s="10"/>
      <c r="H9" s="10"/>
      <c r="I9" s="10"/>
      <c r="J9" s="36"/>
    </row>
    <row r="10" spans="2:11" ht="33.75" customHeight="1" thickBot="1" x14ac:dyDescent="0.25">
      <c r="B10" s="64" t="s">
        <v>198</v>
      </c>
      <c r="C10" s="484" t="s">
        <v>390</v>
      </c>
      <c r="D10" s="485"/>
      <c r="E10" s="486"/>
      <c r="F10" s="37"/>
      <c r="G10" s="10"/>
      <c r="H10" s="10"/>
      <c r="I10" s="10"/>
      <c r="J10" s="36"/>
    </row>
    <row r="11" spans="2:11" ht="34.5" customHeight="1" x14ac:dyDescent="0.2"/>
    <row r="12" spans="2:11" ht="21.75" customHeight="1" x14ac:dyDescent="0.2">
      <c r="B12" s="463" t="s">
        <v>391</v>
      </c>
      <c r="C12" s="464"/>
      <c r="D12" s="464"/>
      <c r="E12" s="464"/>
      <c r="F12" s="464"/>
      <c r="G12" s="464"/>
      <c r="H12" s="465"/>
      <c r="I12" s="867" t="s">
        <v>200</v>
      </c>
      <c r="J12" s="868"/>
      <c r="K12" s="868"/>
    </row>
    <row r="13" spans="2:11" s="39" customFormat="1" ht="30" customHeight="1" x14ac:dyDescent="0.2">
      <c r="B13" s="233" t="s">
        <v>201</v>
      </c>
      <c r="C13" s="233" t="s">
        <v>202</v>
      </c>
      <c r="D13" s="233" t="s">
        <v>203</v>
      </c>
      <c r="E13" s="233" t="s">
        <v>204</v>
      </c>
      <c r="F13" s="233" t="s">
        <v>205</v>
      </c>
      <c r="G13" s="233" t="s">
        <v>206</v>
      </c>
      <c r="H13" s="233" t="s">
        <v>207</v>
      </c>
      <c r="I13" s="234" t="s">
        <v>208</v>
      </c>
      <c r="J13" s="234" t="s">
        <v>209</v>
      </c>
      <c r="K13" s="234" t="s">
        <v>210</v>
      </c>
    </row>
    <row r="14" spans="2:11" s="39" customFormat="1" x14ac:dyDescent="0.2">
      <c r="B14" s="235"/>
      <c r="C14" s="236"/>
      <c r="D14" s="237"/>
      <c r="E14" s="238"/>
      <c r="F14" s="236"/>
      <c r="G14" s="237"/>
      <c r="H14" s="239"/>
      <c r="I14" s="240"/>
      <c r="J14" s="241"/>
      <c r="K14" s="238"/>
    </row>
    <row r="15" spans="2:11" ht="165" customHeight="1" x14ac:dyDescent="0.2">
      <c r="B15" s="235"/>
      <c r="C15" s="242"/>
      <c r="D15" s="237"/>
      <c r="E15" s="243"/>
      <c r="F15" s="244"/>
      <c r="G15" s="237"/>
      <c r="H15" s="239"/>
      <c r="I15" s="240"/>
      <c r="J15" s="241"/>
      <c r="K15" s="865"/>
    </row>
    <row r="16" spans="2:11" x14ac:dyDescent="0.2">
      <c r="B16" s="235"/>
      <c r="C16" s="236"/>
      <c r="D16" s="237"/>
      <c r="E16" s="238"/>
      <c r="F16" s="236"/>
      <c r="G16" s="237"/>
      <c r="H16" s="239"/>
      <c r="I16" s="240"/>
      <c r="J16" s="241"/>
      <c r="K16" s="866"/>
    </row>
    <row r="17" spans="2:12" x14ac:dyDescent="0.2">
      <c r="B17" s="235"/>
      <c r="C17" s="245"/>
      <c r="D17" s="237"/>
      <c r="E17" s="238"/>
      <c r="F17" s="245"/>
      <c r="G17" s="237"/>
      <c r="H17" s="246"/>
      <c r="I17" s="240"/>
      <c r="J17" s="241"/>
      <c r="K17" s="238"/>
    </row>
    <row r="18" spans="2:12" x14ac:dyDescent="0.2">
      <c r="B18" s="235"/>
      <c r="C18" s="245"/>
      <c r="D18" s="237"/>
      <c r="E18" s="238"/>
      <c r="F18" s="245"/>
      <c r="G18" s="237"/>
      <c r="H18" s="246"/>
      <c r="I18" s="247"/>
      <c r="J18" s="241"/>
      <c r="K18" s="248"/>
    </row>
    <row r="19" spans="2:12" ht="15" customHeight="1" x14ac:dyDescent="0.2">
      <c r="B19" s="861" t="s">
        <v>217</v>
      </c>
      <c r="C19" s="862"/>
      <c r="D19" s="249">
        <f>SUM(D15:D16)</f>
        <v>0</v>
      </c>
      <c r="E19" s="863" t="s">
        <v>217</v>
      </c>
      <c r="F19" s="864"/>
      <c r="G19" s="249">
        <v>1</v>
      </c>
      <c r="H19" s="250"/>
      <c r="I19" s="251">
        <f>SUM(I14:I18)</f>
        <v>0</v>
      </c>
      <c r="J19" s="252"/>
      <c r="K19" s="252"/>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53" t="s">
        <v>392</v>
      </c>
      <c r="L9" s="253" t="s">
        <v>393</v>
      </c>
    </row>
    <row r="10" spans="10:12" x14ac:dyDescent="0.2">
      <c r="J10" s="254" t="s">
        <v>394</v>
      </c>
      <c r="K10" s="254">
        <v>77</v>
      </c>
      <c r="L10" s="254">
        <v>2</v>
      </c>
    </row>
    <row r="11" spans="10:12" x14ac:dyDescent="0.2">
      <c r="J11" s="202"/>
      <c r="K11" s="202"/>
      <c r="L11" s="202">
        <v>37</v>
      </c>
    </row>
    <row r="12" spans="10:12" x14ac:dyDescent="0.2">
      <c r="J12" s="202"/>
      <c r="K12" s="202"/>
      <c r="L12" s="202">
        <v>43</v>
      </c>
    </row>
    <row r="13" spans="10:12" x14ac:dyDescent="0.2">
      <c r="K13" s="202" t="s">
        <v>395</v>
      </c>
      <c r="L13" s="255">
        <f>SUM(L10:L12)</f>
        <v>82</v>
      </c>
    </row>
    <row r="14" spans="10:12" x14ac:dyDescent="0.2">
      <c r="J14" s="254" t="s">
        <v>396</v>
      </c>
      <c r="K14" s="254">
        <v>115</v>
      </c>
      <c r="L14" s="254">
        <v>16</v>
      </c>
    </row>
    <row r="15" spans="10:12" x14ac:dyDescent="0.2">
      <c r="J15" s="202"/>
      <c r="K15" s="202"/>
      <c r="L15" s="202">
        <v>27</v>
      </c>
    </row>
    <row r="16" spans="10:12" x14ac:dyDescent="0.2">
      <c r="J16" s="202"/>
      <c r="K16" s="202"/>
      <c r="L16" s="202">
        <v>10</v>
      </c>
    </row>
    <row r="17" spans="10:14" x14ac:dyDescent="0.2">
      <c r="J17" s="202"/>
      <c r="K17" s="202" t="s">
        <v>395</v>
      </c>
      <c r="L17" s="255">
        <f>SUM(L14:L16)</f>
        <v>53</v>
      </c>
    </row>
    <row r="18" spans="10:14" x14ac:dyDescent="0.2">
      <c r="J18" s="254" t="s">
        <v>397</v>
      </c>
      <c r="K18" s="254">
        <v>7</v>
      </c>
      <c r="L18" s="254">
        <v>13</v>
      </c>
    </row>
    <row r="19" spans="10:14" x14ac:dyDescent="0.2">
      <c r="J19" s="202"/>
      <c r="K19" s="202"/>
      <c r="L19" s="202">
        <v>14</v>
      </c>
    </row>
    <row r="20" spans="10:14" x14ac:dyDescent="0.2">
      <c r="J20" s="202"/>
      <c r="K20" s="202"/>
      <c r="L20" s="202">
        <v>10</v>
      </c>
    </row>
    <row r="21" spans="10:14" x14ac:dyDescent="0.2">
      <c r="J21" s="202"/>
      <c r="K21" s="202" t="s">
        <v>395</v>
      </c>
      <c r="L21" s="255">
        <f>SUM(L18:L20)</f>
        <v>37</v>
      </c>
    </row>
    <row r="22" spans="10:14" x14ac:dyDescent="0.2">
      <c r="J22" s="254" t="s">
        <v>398</v>
      </c>
      <c r="K22" s="254">
        <v>52</v>
      </c>
      <c r="L22" s="254">
        <v>10</v>
      </c>
    </row>
    <row r="23" spans="10:14" x14ac:dyDescent="0.2">
      <c r="J23" s="202"/>
      <c r="K23" s="202"/>
      <c r="L23" s="202">
        <v>0</v>
      </c>
    </row>
    <row r="24" spans="10:14" x14ac:dyDescent="0.2">
      <c r="J24" s="202"/>
      <c r="K24" s="202"/>
      <c r="L24" s="202">
        <v>59</v>
      </c>
    </row>
    <row r="25" spans="10:14" x14ac:dyDescent="0.2">
      <c r="J25" s="202"/>
      <c r="K25" s="202" t="s">
        <v>395</v>
      </c>
      <c r="L25" s="255">
        <f>SUM(L22:L24)</f>
        <v>69</v>
      </c>
    </row>
    <row r="27" spans="10:14" x14ac:dyDescent="0.2">
      <c r="J27" s="76" t="s">
        <v>399</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49"/>
      <c r="C2" s="447" t="s">
        <v>0</v>
      </c>
      <c r="D2" s="447"/>
      <c r="E2" s="447"/>
      <c r="F2" s="447"/>
      <c r="G2" s="447"/>
      <c r="H2" s="447"/>
      <c r="I2" s="451"/>
      <c r="J2" s="10"/>
      <c r="K2" s="10"/>
      <c r="M2" s="11" t="s">
        <v>67</v>
      </c>
    </row>
    <row r="3" spans="2:14" ht="25.5" customHeight="1" x14ac:dyDescent="0.15">
      <c r="B3" s="450"/>
      <c r="C3" s="448" t="s">
        <v>1</v>
      </c>
      <c r="D3" s="448"/>
      <c r="E3" s="448"/>
      <c r="F3" s="448"/>
      <c r="G3" s="448"/>
      <c r="H3" s="448"/>
      <c r="I3" s="452"/>
      <c r="J3" s="10"/>
      <c r="K3" s="10"/>
      <c r="M3" s="11" t="s">
        <v>68</v>
      </c>
    </row>
    <row r="4" spans="2:14" ht="25.5" customHeight="1" x14ac:dyDescent="0.15">
      <c r="B4" s="450"/>
      <c r="C4" s="448" t="s">
        <v>69</v>
      </c>
      <c r="D4" s="448"/>
      <c r="E4" s="448"/>
      <c r="F4" s="448"/>
      <c r="G4" s="448"/>
      <c r="H4" s="448"/>
      <c r="I4" s="452"/>
      <c r="J4" s="10"/>
      <c r="K4" s="10"/>
      <c r="M4" s="11" t="s">
        <v>70</v>
      </c>
    </row>
    <row r="5" spans="2:14" ht="25.5" customHeight="1" x14ac:dyDescent="0.15">
      <c r="B5" s="450"/>
      <c r="C5" s="448" t="s">
        <v>71</v>
      </c>
      <c r="D5" s="448"/>
      <c r="E5" s="448"/>
      <c r="F5" s="448"/>
      <c r="G5" s="453" t="s">
        <v>72</v>
      </c>
      <c r="H5" s="453"/>
      <c r="I5" s="452"/>
      <c r="J5" s="10"/>
      <c r="K5" s="10"/>
      <c r="M5" s="11" t="s">
        <v>73</v>
      </c>
    </row>
    <row r="6" spans="2:14" ht="23.25" customHeight="1" x14ac:dyDescent="0.15">
      <c r="B6" s="432" t="s">
        <v>74</v>
      </c>
      <c r="C6" s="433"/>
      <c r="D6" s="433"/>
      <c r="E6" s="433"/>
      <c r="F6" s="433"/>
      <c r="G6" s="433"/>
      <c r="H6" s="433"/>
      <c r="I6" s="434"/>
      <c r="J6" s="12"/>
      <c r="K6" s="12"/>
    </row>
    <row r="7" spans="2:14" ht="24" customHeight="1" x14ac:dyDescent="0.15">
      <c r="B7" s="435" t="s">
        <v>75</v>
      </c>
      <c r="C7" s="436"/>
      <c r="D7" s="436"/>
      <c r="E7" s="436"/>
      <c r="F7" s="436"/>
      <c r="G7" s="436"/>
      <c r="H7" s="436"/>
      <c r="I7" s="437"/>
      <c r="J7" s="13"/>
      <c r="K7" s="13"/>
    </row>
    <row r="8" spans="2:14" ht="24" customHeight="1" x14ac:dyDescent="0.15">
      <c r="B8" s="438" t="s">
        <v>76</v>
      </c>
      <c r="C8" s="439"/>
      <c r="D8" s="439"/>
      <c r="E8" s="439"/>
      <c r="F8" s="439"/>
      <c r="G8" s="439"/>
      <c r="H8" s="439"/>
      <c r="I8" s="440"/>
      <c r="J8" s="40"/>
      <c r="K8" s="40"/>
      <c r="N8" s="6" t="s">
        <v>77</v>
      </c>
    </row>
    <row r="9" spans="2:14" ht="30.75" customHeight="1" x14ac:dyDescent="0.15">
      <c r="B9" s="62" t="s">
        <v>78</v>
      </c>
      <c r="C9" s="41">
        <v>231</v>
      </c>
      <c r="D9" s="444" t="s">
        <v>79</v>
      </c>
      <c r="E9" s="444"/>
      <c r="F9" s="395" t="s">
        <v>80</v>
      </c>
      <c r="G9" s="396"/>
      <c r="H9" s="396"/>
      <c r="I9" s="397"/>
      <c r="J9" s="14"/>
      <c r="K9" s="14"/>
      <c r="M9" s="11" t="s">
        <v>81</v>
      </c>
      <c r="N9" s="6" t="s">
        <v>82</v>
      </c>
    </row>
    <row r="10" spans="2:14" ht="30.75" customHeight="1" x14ac:dyDescent="0.15">
      <c r="B10" s="169" t="s">
        <v>83</v>
      </c>
      <c r="C10" s="170" t="s">
        <v>84</v>
      </c>
      <c r="D10" s="445" t="s">
        <v>85</v>
      </c>
      <c r="E10" s="446"/>
      <c r="F10" s="429" t="s">
        <v>86</v>
      </c>
      <c r="G10" s="430"/>
      <c r="H10" s="171" t="s">
        <v>87</v>
      </c>
      <c r="I10" s="172" t="s">
        <v>84</v>
      </c>
      <c r="J10" s="15"/>
      <c r="K10" s="15"/>
      <c r="M10" s="11" t="s">
        <v>88</v>
      </c>
      <c r="N10" s="6" t="s">
        <v>89</v>
      </c>
    </row>
    <row r="11" spans="2:14" ht="30.75" customHeight="1" x14ac:dyDescent="0.15">
      <c r="B11" s="169" t="s">
        <v>90</v>
      </c>
      <c r="C11" s="441" t="s">
        <v>91</v>
      </c>
      <c r="D11" s="441"/>
      <c r="E11" s="441"/>
      <c r="F11" s="441"/>
      <c r="G11" s="171" t="s">
        <v>92</v>
      </c>
      <c r="H11" s="442">
        <v>1032</v>
      </c>
      <c r="I11" s="443"/>
      <c r="J11" s="16"/>
      <c r="K11" s="16"/>
      <c r="M11" s="11" t="s">
        <v>93</v>
      </c>
      <c r="N11" s="6" t="s">
        <v>44</v>
      </c>
    </row>
    <row r="12" spans="2:14" ht="30.75" customHeight="1" x14ac:dyDescent="0.15">
      <c r="B12" s="169" t="s">
        <v>94</v>
      </c>
      <c r="C12" s="426" t="s">
        <v>88</v>
      </c>
      <c r="D12" s="426"/>
      <c r="E12" s="426"/>
      <c r="F12" s="426"/>
      <c r="G12" s="171" t="s">
        <v>95</v>
      </c>
      <c r="H12" s="427" t="s">
        <v>96</v>
      </c>
      <c r="I12" s="428"/>
      <c r="J12" s="17"/>
      <c r="K12" s="17"/>
      <c r="M12" s="18" t="s">
        <v>97</v>
      </c>
    </row>
    <row r="13" spans="2:14" ht="30.75" customHeight="1" x14ac:dyDescent="0.15">
      <c r="B13" s="169" t="s">
        <v>98</v>
      </c>
      <c r="C13" s="422" t="s">
        <v>99</v>
      </c>
      <c r="D13" s="422"/>
      <c r="E13" s="422"/>
      <c r="F13" s="422"/>
      <c r="G13" s="422"/>
      <c r="H13" s="422"/>
      <c r="I13" s="423"/>
      <c r="J13" s="19"/>
      <c r="K13" s="19"/>
      <c r="M13" s="18"/>
    </row>
    <row r="14" spans="2:14" ht="30.75" customHeight="1" x14ac:dyDescent="0.15">
      <c r="B14" s="169" t="s">
        <v>100</v>
      </c>
      <c r="C14" s="429" t="s">
        <v>101</v>
      </c>
      <c r="D14" s="430"/>
      <c r="E14" s="430"/>
      <c r="F14" s="430"/>
      <c r="G14" s="430"/>
      <c r="H14" s="430"/>
      <c r="I14" s="431"/>
      <c r="J14" s="15"/>
      <c r="K14" s="15"/>
      <c r="M14" s="18"/>
      <c r="N14" s="6" t="s">
        <v>102</v>
      </c>
    </row>
    <row r="15" spans="2:14" ht="30.75" customHeight="1" x14ac:dyDescent="0.15">
      <c r="B15" s="169" t="s">
        <v>103</v>
      </c>
      <c r="C15" s="416" t="s">
        <v>104</v>
      </c>
      <c r="D15" s="416"/>
      <c r="E15" s="416"/>
      <c r="F15" s="416"/>
      <c r="G15" s="171" t="s">
        <v>105</v>
      </c>
      <c r="H15" s="418" t="s">
        <v>106</v>
      </c>
      <c r="I15" s="419"/>
      <c r="J15" s="15"/>
      <c r="K15" s="15"/>
      <c r="M15" s="18" t="s">
        <v>107</v>
      </c>
      <c r="N15" s="6" t="s">
        <v>84</v>
      </c>
    </row>
    <row r="16" spans="2:14" ht="30.75" customHeight="1" x14ac:dyDescent="0.15">
      <c r="B16" s="169" t="s">
        <v>108</v>
      </c>
      <c r="C16" s="420" t="s">
        <v>109</v>
      </c>
      <c r="D16" s="421"/>
      <c r="E16" s="421"/>
      <c r="F16" s="421"/>
      <c r="G16" s="171" t="s">
        <v>110</v>
      </c>
      <c r="H16" s="418" t="s">
        <v>44</v>
      </c>
      <c r="I16" s="419"/>
      <c r="J16" s="15"/>
      <c r="K16" s="15"/>
      <c r="M16" s="18" t="s">
        <v>111</v>
      </c>
    </row>
    <row r="17" spans="2:14" ht="36" customHeight="1" x14ac:dyDescent="0.15">
      <c r="B17" s="169" t="s">
        <v>112</v>
      </c>
      <c r="C17" s="422" t="s">
        <v>113</v>
      </c>
      <c r="D17" s="422"/>
      <c r="E17" s="422"/>
      <c r="F17" s="422"/>
      <c r="G17" s="422"/>
      <c r="H17" s="422"/>
      <c r="I17" s="423"/>
      <c r="J17" s="19"/>
      <c r="K17" s="19"/>
      <c r="M17" s="18" t="s">
        <v>114</v>
      </c>
      <c r="N17" s="6" t="s">
        <v>115</v>
      </c>
    </row>
    <row r="18" spans="2:14" ht="30.75" customHeight="1" x14ac:dyDescent="0.15">
      <c r="B18" s="169" t="s">
        <v>116</v>
      </c>
      <c r="C18" s="416" t="s">
        <v>117</v>
      </c>
      <c r="D18" s="416"/>
      <c r="E18" s="416"/>
      <c r="F18" s="416"/>
      <c r="G18" s="416"/>
      <c r="H18" s="416"/>
      <c r="I18" s="417"/>
      <c r="J18" s="20"/>
      <c r="K18" s="20"/>
      <c r="M18" s="18" t="s">
        <v>118</v>
      </c>
      <c r="N18" s="6" t="s">
        <v>119</v>
      </c>
    </row>
    <row r="19" spans="2:14" ht="30.75" customHeight="1" x14ac:dyDescent="0.15">
      <c r="B19" s="169" t="s">
        <v>120</v>
      </c>
      <c r="C19" s="416" t="s">
        <v>121</v>
      </c>
      <c r="D19" s="416"/>
      <c r="E19" s="416"/>
      <c r="F19" s="416"/>
      <c r="G19" s="416"/>
      <c r="H19" s="416"/>
      <c r="I19" s="417"/>
      <c r="J19" s="21"/>
      <c r="K19" s="21"/>
      <c r="M19" s="18"/>
      <c r="N19" s="6" t="s">
        <v>122</v>
      </c>
    </row>
    <row r="20" spans="2:14" ht="30.75" customHeight="1" x14ac:dyDescent="0.15">
      <c r="B20" s="169" t="s">
        <v>123</v>
      </c>
      <c r="C20" s="424" t="s">
        <v>56</v>
      </c>
      <c r="D20" s="424"/>
      <c r="E20" s="424"/>
      <c r="F20" s="424"/>
      <c r="G20" s="424"/>
      <c r="H20" s="424"/>
      <c r="I20" s="425"/>
      <c r="J20" s="22"/>
      <c r="K20" s="22"/>
      <c r="M20" s="18" t="s">
        <v>106</v>
      </c>
      <c r="N20" s="6" t="s">
        <v>124</v>
      </c>
    </row>
    <row r="21" spans="2:14" ht="27.75" customHeight="1" x14ac:dyDescent="0.15">
      <c r="B21" s="411" t="s">
        <v>125</v>
      </c>
      <c r="C21" s="413" t="s">
        <v>126</v>
      </c>
      <c r="D21" s="413"/>
      <c r="E21" s="413"/>
      <c r="F21" s="414" t="s">
        <v>127</v>
      </c>
      <c r="G21" s="414"/>
      <c r="H21" s="414"/>
      <c r="I21" s="415"/>
      <c r="J21" s="23"/>
      <c r="K21" s="23"/>
      <c r="M21" s="18" t="s">
        <v>128</v>
      </c>
      <c r="N21" s="6" t="s">
        <v>129</v>
      </c>
    </row>
    <row r="22" spans="2:14" ht="27" customHeight="1" x14ac:dyDescent="0.15">
      <c r="B22" s="412"/>
      <c r="C22" s="416" t="s">
        <v>130</v>
      </c>
      <c r="D22" s="416"/>
      <c r="E22" s="416"/>
      <c r="F22" s="416" t="s">
        <v>131</v>
      </c>
      <c r="G22" s="416"/>
      <c r="H22" s="416"/>
      <c r="I22" s="417"/>
      <c r="J22" s="21"/>
      <c r="K22" s="21"/>
      <c r="M22" s="18" t="s">
        <v>132</v>
      </c>
      <c r="N22" s="6" t="s">
        <v>133</v>
      </c>
    </row>
    <row r="23" spans="2:14" ht="39.75" customHeight="1" x14ac:dyDescent="0.15">
      <c r="B23" s="169" t="s">
        <v>134</v>
      </c>
      <c r="C23" s="418" t="s">
        <v>56</v>
      </c>
      <c r="D23" s="418"/>
      <c r="E23" s="418"/>
      <c r="F23" s="418" t="s">
        <v>56</v>
      </c>
      <c r="G23" s="418"/>
      <c r="H23" s="418"/>
      <c r="I23" s="419"/>
      <c r="J23" s="15"/>
      <c r="K23" s="15"/>
      <c r="M23" s="18"/>
      <c r="N23" s="6" t="s">
        <v>99</v>
      </c>
    </row>
    <row r="24" spans="2:14" ht="44.25" customHeight="1" x14ac:dyDescent="0.15">
      <c r="B24" s="169" t="s">
        <v>135</v>
      </c>
      <c r="C24" s="392" t="s">
        <v>136</v>
      </c>
      <c r="D24" s="393"/>
      <c r="E24" s="394"/>
      <c r="F24" s="395" t="s">
        <v>137</v>
      </c>
      <c r="G24" s="396"/>
      <c r="H24" s="396"/>
      <c r="I24" s="397"/>
      <c r="J24" s="20"/>
      <c r="K24" s="20"/>
      <c r="M24" s="24"/>
      <c r="N24" s="6" t="s">
        <v>138</v>
      </c>
    </row>
    <row r="25" spans="2:14" ht="29.25" customHeight="1" x14ac:dyDescent="0.15">
      <c r="B25" s="169" t="s">
        <v>139</v>
      </c>
      <c r="C25" s="398" t="s">
        <v>109</v>
      </c>
      <c r="D25" s="399"/>
      <c r="E25" s="400"/>
      <c r="F25" s="171" t="s">
        <v>140</v>
      </c>
      <c r="G25" s="401">
        <v>0.3</v>
      </c>
      <c r="H25" s="402"/>
      <c r="I25" s="403"/>
      <c r="J25" s="25"/>
      <c r="K25" s="25"/>
      <c r="M25" s="24"/>
    </row>
    <row r="26" spans="2:14" ht="27" customHeight="1" x14ac:dyDescent="0.15">
      <c r="B26" s="169" t="s">
        <v>141</v>
      </c>
      <c r="C26" s="395" t="s">
        <v>142</v>
      </c>
      <c r="D26" s="396"/>
      <c r="E26" s="404"/>
      <c r="F26" s="171" t="s">
        <v>143</v>
      </c>
      <c r="G26" s="405">
        <v>0.3</v>
      </c>
      <c r="H26" s="406"/>
      <c r="I26" s="407"/>
      <c r="J26" s="26"/>
      <c r="K26" s="26"/>
      <c r="M26" s="24"/>
    </row>
    <row r="27" spans="2:14" ht="47.25" customHeight="1" x14ac:dyDescent="0.15">
      <c r="B27" s="173" t="s">
        <v>144</v>
      </c>
      <c r="C27" s="408" t="s">
        <v>114</v>
      </c>
      <c r="D27" s="409"/>
      <c r="E27" s="410"/>
      <c r="F27" s="174" t="s">
        <v>145</v>
      </c>
      <c r="G27" s="405" t="s">
        <v>146</v>
      </c>
      <c r="H27" s="406"/>
      <c r="I27" s="407"/>
      <c r="J27" s="23"/>
      <c r="K27" s="23"/>
      <c r="M27" s="24"/>
    </row>
    <row r="28" spans="2:14" ht="30" customHeight="1" x14ac:dyDescent="0.15">
      <c r="B28" s="375" t="s">
        <v>147</v>
      </c>
      <c r="C28" s="376"/>
      <c r="D28" s="376"/>
      <c r="E28" s="376"/>
      <c r="F28" s="376"/>
      <c r="G28" s="376"/>
      <c r="H28" s="376"/>
      <c r="I28" s="377"/>
      <c r="J28" s="40"/>
      <c r="K28" s="40"/>
      <c r="M28" s="24"/>
    </row>
    <row r="29" spans="2:14" ht="56.25" customHeight="1" x14ac:dyDescent="0.15">
      <c r="B29" s="175" t="s">
        <v>148</v>
      </c>
      <c r="C29" s="176" t="s">
        <v>149</v>
      </c>
      <c r="D29" s="176" t="s">
        <v>150</v>
      </c>
      <c r="E29" s="176" t="s">
        <v>151</v>
      </c>
      <c r="F29" s="176" t="s">
        <v>152</v>
      </c>
      <c r="G29" s="177" t="s">
        <v>153</v>
      </c>
      <c r="H29" s="177" t="s">
        <v>154</v>
      </c>
      <c r="I29" s="178" t="s">
        <v>155</v>
      </c>
      <c r="J29" s="51" t="s">
        <v>156</v>
      </c>
      <c r="K29" s="21"/>
      <c r="M29" s="24"/>
    </row>
    <row r="30" spans="2:14" ht="19.5" customHeight="1" x14ac:dyDescent="0.15">
      <c r="B30" s="179" t="s">
        <v>157</v>
      </c>
      <c r="C30" s="180">
        <v>0</v>
      </c>
      <c r="D30" s="181">
        <f>+C30</f>
        <v>0</v>
      </c>
      <c r="E30" s="182">
        <v>0</v>
      </c>
      <c r="F30" s="183">
        <f>+E30</f>
        <v>0</v>
      </c>
      <c r="G30" s="184" t="e">
        <f>+C30/E30</f>
        <v>#DIV/0!</v>
      </c>
      <c r="H30" s="185" t="e">
        <f>+D30/F30</f>
        <v>#DIV/0!</v>
      </c>
      <c r="I30" s="186">
        <f>+D30/$G$26</f>
        <v>0</v>
      </c>
      <c r="J30" s="50">
        <v>0.99</v>
      </c>
      <c r="K30" s="27"/>
      <c r="M30" s="24"/>
    </row>
    <row r="31" spans="2:14" ht="19.5" customHeight="1" x14ac:dyDescent="0.15">
      <c r="B31" s="179" t="s">
        <v>158</v>
      </c>
      <c r="C31" s="180">
        <v>0</v>
      </c>
      <c r="D31" s="181">
        <f>+D30+C31</f>
        <v>0</v>
      </c>
      <c r="E31" s="182">
        <v>0</v>
      </c>
      <c r="F31" s="183">
        <f>+F30+E31</f>
        <v>0</v>
      </c>
      <c r="G31" s="184" t="e">
        <f t="shared" ref="G31:H40" si="0">+C31/E31</f>
        <v>#DIV/0!</v>
      </c>
      <c r="H31" s="185" t="e">
        <f t="shared" si="0"/>
        <v>#DIV/0!</v>
      </c>
      <c r="I31" s="186">
        <f t="shared" ref="I31:I41" si="1">+D31/$G$26</f>
        <v>0</v>
      </c>
      <c r="J31" s="50">
        <v>0.99</v>
      </c>
      <c r="K31" s="27"/>
      <c r="M31" s="24"/>
    </row>
    <row r="32" spans="2:14" ht="19.5" customHeight="1" x14ac:dyDescent="0.15">
      <c r="B32" s="179" t="s">
        <v>159</v>
      </c>
      <c r="C32" s="180">
        <v>0</v>
      </c>
      <c r="D32" s="181">
        <f t="shared" ref="D32:D40" si="2">+D31+C32</f>
        <v>0</v>
      </c>
      <c r="E32" s="182">
        <v>0.19</v>
      </c>
      <c r="F32" s="183">
        <f t="shared" ref="F32:F41" si="3">+F31+E32</f>
        <v>0.19</v>
      </c>
      <c r="G32" s="184">
        <f t="shared" si="0"/>
        <v>0</v>
      </c>
      <c r="H32" s="185">
        <f t="shared" si="0"/>
        <v>0</v>
      </c>
      <c r="I32" s="186">
        <f t="shared" si="1"/>
        <v>0</v>
      </c>
      <c r="J32" s="50">
        <v>0.99</v>
      </c>
      <c r="K32" s="27"/>
      <c r="M32" s="24"/>
    </row>
    <row r="33" spans="2:11" ht="19.5" customHeight="1" x14ac:dyDescent="0.15">
      <c r="B33" s="179" t="s">
        <v>160</v>
      </c>
      <c r="C33" s="180">
        <v>0</v>
      </c>
      <c r="D33" s="181">
        <f t="shared" si="2"/>
        <v>0</v>
      </c>
      <c r="E33" s="182">
        <v>0</v>
      </c>
      <c r="F33" s="183">
        <f t="shared" si="3"/>
        <v>0.19</v>
      </c>
      <c r="G33" s="184" t="e">
        <f t="shared" si="0"/>
        <v>#DIV/0!</v>
      </c>
      <c r="H33" s="185">
        <f t="shared" si="0"/>
        <v>0</v>
      </c>
      <c r="I33" s="186">
        <f t="shared" si="1"/>
        <v>0</v>
      </c>
      <c r="J33" s="50">
        <v>0.99</v>
      </c>
      <c r="K33" s="27"/>
    </row>
    <row r="34" spans="2:11" ht="19.5" customHeight="1" x14ac:dyDescent="0.15">
      <c r="B34" s="179" t="s">
        <v>161</v>
      </c>
      <c r="C34" s="180">
        <v>0</v>
      </c>
      <c r="D34" s="181">
        <f t="shared" si="2"/>
        <v>0</v>
      </c>
      <c r="E34" s="182">
        <v>0</v>
      </c>
      <c r="F34" s="183">
        <f t="shared" si="3"/>
        <v>0.19</v>
      </c>
      <c r="G34" s="184" t="e">
        <f t="shared" si="0"/>
        <v>#DIV/0!</v>
      </c>
      <c r="H34" s="185">
        <f t="shared" si="0"/>
        <v>0</v>
      </c>
      <c r="I34" s="186">
        <f t="shared" si="1"/>
        <v>0</v>
      </c>
      <c r="J34" s="50">
        <v>0.99</v>
      </c>
      <c r="K34" s="27"/>
    </row>
    <row r="35" spans="2:11" ht="19.5" customHeight="1" x14ac:dyDescent="0.15">
      <c r="B35" s="179" t="s">
        <v>162</v>
      </c>
      <c r="C35" s="180">
        <v>0</v>
      </c>
      <c r="D35" s="181">
        <f t="shared" si="2"/>
        <v>0</v>
      </c>
      <c r="E35" s="182">
        <v>0</v>
      </c>
      <c r="F35" s="183">
        <f t="shared" si="3"/>
        <v>0.19</v>
      </c>
      <c r="G35" s="184" t="e">
        <f t="shared" si="0"/>
        <v>#DIV/0!</v>
      </c>
      <c r="H35" s="185">
        <f t="shared" si="0"/>
        <v>0</v>
      </c>
      <c r="I35" s="186">
        <f t="shared" si="1"/>
        <v>0</v>
      </c>
      <c r="J35" s="50">
        <v>0.99</v>
      </c>
      <c r="K35" s="27"/>
    </row>
    <row r="36" spans="2:11" ht="19.5" customHeight="1" x14ac:dyDescent="0.15">
      <c r="B36" s="179" t="s">
        <v>163</v>
      </c>
      <c r="C36" s="180">
        <v>0</v>
      </c>
      <c r="D36" s="181">
        <f t="shared" si="2"/>
        <v>0</v>
      </c>
      <c r="E36" s="182">
        <v>0</v>
      </c>
      <c r="F36" s="183">
        <f t="shared" si="3"/>
        <v>0.19</v>
      </c>
      <c r="G36" s="184" t="e">
        <f t="shared" si="0"/>
        <v>#DIV/0!</v>
      </c>
      <c r="H36" s="185">
        <f t="shared" si="0"/>
        <v>0</v>
      </c>
      <c r="I36" s="186">
        <f t="shared" si="1"/>
        <v>0</v>
      </c>
      <c r="J36" s="50">
        <v>0.99</v>
      </c>
      <c r="K36" s="27"/>
    </row>
    <row r="37" spans="2:11" ht="19.5" customHeight="1" x14ac:dyDescent="0.15">
      <c r="B37" s="179" t="s">
        <v>164</v>
      </c>
      <c r="C37" s="180">
        <v>0</v>
      </c>
      <c r="D37" s="181">
        <f t="shared" si="2"/>
        <v>0</v>
      </c>
      <c r="E37" s="182">
        <v>0</v>
      </c>
      <c r="F37" s="183">
        <f t="shared" si="3"/>
        <v>0.19</v>
      </c>
      <c r="G37" s="184" t="e">
        <f t="shared" si="0"/>
        <v>#DIV/0!</v>
      </c>
      <c r="H37" s="185">
        <f t="shared" si="0"/>
        <v>0</v>
      </c>
      <c r="I37" s="186">
        <f t="shared" si="1"/>
        <v>0</v>
      </c>
      <c r="J37" s="50">
        <v>0.99</v>
      </c>
      <c r="K37" s="27"/>
    </row>
    <row r="38" spans="2:11" ht="19.5" customHeight="1" x14ac:dyDescent="0.15">
      <c r="B38" s="179" t="s">
        <v>165</v>
      </c>
      <c r="C38" s="180">
        <v>0</v>
      </c>
      <c r="D38" s="181">
        <f t="shared" si="2"/>
        <v>0</v>
      </c>
      <c r="E38" s="182">
        <v>0.02</v>
      </c>
      <c r="F38" s="183">
        <f t="shared" si="3"/>
        <v>0.21</v>
      </c>
      <c r="G38" s="184">
        <f t="shared" si="0"/>
        <v>0</v>
      </c>
      <c r="H38" s="185">
        <f t="shared" si="0"/>
        <v>0</v>
      </c>
      <c r="I38" s="186">
        <f t="shared" si="1"/>
        <v>0</v>
      </c>
      <c r="J38" s="50">
        <v>0.99</v>
      </c>
      <c r="K38" s="27"/>
    </row>
    <row r="39" spans="2:11" ht="19.5" customHeight="1" x14ac:dyDescent="0.15">
      <c r="B39" s="179" t="s">
        <v>166</v>
      </c>
      <c r="C39" s="180">
        <v>0</v>
      </c>
      <c r="D39" s="181">
        <f t="shared" si="2"/>
        <v>0</v>
      </c>
      <c r="E39" s="182">
        <v>0</v>
      </c>
      <c r="F39" s="183">
        <f t="shared" si="3"/>
        <v>0.21</v>
      </c>
      <c r="G39" s="184" t="e">
        <f t="shared" si="0"/>
        <v>#DIV/0!</v>
      </c>
      <c r="H39" s="185">
        <f t="shared" si="0"/>
        <v>0</v>
      </c>
      <c r="I39" s="186">
        <f t="shared" si="1"/>
        <v>0</v>
      </c>
      <c r="J39" s="50">
        <v>0.99</v>
      </c>
      <c r="K39" s="27"/>
    </row>
    <row r="40" spans="2:11" ht="19.5" customHeight="1" x14ac:dyDescent="0.15">
      <c r="B40" s="179" t="s">
        <v>167</v>
      </c>
      <c r="C40" s="180">
        <v>0</v>
      </c>
      <c r="D40" s="181">
        <f t="shared" si="2"/>
        <v>0</v>
      </c>
      <c r="E40" s="182">
        <v>0</v>
      </c>
      <c r="F40" s="183">
        <f t="shared" si="3"/>
        <v>0.21</v>
      </c>
      <c r="G40" s="184" t="e">
        <f t="shared" si="0"/>
        <v>#DIV/0!</v>
      </c>
      <c r="H40" s="185">
        <f t="shared" si="0"/>
        <v>0</v>
      </c>
      <c r="I40" s="186">
        <f t="shared" si="1"/>
        <v>0</v>
      </c>
      <c r="J40" s="50">
        <v>0.99</v>
      </c>
      <c r="K40" s="27"/>
    </row>
    <row r="41" spans="2:11" ht="19.5" customHeight="1" x14ac:dyDescent="0.15">
      <c r="B41" s="179" t="s">
        <v>168</v>
      </c>
      <c r="C41" s="180">
        <v>0</v>
      </c>
      <c r="D41" s="181">
        <f>+D40+C41</f>
        <v>0</v>
      </c>
      <c r="E41" s="182">
        <v>0.04</v>
      </c>
      <c r="F41" s="183">
        <f t="shared" si="3"/>
        <v>0.25</v>
      </c>
      <c r="G41" s="184">
        <f>+C41/E41</f>
        <v>0</v>
      </c>
      <c r="H41" s="185">
        <f>+D41/F41</f>
        <v>0</v>
      </c>
      <c r="I41" s="186">
        <f t="shared" si="1"/>
        <v>0</v>
      </c>
      <c r="J41" s="50">
        <v>0.99</v>
      </c>
      <c r="K41" s="27"/>
    </row>
    <row r="42" spans="2:11" ht="54.75" customHeight="1" x14ac:dyDescent="0.15">
      <c r="B42" s="187" t="s">
        <v>169</v>
      </c>
      <c r="C42" s="369" t="s">
        <v>57</v>
      </c>
      <c r="D42" s="369"/>
      <c r="E42" s="369"/>
      <c r="F42" s="369"/>
      <c r="G42" s="369"/>
      <c r="H42" s="369"/>
      <c r="I42" s="370"/>
      <c r="J42" s="28"/>
      <c r="K42" s="28"/>
    </row>
    <row r="43" spans="2:11" ht="29.25" customHeight="1" x14ac:dyDescent="0.15">
      <c r="B43" s="375" t="s">
        <v>170</v>
      </c>
      <c r="C43" s="376"/>
      <c r="D43" s="376"/>
      <c r="E43" s="376"/>
      <c r="F43" s="376"/>
      <c r="G43" s="376"/>
      <c r="H43" s="376"/>
      <c r="I43" s="377"/>
      <c r="J43" s="40"/>
      <c r="K43" s="40"/>
    </row>
    <row r="44" spans="2:11" ht="32.25" customHeight="1" x14ac:dyDescent="0.15">
      <c r="B44" s="383"/>
      <c r="C44" s="384"/>
      <c r="D44" s="384"/>
      <c r="E44" s="384"/>
      <c r="F44" s="384"/>
      <c r="G44" s="384"/>
      <c r="H44" s="384"/>
      <c r="I44" s="385"/>
      <c r="J44" s="40"/>
      <c r="K44" s="40"/>
    </row>
    <row r="45" spans="2:11" ht="32.25" customHeight="1" x14ac:dyDescent="0.15">
      <c r="B45" s="386"/>
      <c r="C45" s="387"/>
      <c r="D45" s="387"/>
      <c r="E45" s="387"/>
      <c r="F45" s="387"/>
      <c r="G45" s="387"/>
      <c r="H45" s="387"/>
      <c r="I45" s="388"/>
      <c r="J45" s="28"/>
      <c r="K45" s="28"/>
    </row>
    <row r="46" spans="2:11" ht="32.25" customHeight="1" x14ac:dyDescent="0.15">
      <c r="B46" s="386"/>
      <c r="C46" s="387"/>
      <c r="D46" s="387"/>
      <c r="E46" s="387"/>
      <c r="F46" s="387"/>
      <c r="G46" s="387"/>
      <c r="H46" s="387"/>
      <c r="I46" s="388"/>
      <c r="J46" s="28"/>
      <c r="K46" s="28"/>
    </row>
    <row r="47" spans="2:11" ht="32.25" customHeight="1" x14ac:dyDescent="0.15">
      <c r="B47" s="386"/>
      <c r="C47" s="387"/>
      <c r="D47" s="387"/>
      <c r="E47" s="387"/>
      <c r="F47" s="387"/>
      <c r="G47" s="387"/>
      <c r="H47" s="387"/>
      <c r="I47" s="388"/>
      <c r="J47" s="28"/>
      <c r="K47" s="28"/>
    </row>
    <row r="48" spans="2:11" ht="32.25" customHeight="1" x14ac:dyDescent="0.15">
      <c r="B48" s="389"/>
      <c r="C48" s="390"/>
      <c r="D48" s="390"/>
      <c r="E48" s="390"/>
      <c r="F48" s="390"/>
      <c r="G48" s="390"/>
      <c r="H48" s="390"/>
      <c r="I48" s="391"/>
      <c r="J48" s="12"/>
      <c r="K48" s="12"/>
    </row>
    <row r="49" spans="2:11" ht="83.25" customHeight="1" x14ac:dyDescent="0.15">
      <c r="B49" s="169" t="s">
        <v>171</v>
      </c>
      <c r="C49" s="369" t="s">
        <v>57</v>
      </c>
      <c r="D49" s="369"/>
      <c r="E49" s="369"/>
      <c r="F49" s="369"/>
      <c r="G49" s="369"/>
      <c r="H49" s="369"/>
      <c r="I49" s="370"/>
      <c r="J49" s="29"/>
      <c r="K49" s="29"/>
    </row>
    <row r="50" spans="2:11" ht="34.5" customHeight="1" x14ac:dyDescent="0.15">
      <c r="B50" s="169" t="s">
        <v>172</v>
      </c>
      <c r="C50" s="353" t="s">
        <v>146</v>
      </c>
      <c r="D50" s="353"/>
      <c r="E50" s="353"/>
      <c r="F50" s="353"/>
      <c r="G50" s="353"/>
      <c r="H50" s="353"/>
      <c r="I50" s="371"/>
      <c r="J50" s="29"/>
      <c r="K50" s="29"/>
    </row>
    <row r="51" spans="2:11" ht="34.5" customHeight="1" x14ac:dyDescent="0.15">
      <c r="B51" s="188" t="s">
        <v>173</v>
      </c>
      <c r="C51" s="372" t="s">
        <v>58</v>
      </c>
      <c r="D51" s="373"/>
      <c r="E51" s="373"/>
      <c r="F51" s="373"/>
      <c r="G51" s="373"/>
      <c r="H51" s="373"/>
      <c r="I51" s="374"/>
      <c r="J51" s="29"/>
      <c r="K51" s="29"/>
    </row>
    <row r="52" spans="2:11" ht="29.25" customHeight="1" x14ac:dyDescent="0.15">
      <c r="B52" s="375" t="s">
        <v>174</v>
      </c>
      <c r="C52" s="376"/>
      <c r="D52" s="376"/>
      <c r="E52" s="376"/>
      <c r="F52" s="376"/>
      <c r="G52" s="376"/>
      <c r="H52" s="376"/>
      <c r="I52" s="377"/>
      <c r="J52" s="29"/>
      <c r="K52" s="29"/>
    </row>
    <row r="53" spans="2:11" ht="33" customHeight="1" x14ac:dyDescent="0.15">
      <c r="B53" s="378" t="s">
        <v>175</v>
      </c>
      <c r="C53" s="189" t="s">
        <v>176</v>
      </c>
      <c r="D53" s="379" t="s">
        <v>177</v>
      </c>
      <c r="E53" s="379"/>
      <c r="F53" s="379"/>
      <c r="G53" s="379" t="s">
        <v>178</v>
      </c>
      <c r="H53" s="379"/>
      <c r="I53" s="380"/>
      <c r="J53" s="30"/>
      <c r="K53" s="30"/>
    </row>
    <row r="54" spans="2:11" ht="31.5" customHeight="1" x14ac:dyDescent="0.15">
      <c r="B54" s="378"/>
      <c r="C54" s="190"/>
      <c r="D54" s="353"/>
      <c r="E54" s="353"/>
      <c r="F54" s="353"/>
      <c r="G54" s="381"/>
      <c r="H54" s="381"/>
      <c r="I54" s="382"/>
      <c r="J54" s="30"/>
      <c r="K54" s="30"/>
    </row>
    <row r="55" spans="2:11" ht="31.5" customHeight="1" x14ac:dyDescent="0.15">
      <c r="B55" s="188" t="s">
        <v>179</v>
      </c>
      <c r="C55" s="365" t="s">
        <v>180</v>
      </c>
      <c r="D55" s="365"/>
      <c r="E55" s="366" t="s">
        <v>181</v>
      </c>
      <c r="F55" s="366"/>
      <c r="G55" s="365" t="s">
        <v>182</v>
      </c>
      <c r="H55" s="365"/>
      <c r="I55" s="367"/>
      <c r="J55" s="31"/>
      <c r="K55" s="31"/>
    </row>
    <row r="56" spans="2:11" ht="31.5" customHeight="1" x14ac:dyDescent="0.15">
      <c r="B56" s="188" t="s">
        <v>183</v>
      </c>
      <c r="C56" s="353" t="s">
        <v>184</v>
      </c>
      <c r="D56" s="353"/>
      <c r="E56" s="368" t="s">
        <v>185</v>
      </c>
      <c r="F56" s="368"/>
      <c r="G56" s="365" t="s">
        <v>186</v>
      </c>
      <c r="H56" s="365"/>
      <c r="I56" s="367"/>
      <c r="J56" s="31"/>
      <c r="K56" s="31"/>
    </row>
    <row r="57" spans="2:11" ht="31.5" customHeight="1" x14ac:dyDescent="0.15">
      <c r="B57" s="188" t="s">
        <v>187</v>
      </c>
      <c r="C57" s="353"/>
      <c r="D57" s="353"/>
      <c r="E57" s="354" t="s">
        <v>188</v>
      </c>
      <c r="F57" s="355"/>
      <c r="G57" s="358"/>
      <c r="H57" s="359"/>
      <c r="I57" s="360"/>
      <c r="J57" s="32"/>
      <c r="K57" s="32"/>
    </row>
    <row r="58" spans="2:11" ht="31.5" customHeight="1" thickBot="1" x14ac:dyDescent="0.2">
      <c r="B58" s="191" t="s">
        <v>189</v>
      </c>
      <c r="C58" s="364"/>
      <c r="D58" s="364"/>
      <c r="E58" s="356"/>
      <c r="F58" s="357"/>
      <c r="G58" s="361"/>
      <c r="H58" s="362"/>
      <c r="I58" s="363"/>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70"/>
      <c r="C1" s="473" t="s">
        <v>0</v>
      </c>
      <c r="D1" s="474"/>
      <c r="E1" s="474"/>
      <c r="F1" s="474"/>
      <c r="G1" s="474"/>
      <c r="H1" s="475"/>
      <c r="I1" s="476"/>
      <c r="J1" s="477"/>
    </row>
    <row r="2" spans="2:13" ht="18" customHeight="1" thickBot="1" x14ac:dyDescent="0.25">
      <c r="B2" s="471"/>
      <c r="C2" s="473" t="s">
        <v>1</v>
      </c>
      <c r="D2" s="474"/>
      <c r="E2" s="474"/>
      <c r="F2" s="474"/>
      <c r="G2" s="474"/>
      <c r="H2" s="475"/>
      <c r="I2" s="478"/>
      <c r="J2" s="479"/>
    </row>
    <row r="3" spans="2:13" ht="18" customHeight="1" thickBot="1" x14ac:dyDescent="0.25">
      <c r="B3" s="471"/>
      <c r="C3" s="473" t="s">
        <v>190</v>
      </c>
      <c r="D3" s="474"/>
      <c r="E3" s="474"/>
      <c r="F3" s="474"/>
      <c r="G3" s="474"/>
      <c r="H3" s="475"/>
      <c r="I3" s="478"/>
      <c r="J3" s="479"/>
    </row>
    <row r="4" spans="2:13" ht="18" customHeight="1" thickBot="1" x14ac:dyDescent="0.25">
      <c r="B4" s="472"/>
      <c r="C4" s="473" t="s">
        <v>191</v>
      </c>
      <c r="D4" s="474"/>
      <c r="E4" s="474"/>
      <c r="F4" s="475"/>
      <c r="G4" s="482" t="s">
        <v>192</v>
      </c>
      <c r="H4" s="483"/>
      <c r="I4" s="480"/>
      <c r="J4" s="481"/>
    </row>
    <row r="5" spans="2:13" ht="18" customHeight="1" thickBot="1" x14ac:dyDescent="0.25">
      <c r="B5" s="35"/>
      <c r="C5" s="10"/>
      <c r="D5" s="10"/>
      <c r="E5" s="10"/>
      <c r="F5" s="10"/>
      <c r="G5" s="10"/>
      <c r="H5" s="10"/>
      <c r="I5" s="10"/>
      <c r="J5" s="36"/>
    </row>
    <row r="6" spans="2:13" ht="51.75" customHeight="1" thickBot="1" x14ac:dyDescent="0.25">
      <c r="B6" s="1" t="s">
        <v>193</v>
      </c>
      <c r="C6" s="484" t="s">
        <v>39</v>
      </c>
      <c r="D6" s="485"/>
      <c r="E6" s="486"/>
      <c r="F6" s="37"/>
      <c r="G6" s="10"/>
      <c r="H6" s="10"/>
      <c r="I6" s="10"/>
      <c r="J6" s="36"/>
    </row>
    <row r="7" spans="2:13" ht="32.25" customHeight="1" thickBot="1" x14ac:dyDescent="0.25">
      <c r="B7" s="2" t="s">
        <v>194</v>
      </c>
      <c r="C7" s="484" t="s">
        <v>86</v>
      </c>
      <c r="D7" s="485"/>
      <c r="E7" s="486"/>
      <c r="F7" s="37"/>
      <c r="G7" s="10"/>
      <c r="H7" s="10"/>
      <c r="I7" s="10"/>
      <c r="J7" s="36"/>
    </row>
    <row r="8" spans="2:13" ht="32.25" customHeight="1" thickBot="1" x14ac:dyDescent="0.25">
      <c r="B8" s="2" t="s">
        <v>195</v>
      </c>
      <c r="C8" s="484" t="s">
        <v>196</v>
      </c>
      <c r="D8" s="485"/>
      <c r="E8" s="486"/>
      <c r="F8" s="4"/>
      <c r="G8" s="10"/>
      <c r="H8" s="10"/>
      <c r="I8" s="10"/>
      <c r="J8" s="36"/>
    </row>
    <row r="9" spans="2:13" ht="33.75" customHeight="1" thickBot="1" x14ac:dyDescent="0.25">
      <c r="B9" s="2" t="s">
        <v>197</v>
      </c>
      <c r="C9" s="484" t="s">
        <v>186</v>
      </c>
      <c r="D9" s="485"/>
      <c r="E9" s="486"/>
      <c r="F9" s="37"/>
      <c r="G9" s="10"/>
      <c r="H9" s="10"/>
      <c r="I9" s="10"/>
      <c r="J9" s="36"/>
    </row>
    <row r="10" spans="2:13" ht="32.25" customHeight="1" thickBot="1" x14ac:dyDescent="0.25">
      <c r="B10" s="2" t="s">
        <v>198</v>
      </c>
      <c r="C10" s="484" t="s">
        <v>101</v>
      </c>
      <c r="D10" s="485"/>
      <c r="E10" s="486"/>
    </row>
    <row r="12" spans="2:13" x14ac:dyDescent="0.2">
      <c r="B12" s="463" t="s">
        <v>199</v>
      </c>
      <c r="C12" s="464"/>
      <c r="D12" s="464"/>
      <c r="E12" s="464"/>
      <c r="F12" s="464"/>
      <c r="G12" s="464"/>
      <c r="H12" s="465"/>
      <c r="I12" s="455" t="s">
        <v>200</v>
      </c>
      <c r="J12" s="456"/>
      <c r="K12" s="456"/>
    </row>
    <row r="13" spans="2:13" s="39" customFormat="1" ht="30" customHeight="1" x14ac:dyDescent="0.2">
      <c r="B13" s="457" t="s">
        <v>201</v>
      </c>
      <c r="C13" s="457" t="s">
        <v>202</v>
      </c>
      <c r="D13" s="457" t="s">
        <v>203</v>
      </c>
      <c r="E13" s="457" t="s">
        <v>204</v>
      </c>
      <c r="F13" s="457" t="s">
        <v>205</v>
      </c>
      <c r="G13" s="457" t="s">
        <v>206</v>
      </c>
      <c r="H13" s="457" t="s">
        <v>207</v>
      </c>
      <c r="I13" s="459" t="s">
        <v>208</v>
      </c>
      <c r="J13" s="461" t="s">
        <v>209</v>
      </c>
      <c r="K13" s="454" t="s">
        <v>210</v>
      </c>
    </row>
    <row r="14" spans="2:13" s="39" customFormat="1" x14ac:dyDescent="0.2">
      <c r="B14" s="458"/>
      <c r="C14" s="458"/>
      <c r="D14" s="458"/>
      <c r="E14" s="458"/>
      <c r="F14" s="458"/>
      <c r="G14" s="458"/>
      <c r="H14" s="458"/>
      <c r="I14" s="460"/>
      <c r="J14" s="462"/>
      <c r="K14" s="454"/>
    </row>
    <row r="15" spans="2:13" s="39" customFormat="1" ht="96" x14ac:dyDescent="0.2">
      <c r="B15" s="61">
        <v>1</v>
      </c>
      <c r="C15" s="192" t="s">
        <v>211</v>
      </c>
      <c r="D15" s="193">
        <v>0.19</v>
      </c>
      <c r="E15" s="194"/>
      <c r="F15" s="195" t="s">
        <v>212</v>
      </c>
      <c r="G15" s="196">
        <v>0.19</v>
      </c>
      <c r="H15" s="197">
        <v>43160</v>
      </c>
      <c r="I15" s="198">
        <v>0.19</v>
      </c>
      <c r="J15" s="199">
        <v>43132</v>
      </c>
      <c r="K15" s="200"/>
      <c r="M15" s="65"/>
    </row>
    <row r="16" spans="2:13" ht="64" x14ac:dyDescent="0.2">
      <c r="B16" s="201">
        <v>2</v>
      </c>
      <c r="C16" s="202" t="s">
        <v>213</v>
      </c>
      <c r="D16" s="193">
        <v>0.02</v>
      </c>
      <c r="E16" s="194"/>
      <c r="F16" s="195" t="s">
        <v>214</v>
      </c>
      <c r="G16" s="196">
        <v>0.02</v>
      </c>
      <c r="H16" s="197">
        <v>43344</v>
      </c>
      <c r="I16" s="198"/>
      <c r="J16" s="199"/>
      <c r="K16" s="200"/>
      <c r="M16" s="66"/>
    </row>
    <row r="17" spans="2:11" ht="64" x14ac:dyDescent="0.2">
      <c r="B17" s="203">
        <v>3</v>
      </c>
      <c r="C17" s="204" t="s">
        <v>215</v>
      </c>
      <c r="D17" s="193">
        <v>0.04</v>
      </c>
      <c r="E17" s="194"/>
      <c r="F17" s="195" t="s">
        <v>216</v>
      </c>
      <c r="G17" s="196">
        <v>0.04</v>
      </c>
      <c r="H17" s="197">
        <v>43435</v>
      </c>
      <c r="I17" s="198"/>
      <c r="J17" s="199"/>
      <c r="K17" s="200"/>
    </row>
    <row r="18" spans="2:11" x14ac:dyDescent="0.2">
      <c r="B18" s="466" t="s">
        <v>217</v>
      </c>
      <c r="C18" s="467"/>
      <c r="D18" s="205">
        <f>SUM(D15:D17)</f>
        <v>0.25</v>
      </c>
      <c r="E18" s="468" t="s">
        <v>217</v>
      </c>
      <c r="F18" s="469"/>
      <c r="G18" s="205">
        <f>SUM(G15:G17)</f>
        <v>0.25</v>
      </c>
      <c r="H18" s="206"/>
      <c r="I18" s="207">
        <f>SUM(I15:I17)</f>
        <v>0.19</v>
      </c>
      <c r="J18" s="208"/>
      <c r="K18" s="208"/>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39" zoomScale="80" zoomScaleNormal="70" zoomScaleSheetLayoutView="80" zoomScalePageLayoutView="85" workbookViewId="0">
      <selection activeCell="G46" sqref="G46"/>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579"/>
      <c r="C1" s="582" t="s">
        <v>1</v>
      </c>
      <c r="D1" s="582"/>
      <c r="E1" s="582"/>
      <c r="F1" s="582"/>
      <c r="G1" s="582"/>
      <c r="H1" s="582"/>
      <c r="I1" s="583"/>
      <c r="J1" s="80"/>
      <c r="K1" s="80"/>
      <c r="M1" s="82" t="s">
        <v>67</v>
      </c>
    </row>
    <row r="2" spans="2:14" ht="37.5" customHeight="1" x14ac:dyDescent="0.15">
      <c r="B2" s="580"/>
      <c r="C2" s="586" t="s">
        <v>218</v>
      </c>
      <c r="D2" s="586"/>
      <c r="E2" s="586"/>
      <c r="F2" s="586"/>
      <c r="G2" s="586"/>
      <c r="H2" s="586"/>
      <c r="I2" s="584"/>
      <c r="J2" s="80"/>
      <c r="K2" s="80"/>
      <c r="M2" s="82" t="s">
        <v>68</v>
      </c>
    </row>
    <row r="3" spans="2:14" ht="37.5" customHeight="1" thickBot="1" x14ac:dyDescent="0.2">
      <c r="B3" s="581"/>
      <c r="C3" s="587" t="s">
        <v>219</v>
      </c>
      <c r="D3" s="587"/>
      <c r="E3" s="587"/>
      <c r="F3" s="587" t="s">
        <v>220</v>
      </c>
      <c r="G3" s="587"/>
      <c r="H3" s="587"/>
      <c r="I3" s="585"/>
      <c r="J3" s="80"/>
      <c r="K3" s="80"/>
      <c r="M3" s="82" t="s">
        <v>70</v>
      </c>
    </row>
    <row r="4" spans="2:14" ht="23.25" customHeight="1" x14ac:dyDescent="0.15">
      <c r="B4" s="575" t="s">
        <v>221</v>
      </c>
      <c r="C4" s="576"/>
      <c r="D4" s="576"/>
      <c r="E4" s="576"/>
      <c r="F4" s="576"/>
      <c r="G4" s="576"/>
      <c r="H4" s="576"/>
      <c r="I4" s="577"/>
      <c r="J4" s="84"/>
      <c r="K4" s="84"/>
    </row>
    <row r="5" spans="2:14" ht="24" customHeight="1" x14ac:dyDescent="0.15">
      <c r="B5" s="493" t="s">
        <v>222</v>
      </c>
      <c r="C5" s="494"/>
      <c r="D5" s="494"/>
      <c r="E5" s="494"/>
      <c r="F5" s="494"/>
      <c r="G5" s="494"/>
      <c r="H5" s="494"/>
      <c r="I5" s="495"/>
      <c r="J5" s="85"/>
      <c r="K5" s="85"/>
      <c r="N5" s="86"/>
    </row>
    <row r="6" spans="2:14" ht="30.75" customHeight="1" x14ac:dyDescent="0.15">
      <c r="B6" s="118" t="s">
        <v>223</v>
      </c>
      <c r="C6" s="130">
        <v>2</v>
      </c>
      <c r="D6" s="578" t="s">
        <v>224</v>
      </c>
      <c r="E6" s="578"/>
      <c r="F6" s="545" t="s">
        <v>285</v>
      </c>
      <c r="G6" s="545"/>
      <c r="H6" s="545"/>
      <c r="I6" s="546"/>
      <c r="J6" s="87"/>
      <c r="K6" s="87"/>
      <c r="M6" s="82" t="s">
        <v>81</v>
      </c>
      <c r="N6" s="86"/>
    </row>
    <row r="7" spans="2:14" ht="30.75" customHeight="1" x14ac:dyDescent="0.15">
      <c r="B7" s="118" t="s">
        <v>225</v>
      </c>
      <c r="C7" s="130" t="s">
        <v>84</v>
      </c>
      <c r="D7" s="578" t="s">
        <v>226</v>
      </c>
      <c r="E7" s="578"/>
      <c r="F7" s="547" t="s">
        <v>286</v>
      </c>
      <c r="G7" s="547"/>
      <c r="H7" s="131" t="s">
        <v>228</v>
      </c>
      <c r="I7" s="132" t="s">
        <v>84</v>
      </c>
      <c r="J7" s="88"/>
      <c r="K7" s="88"/>
      <c r="M7" s="82" t="s">
        <v>88</v>
      </c>
      <c r="N7" s="86"/>
    </row>
    <row r="8" spans="2:14" ht="30.75" customHeight="1" x14ac:dyDescent="0.15">
      <c r="B8" s="118" t="s">
        <v>229</v>
      </c>
      <c r="C8" s="545" t="s">
        <v>230</v>
      </c>
      <c r="D8" s="545"/>
      <c r="E8" s="545"/>
      <c r="F8" s="545"/>
      <c r="G8" s="131" t="s">
        <v>231</v>
      </c>
      <c r="H8" s="568">
        <v>7550</v>
      </c>
      <c r="I8" s="569"/>
      <c r="J8" s="89"/>
      <c r="K8" s="89"/>
      <c r="M8" s="82" t="s">
        <v>93</v>
      </c>
      <c r="N8" s="86"/>
    </row>
    <row r="9" spans="2:14" ht="30.75" customHeight="1" x14ac:dyDescent="0.15">
      <c r="B9" s="118" t="s">
        <v>68</v>
      </c>
      <c r="C9" s="570" t="s">
        <v>81</v>
      </c>
      <c r="D9" s="570"/>
      <c r="E9" s="570"/>
      <c r="F9" s="570"/>
      <c r="G9" s="131" t="s">
        <v>232</v>
      </c>
      <c r="H9" s="571" t="s">
        <v>233</v>
      </c>
      <c r="I9" s="572"/>
      <c r="J9" s="90"/>
      <c r="K9" s="90"/>
      <c r="M9" s="91" t="s">
        <v>97</v>
      </c>
    </row>
    <row r="10" spans="2:14" ht="98.25" customHeight="1" x14ac:dyDescent="0.15">
      <c r="B10" s="118" t="s">
        <v>234</v>
      </c>
      <c r="C10" s="545" t="s">
        <v>287</v>
      </c>
      <c r="D10" s="545"/>
      <c r="E10" s="545"/>
      <c r="F10" s="545"/>
      <c r="G10" s="545"/>
      <c r="H10" s="545"/>
      <c r="I10" s="546"/>
      <c r="J10" s="92"/>
      <c r="K10" s="92"/>
      <c r="M10" s="91"/>
    </row>
    <row r="11" spans="2:14" ht="30.75" customHeight="1" x14ac:dyDescent="0.15">
      <c r="B11" s="118" t="s">
        <v>235</v>
      </c>
      <c r="C11" s="545" t="s">
        <v>236</v>
      </c>
      <c r="D11" s="545"/>
      <c r="E11" s="545"/>
      <c r="F11" s="545"/>
      <c r="G11" s="545"/>
      <c r="H11" s="545"/>
      <c r="I11" s="546"/>
      <c r="J11" s="88"/>
      <c r="K11" s="88"/>
      <c r="M11" s="91"/>
      <c r="N11" s="86"/>
    </row>
    <row r="12" spans="2:14" ht="30.75" customHeight="1" x14ac:dyDescent="0.15">
      <c r="B12" s="118" t="s">
        <v>237</v>
      </c>
      <c r="C12" s="566" t="s">
        <v>288</v>
      </c>
      <c r="D12" s="566"/>
      <c r="E12" s="566"/>
      <c r="F12" s="566"/>
      <c r="G12" s="131" t="s">
        <v>238</v>
      </c>
      <c r="H12" s="547" t="s">
        <v>106</v>
      </c>
      <c r="I12" s="573"/>
      <c r="J12" s="88"/>
      <c r="K12" s="88"/>
      <c r="M12" s="91" t="s">
        <v>107</v>
      </c>
      <c r="N12" s="86"/>
    </row>
    <row r="13" spans="2:14" ht="30.75" customHeight="1" x14ac:dyDescent="0.15">
      <c r="B13" s="118" t="s">
        <v>239</v>
      </c>
      <c r="C13" s="574" t="s">
        <v>421</v>
      </c>
      <c r="D13" s="574"/>
      <c r="E13" s="574"/>
      <c r="F13" s="574"/>
      <c r="G13" s="134" t="s">
        <v>241</v>
      </c>
      <c r="H13" s="547" t="s">
        <v>82</v>
      </c>
      <c r="I13" s="573"/>
      <c r="J13" s="88"/>
      <c r="K13" s="88"/>
      <c r="M13" s="91" t="s">
        <v>111</v>
      </c>
    </row>
    <row r="14" spans="2:14" ht="64.5" customHeight="1" x14ac:dyDescent="0.15">
      <c r="B14" s="118" t="s">
        <v>242</v>
      </c>
      <c r="C14" s="566" t="s">
        <v>289</v>
      </c>
      <c r="D14" s="566"/>
      <c r="E14" s="566"/>
      <c r="F14" s="566"/>
      <c r="G14" s="566"/>
      <c r="H14" s="566"/>
      <c r="I14" s="567"/>
      <c r="J14" s="92"/>
      <c r="K14" s="92"/>
      <c r="M14" s="91" t="s">
        <v>114</v>
      </c>
      <c r="N14" s="86"/>
    </row>
    <row r="15" spans="2:14" ht="30.75" customHeight="1" x14ac:dyDescent="0.15">
      <c r="B15" s="118" t="s">
        <v>243</v>
      </c>
      <c r="C15" s="566" t="s">
        <v>290</v>
      </c>
      <c r="D15" s="566"/>
      <c r="E15" s="566"/>
      <c r="F15" s="566"/>
      <c r="G15" s="566"/>
      <c r="H15" s="566"/>
      <c r="I15" s="567"/>
      <c r="J15" s="93"/>
      <c r="K15" s="93"/>
      <c r="M15" s="91" t="s">
        <v>118</v>
      </c>
      <c r="N15" s="86"/>
    </row>
    <row r="16" spans="2:14" ht="35.75" customHeight="1" x14ac:dyDescent="0.15">
      <c r="B16" s="118" t="s">
        <v>245</v>
      </c>
      <c r="C16" s="545" t="s">
        <v>291</v>
      </c>
      <c r="D16" s="545"/>
      <c r="E16" s="545"/>
      <c r="F16" s="545"/>
      <c r="G16" s="545"/>
      <c r="H16" s="545"/>
      <c r="I16" s="546"/>
      <c r="J16" s="94"/>
      <c r="K16" s="94"/>
      <c r="M16" s="91"/>
      <c r="N16" s="86"/>
    </row>
    <row r="17" spans="2:14" ht="30.75" customHeight="1" x14ac:dyDescent="0.15">
      <c r="B17" s="118" t="s">
        <v>246</v>
      </c>
      <c r="C17" s="547" t="s">
        <v>43</v>
      </c>
      <c r="D17" s="548"/>
      <c r="E17" s="548"/>
      <c r="F17" s="548"/>
      <c r="G17" s="548"/>
      <c r="H17" s="548"/>
      <c r="I17" s="549"/>
      <c r="J17" s="95"/>
      <c r="K17" s="95"/>
      <c r="M17" s="91" t="s">
        <v>106</v>
      </c>
      <c r="N17" s="86"/>
    </row>
    <row r="18" spans="2:14" ht="18" customHeight="1" x14ac:dyDescent="0.15">
      <c r="B18" s="550" t="s">
        <v>248</v>
      </c>
      <c r="C18" s="551" t="s">
        <v>249</v>
      </c>
      <c r="D18" s="551"/>
      <c r="E18" s="551"/>
      <c r="F18" s="552" t="s">
        <v>250</v>
      </c>
      <c r="G18" s="552"/>
      <c r="H18" s="552"/>
      <c r="I18" s="553"/>
      <c r="J18" s="96"/>
      <c r="K18" s="96"/>
      <c r="M18" s="91" t="s">
        <v>128</v>
      </c>
      <c r="N18" s="86"/>
    </row>
    <row r="19" spans="2:14" ht="39.75" customHeight="1" x14ac:dyDescent="0.15">
      <c r="B19" s="550"/>
      <c r="C19" s="545" t="s">
        <v>292</v>
      </c>
      <c r="D19" s="545"/>
      <c r="E19" s="545"/>
      <c r="F19" s="545" t="s">
        <v>293</v>
      </c>
      <c r="G19" s="545"/>
      <c r="H19" s="545"/>
      <c r="I19" s="546"/>
      <c r="J19" s="94"/>
      <c r="K19" s="94"/>
      <c r="M19" s="91" t="s">
        <v>132</v>
      </c>
      <c r="N19" s="86"/>
    </row>
    <row r="20" spans="2:14" ht="39.75" customHeight="1" x14ac:dyDescent="0.15">
      <c r="B20" s="118" t="s">
        <v>251</v>
      </c>
      <c r="C20" s="554" t="s">
        <v>43</v>
      </c>
      <c r="D20" s="555"/>
      <c r="E20" s="556"/>
      <c r="F20" s="557" t="s">
        <v>43</v>
      </c>
      <c r="G20" s="557"/>
      <c r="H20" s="557"/>
      <c r="I20" s="558"/>
      <c r="J20" s="88"/>
      <c r="K20" s="88"/>
      <c r="M20" s="91"/>
      <c r="N20" s="86"/>
    </row>
    <row r="21" spans="2:14" ht="105" customHeight="1" x14ac:dyDescent="0.15">
      <c r="B21" s="118" t="s">
        <v>252</v>
      </c>
      <c r="C21" s="559" t="s">
        <v>294</v>
      </c>
      <c r="D21" s="560"/>
      <c r="E21" s="561"/>
      <c r="F21" s="562" t="s">
        <v>295</v>
      </c>
      <c r="G21" s="540"/>
      <c r="H21" s="540"/>
      <c r="I21" s="563"/>
      <c r="J21" s="93"/>
      <c r="K21" s="93"/>
      <c r="M21" s="97"/>
      <c r="N21" s="86"/>
    </row>
    <row r="22" spans="2:14" ht="23.25" customHeight="1" x14ac:dyDescent="0.15">
      <c r="B22" s="118" t="s">
        <v>253</v>
      </c>
      <c r="C22" s="539">
        <v>44927</v>
      </c>
      <c r="D22" s="564"/>
      <c r="E22" s="565"/>
      <c r="F22" s="131" t="s">
        <v>254</v>
      </c>
      <c r="G22" s="209">
        <v>0.3</v>
      </c>
      <c r="H22" s="131" t="s">
        <v>255</v>
      </c>
      <c r="I22" s="279">
        <v>0.7</v>
      </c>
      <c r="J22" s="98"/>
      <c r="K22" s="98"/>
      <c r="M22" s="97"/>
    </row>
    <row r="23" spans="2:14" ht="27" customHeight="1" x14ac:dyDescent="0.15">
      <c r="B23" s="118" t="s">
        <v>256</v>
      </c>
      <c r="C23" s="539">
        <v>45291</v>
      </c>
      <c r="D23" s="540"/>
      <c r="E23" s="541"/>
      <c r="F23" s="131" t="s">
        <v>257</v>
      </c>
      <c r="G23" s="542">
        <v>0.15</v>
      </c>
      <c r="H23" s="543"/>
      <c r="I23" s="544"/>
      <c r="J23" s="99"/>
      <c r="K23" s="99"/>
      <c r="M23" s="97"/>
    </row>
    <row r="24" spans="2:14" ht="30.75" customHeight="1" x14ac:dyDescent="0.15">
      <c r="B24" s="210" t="s">
        <v>258</v>
      </c>
      <c r="C24" s="496" t="s">
        <v>259</v>
      </c>
      <c r="D24" s="497"/>
      <c r="E24" s="498"/>
      <c r="F24" s="211" t="s">
        <v>260</v>
      </c>
      <c r="G24" s="499" t="s">
        <v>426</v>
      </c>
      <c r="H24" s="500"/>
      <c r="I24" s="501"/>
      <c r="J24" s="96"/>
      <c r="K24" s="96"/>
      <c r="M24" s="97"/>
    </row>
    <row r="25" spans="2:14" ht="22.5" customHeight="1" x14ac:dyDescent="0.15">
      <c r="B25" s="493" t="s">
        <v>261</v>
      </c>
      <c r="C25" s="494"/>
      <c r="D25" s="494"/>
      <c r="E25" s="494"/>
      <c r="F25" s="494"/>
      <c r="G25" s="494"/>
      <c r="H25" s="494"/>
      <c r="I25" s="495"/>
      <c r="J25" s="85"/>
      <c r="K25" s="85"/>
      <c r="M25" s="97"/>
    </row>
    <row r="26" spans="2:14" ht="43.5" customHeight="1" x14ac:dyDescent="0.15">
      <c r="B26" s="100" t="s">
        <v>148</v>
      </c>
      <c r="C26" s="134" t="s">
        <v>262</v>
      </c>
      <c r="D26" s="134" t="s">
        <v>263</v>
      </c>
      <c r="E26" s="135" t="s">
        <v>264</v>
      </c>
      <c r="F26" s="134" t="s">
        <v>265</v>
      </c>
      <c r="G26" s="134" t="s">
        <v>266</v>
      </c>
      <c r="H26" s="135" t="s">
        <v>267</v>
      </c>
      <c r="I26" s="136" t="s">
        <v>268</v>
      </c>
      <c r="J26" s="94"/>
      <c r="K26" s="94"/>
      <c r="M26" s="97"/>
    </row>
    <row r="27" spans="2:14" ht="24" customHeight="1" x14ac:dyDescent="0.15">
      <c r="B27" s="100" t="s">
        <v>269</v>
      </c>
      <c r="C27" s="213">
        <f>0.0833333333333333*$G$23</f>
        <v>1.2499999999999995E-2</v>
      </c>
      <c r="D27" s="213">
        <f>+C27</f>
        <v>1.2499999999999995E-2</v>
      </c>
      <c r="E27" s="128">
        <f>D27/C27</f>
        <v>1</v>
      </c>
      <c r="F27" s="502">
        <f>SUM(C27:C38)</f>
        <v>0.14999999999999994</v>
      </c>
      <c r="G27" s="505">
        <f>SUM(D27:D38)</f>
        <v>1.2499999999999995E-2</v>
      </c>
      <c r="H27" s="214">
        <f>+(D27*100%)/$G$23</f>
        <v>8.3333333333333301E-2</v>
      </c>
      <c r="I27" s="508">
        <f>G27+I22</f>
        <v>0.71249999999999991</v>
      </c>
      <c r="J27" s="94"/>
      <c r="K27" s="94"/>
      <c r="M27" s="97"/>
    </row>
    <row r="28" spans="2:14" ht="24" customHeight="1" x14ac:dyDescent="0.15">
      <c r="B28" s="100" t="s">
        <v>158</v>
      </c>
      <c r="C28" s="213">
        <f t="shared" ref="C28:C38" si="0">0.0833333333333333*$G$23</f>
        <v>1.2499999999999995E-2</v>
      </c>
      <c r="D28" s="213"/>
      <c r="E28" s="128">
        <f t="shared" ref="E28:E31" si="1">D28/C28</f>
        <v>0</v>
      </c>
      <c r="F28" s="503"/>
      <c r="G28" s="506"/>
      <c r="H28" s="214" t="str">
        <f>+IF(D28="","",((D28*100%)/$G$23)+H27)</f>
        <v/>
      </c>
      <c r="I28" s="509"/>
      <c r="J28" s="94"/>
      <c r="K28" s="94"/>
      <c r="M28" s="97"/>
    </row>
    <row r="29" spans="2:14" ht="24" customHeight="1" x14ac:dyDescent="0.15">
      <c r="B29" s="100" t="s">
        <v>159</v>
      </c>
      <c r="C29" s="213">
        <f t="shared" si="0"/>
        <v>1.2499999999999995E-2</v>
      </c>
      <c r="D29" s="213"/>
      <c r="E29" s="128">
        <f t="shared" si="1"/>
        <v>0</v>
      </c>
      <c r="F29" s="503"/>
      <c r="G29" s="506"/>
      <c r="H29" s="214" t="str">
        <f t="shared" ref="H29:H38" si="2">+IF(D29="","",((D29*100%)/$G$23)+H28)</f>
        <v/>
      </c>
      <c r="I29" s="509"/>
      <c r="J29" s="94"/>
      <c r="K29" s="94"/>
      <c r="M29" s="97"/>
    </row>
    <row r="30" spans="2:14" ht="24" customHeight="1" x14ac:dyDescent="0.15">
      <c r="B30" s="100" t="s">
        <v>160</v>
      </c>
      <c r="C30" s="213">
        <f t="shared" si="0"/>
        <v>1.2499999999999995E-2</v>
      </c>
      <c r="D30" s="213"/>
      <c r="E30" s="128">
        <f t="shared" si="1"/>
        <v>0</v>
      </c>
      <c r="F30" s="503"/>
      <c r="G30" s="506"/>
      <c r="H30" s="214" t="str">
        <f t="shared" si="2"/>
        <v/>
      </c>
      <c r="I30" s="509"/>
      <c r="J30" s="94"/>
      <c r="K30" s="94"/>
      <c r="M30" s="97"/>
    </row>
    <row r="31" spans="2:14" ht="24" customHeight="1" x14ac:dyDescent="0.15">
      <c r="B31" s="100" t="s">
        <v>161</v>
      </c>
      <c r="C31" s="213">
        <f t="shared" si="0"/>
        <v>1.2499999999999995E-2</v>
      </c>
      <c r="D31" s="213"/>
      <c r="E31" s="128">
        <f t="shared" si="1"/>
        <v>0</v>
      </c>
      <c r="F31" s="503"/>
      <c r="G31" s="506"/>
      <c r="H31" s="214" t="str">
        <f t="shared" si="2"/>
        <v/>
      </c>
      <c r="I31" s="509"/>
      <c r="J31" s="94"/>
      <c r="K31" s="94"/>
      <c r="M31" s="97"/>
    </row>
    <row r="32" spans="2:14" ht="24" customHeight="1" x14ac:dyDescent="0.15">
      <c r="B32" s="100" t="s">
        <v>162</v>
      </c>
      <c r="C32" s="213">
        <f t="shared" si="0"/>
        <v>1.2499999999999995E-2</v>
      </c>
      <c r="D32" s="213"/>
      <c r="E32" s="128">
        <f>D32/C32</f>
        <v>0</v>
      </c>
      <c r="F32" s="503"/>
      <c r="G32" s="506"/>
      <c r="H32" s="214" t="str">
        <f t="shared" si="2"/>
        <v/>
      </c>
      <c r="I32" s="509"/>
      <c r="J32" s="94"/>
      <c r="K32" s="94"/>
      <c r="M32" s="97"/>
    </row>
    <row r="33" spans="2:11" ht="24" customHeight="1" x14ac:dyDescent="0.15">
      <c r="B33" s="100" t="s">
        <v>163</v>
      </c>
      <c r="C33" s="213">
        <f t="shared" si="0"/>
        <v>1.2499999999999995E-2</v>
      </c>
      <c r="D33" s="213"/>
      <c r="E33" s="128">
        <f t="shared" ref="E33:E38" si="3">D33/C33</f>
        <v>0</v>
      </c>
      <c r="F33" s="503"/>
      <c r="G33" s="506"/>
      <c r="H33" s="214" t="str">
        <f t="shared" si="2"/>
        <v/>
      </c>
      <c r="I33" s="509"/>
      <c r="J33" s="102"/>
      <c r="K33" s="102"/>
    </row>
    <row r="34" spans="2:11" ht="24" customHeight="1" x14ac:dyDescent="0.15">
      <c r="B34" s="100" t="s">
        <v>164</v>
      </c>
      <c r="C34" s="213">
        <f t="shared" si="0"/>
        <v>1.2499999999999995E-2</v>
      </c>
      <c r="D34" s="213"/>
      <c r="E34" s="128">
        <f t="shared" si="3"/>
        <v>0</v>
      </c>
      <c r="F34" s="503"/>
      <c r="G34" s="506"/>
      <c r="H34" s="214" t="str">
        <f t="shared" si="2"/>
        <v/>
      </c>
      <c r="I34" s="509"/>
      <c r="J34" s="102"/>
      <c r="K34" s="102"/>
    </row>
    <row r="35" spans="2:11" ht="24" customHeight="1" x14ac:dyDescent="0.15">
      <c r="B35" s="100" t="s">
        <v>165</v>
      </c>
      <c r="C35" s="213">
        <f t="shared" si="0"/>
        <v>1.2499999999999995E-2</v>
      </c>
      <c r="D35" s="213"/>
      <c r="E35" s="128">
        <f t="shared" si="3"/>
        <v>0</v>
      </c>
      <c r="F35" s="503"/>
      <c r="G35" s="506"/>
      <c r="H35" s="214" t="str">
        <f t="shared" si="2"/>
        <v/>
      </c>
      <c r="I35" s="509"/>
      <c r="J35" s="102"/>
      <c r="K35" s="102"/>
    </row>
    <row r="36" spans="2:11" ht="24" customHeight="1" x14ac:dyDescent="0.15">
      <c r="B36" s="100" t="s">
        <v>166</v>
      </c>
      <c r="C36" s="213">
        <f t="shared" si="0"/>
        <v>1.2499999999999995E-2</v>
      </c>
      <c r="D36" s="213"/>
      <c r="E36" s="128">
        <f t="shared" si="3"/>
        <v>0</v>
      </c>
      <c r="F36" s="503"/>
      <c r="G36" s="506"/>
      <c r="H36" s="214" t="str">
        <f t="shared" si="2"/>
        <v/>
      </c>
      <c r="I36" s="509"/>
      <c r="J36" s="102"/>
      <c r="K36" s="102"/>
    </row>
    <row r="37" spans="2:11" ht="24" customHeight="1" x14ac:dyDescent="0.15">
      <c r="B37" s="100" t="s">
        <v>167</v>
      </c>
      <c r="C37" s="213">
        <f t="shared" si="0"/>
        <v>1.2499999999999995E-2</v>
      </c>
      <c r="D37" s="213"/>
      <c r="E37" s="128">
        <f t="shared" si="3"/>
        <v>0</v>
      </c>
      <c r="F37" s="503"/>
      <c r="G37" s="506"/>
      <c r="H37" s="214" t="str">
        <f t="shared" si="2"/>
        <v/>
      </c>
      <c r="I37" s="509"/>
      <c r="J37" s="102"/>
      <c r="K37" s="102"/>
    </row>
    <row r="38" spans="2:11" ht="24" customHeight="1" x14ac:dyDescent="0.15">
      <c r="B38" s="100" t="s">
        <v>168</v>
      </c>
      <c r="C38" s="213">
        <f t="shared" si="0"/>
        <v>1.2499999999999995E-2</v>
      </c>
      <c r="D38" s="213"/>
      <c r="E38" s="128">
        <f t="shared" si="3"/>
        <v>0</v>
      </c>
      <c r="F38" s="504"/>
      <c r="G38" s="507"/>
      <c r="H38" s="214" t="str">
        <f t="shared" si="2"/>
        <v/>
      </c>
      <c r="I38" s="510"/>
      <c r="J38" s="102"/>
      <c r="K38" s="102"/>
    </row>
    <row r="39" spans="2:11" ht="89.25" customHeight="1" x14ac:dyDescent="0.15">
      <c r="B39" s="119" t="s">
        <v>270</v>
      </c>
      <c r="C39" s="511"/>
      <c r="D39" s="512"/>
      <c r="E39" s="512"/>
      <c r="F39" s="512"/>
      <c r="G39" s="512"/>
      <c r="H39" s="512"/>
      <c r="I39" s="513"/>
      <c r="J39" s="103"/>
      <c r="K39" s="103"/>
    </row>
    <row r="40" spans="2:11" ht="34.5" customHeight="1" x14ac:dyDescent="0.15">
      <c r="B40" s="514"/>
      <c r="C40" s="515"/>
      <c r="D40" s="515"/>
      <c r="E40" s="515"/>
      <c r="F40" s="515"/>
      <c r="G40" s="515"/>
      <c r="H40" s="515"/>
      <c r="I40" s="516"/>
      <c r="J40" s="85"/>
      <c r="K40" s="85"/>
    </row>
    <row r="41" spans="2:11" ht="45.5" customHeight="1" x14ac:dyDescent="0.15">
      <c r="B41" s="517"/>
      <c r="C41" s="518"/>
      <c r="D41" s="518"/>
      <c r="E41" s="518"/>
      <c r="F41" s="518"/>
      <c r="G41" s="518"/>
      <c r="H41" s="518"/>
      <c r="I41" s="519"/>
      <c r="J41" s="103"/>
      <c r="K41" s="103"/>
    </row>
    <row r="42" spans="2:11" ht="45.5" customHeight="1" x14ac:dyDescent="0.15">
      <c r="B42" s="517"/>
      <c r="C42" s="518"/>
      <c r="D42" s="518"/>
      <c r="E42" s="518"/>
      <c r="F42" s="518"/>
      <c r="G42" s="518"/>
      <c r="H42" s="518"/>
      <c r="I42" s="519"/>
      <c r="J42" s="103"/>
      <c r="K42" s="103"/>
    </row>
    <row r="43" spans="2:11" ht="45.5" customHeight="1" x14ac:dyDescent="0.15">
      <c r="B43" s="517"/>
      <c r="C43" s="518"/>
      <c r="D43" s="518"/>
      <c r="E43" s="518"/>
      <c r="F43" s="518"/>
      <c r="G43" s="518"/>
      <c r="H43" s="518"/>
      <c r="I43" s="519"/>
      <c r="J43" s="103"/>
      <c r="K43" s="103"/>
    </row>
    <row r="44" spans="2:11" ht="45.5" customHeight="1" x14ac:dyDescent="0.15">
      <c r="B44" s="520"/>
      <c r="C44" s="521"/>
      <c r="D44" s="521"/>
      <c r="E44" s="521"/>
      <c r="F44" s="521"/>
      <c r="G44" s="521"/>
      <c r="H44" s="521"/>
      <c r="I44" s="522"/>
      <c r="J44" s="84"/>
      <c r="K44" s="84"/>
    </row>
    <row r="45" spans="2:11" ht="29.25" customHeight="1" x14ac:dyDescent="0.15">
      <c r="B45" s="527" t="s">
        <v>271</v>
      </c>
      <c r="C45" s="530" t="s">
        <v>427</v>
      </c>
      <c r="D45" s="531"/>
      <c r="E45" s="531"/>
      <c r="F45" s="532"/>
      <c r="G45" s="139"/>
      <c r="H45" s="140" t="s">
        <v>148</v>
      </c>
      <c r="I45" s="141" t="s">
        <v>296</v>
      </c>
      <c r="J45" s="104"/>
      <c r="K45" s="104"/>
    </row>
    <row r="46" spans="2:11" ht="31.75" customHeight="1" x14ac:dyDescent="0.15">
      <c r="B46" s="528"/>
      <c r="C46" s="533"/>
      <c r="D46" s="534"/>
      <c r="E46" s="534"/>
      <c r="F46" s="535"/>
      <c r="G46" s="139" t="s">
        <v>297</v>
      </c>
      <c r="H46" s="265">
        <v>132</v>
      </c>
      <c r="I46" s="265">
        <v>132</v>
      </c>
      <c r="J46" s="104"/>
      <c r="K46" s="104"/>
    </row>
    <row r="47" spans="2:11" ht="31.75" customHeight="1" x14ac:dyDescent="0.15">
      <c r="B47" s="528"/>
      <c r="C47" s="533"/>
      <c r="D47" s="534"/>
      <c r="E47" s="534"/>
      <c r="F47" s="535"/>
      <c r="G47" s="139" t="s">
        <v>298</v>
      </c>
      <c r="H47" s="265">
        <v>21</v>
      </c>
      <c r="I47" s="265">
        <v>21</v>
      </c>
      <c r="J47" s="104"/>
      <c r="K47" s="104"/>
    </row>
    <row r="48" spans="2:11" ht="31.75" customHeight="1" x14ac:dyDescent="0.15">
      <c r="B48" s="528"/>
      <c r="C48" s="533"/>
      <c r="D48" s="534"/>
      <c r="E48" s="534"/>
      <c r="F48" s="535"/>
      <c r="G48" s="139" t="s">
        <v>299</v>
      </c>
      <c r="H48" s="265">
        <v>10</v>
      </c>
      <c r="I48" s="265">
        <v>10</v>
      </c>
      <c r="J48" s="104"/>
      <c r="K48" s="104"/>
    </row>
    <row r="49" spans="2:11" ht="31.75" customHeight="1" x14ac:dyDescent="0.15">
      <c r="B49" s="528"/>
      <c r="C49" s="533"/>
      <c r="D49" s="534"/>
      <c r="E49" s="534"/>
      <c r="F49" s="535"/>
      <c r="G49" s="139" t="s">
        <v>300</v>
      </c>
      <c r="H49" s="265">
        <v>211</v>
      </c>
      <c r="I49" s="265">
        <v>211</v>
      </c>
      <c r="J49" s="104"/>
      <c r="K49" s="104"/>
    </row>
    <row r="50" spans="2:11" ht="31.75" customHeight="1" x14ac:dyDescent="0.15">
      <c r="B50" s="528"/>
      <c r="C50" s="533"/>
      <c r="D50" s="534"/>
      <c r="E50" s="534"/>
      <c r="F50" s="535"/>
      <c r="G50" s="139" t="s">
        <v>301</v>
      </c>
      <c r="H50" s="265">
        <v>149</v>
      </c>
      <c r="I50" s="265">
        <v>149</v>
      </c>
      <c r="J50" s="104"/>
      <c r="K50" s="104"/>
    </row>
    <row r="51" spans="2:11" ht="31.75" customHeight="1" x14ac:dyDescent="0.15">
      <c r="B51" s="528"/>
      <c r="C51" s="533"/>
      <c r="D51" s="534"/>
      <c r="E51" s="534"/>
      <c r="F51" s="535"/>
      <c r="G51" s="139" t="s">
        <v>302</v>
      </c>
      <c r="H51" s="265">
        <v>235</v>
      </c>
      <c r="I51" s="265">
        <v>235</v>
      </c>
      <c r="J51" s="104"/>
      <c r="K51" s="104"/>
    </row>
    <row r="52" spans="2:11" ht="31.75" customHeight="1" x14ac:dyDescent="0.15">
      <c r="B52" s="529"/>
      <c r="C52" s="536"/>
      <c r="D52" s="537"/>
      <c r="E52" s="537"/>
      <c r="F52" s="538"/>
      <c r="G52" s="139" t="s">
        <v>303</v>
      </c>
      <c r="H52" s="271">
        <v>18482384</v>
      </c>
      <c r="I52" s="271">
        <v>18482384</v>
      </c>
      <c r="J52" s="104"/>
      <c r="K52" s="104"/>
    </row>
    <row r="53" spans="2:11" ht="46.5" customHeight="1" x14ac:dyDescent="0.15">
      <c r="B53" s="118" t="s">
        <v>272</v>
      </c>
      <c r="C53" s="523" t="s">
        <v>46</v>
      </c>
      <c r="D53" s="524"/>
      <c r="E53" s="524"/>
      <c r="F53" s="524"/>
      <c r="G53" s="524"/>
      <c r="H53" s="524"/>
      <c r="I53" s="524"/>
      <c r="J53" s="104"/>
      <c r="K53" s="104"/>
    </row>
    <row r="54" spans="2:11" ht="93.75" customHeight="1" x14ac:dyDescent="0.15">
      <c r="B54" s="120" t="s">
        <v>273</v>
      </c>
      <c r="C54" s="525" t="s">
        <v>428</v>
      </c>
      <c r="D54" s="526"/>
      <c r="E54" s="526"/>
      <c r="F54" s="526"/>
      <c r="G54" s="526"/>
      <c r="H54" s="526"/>
      <c r="I54" s="526"/>
      <c r="J54" s="104"/>
      <c r="K54" s="104"/>
    </row>
    <row r="55" spans="2:11" ht="22.5" customHeight="1" x14ac:dyDescent="0.15">
      <c r="B55" s="493" t="s">
        <v>274</v>
      </c>
      <c r="C55" s="494"/>
      <c r="D55" s="494"/>
      <c r="E55" s="494"/>
      <c r="F55" s="494"/>
      <c r="G55" s="494"/>
      <c r="H55" s="494"/>
      <c r="I55" s="495"/>
      <c r="J55" s="104"/>
      <c r="K55" s="104"/>
    </row>
    <row r="56" spans="2:11" ht="22.5" customHeight="1" x14ac:dyDescent="0.15">
      <c r="B56" s="489" t="s">
        <v>275</v>
      </c>
      <c r="C56" s="137" t="s">
        <v>276</v>
      </c>
      <c r="D56" s="491" t="s">
        <v>277</v>
      </c>
      <c r="E56" s="491"/>
      <c r="F56" s="491"/>
      <c r="G56" s="491" t="s">
        <v>278</v>
      </c>
      <c r="H56" s="491"/>
      <c r="I56" s="492"/>
      <c r="J56" s="105"/>
      <c r="K56" s="105"/>
    </row>
    <row r="57" spans="2:11" ht="30.75" customHeight="1" x14ac:dyDescent="0.15">
      <c r="B57" s="490"/>
      <c r="C57" s="138"/>
      <c r="D57" s="487"/>
      <c r="E57" s="487"/>
      <c r="F57" s="487"/>
      <c r="G57" s="487"/>
      <c r="H57" s="487"/>
      <c r="I57" s="488"/>
      <c r="J57" s="105"/>
      <c r="K57" s="105"/>
    </row>
    <row r="58" spans="2:11" ht="32.25" customHeight="1" x14ac:dyDescent="0.15">
      <c r="B58" s="121" t="s">
        <v>279</v>
      </c>
      <c r="C58" s="487" t="s">
        <v>470</v>
      </c>
      <c r="D58" s="487"/>
      <c r="E58" s="487"/>
      <c r="F58" s="487"/>
      <c r="G58" s="487"/>
      <c r="H58" s="487"/>
      <c r="I58" s="488"/>
      <c r="J58" s="106"/>
      <c r="K58" s="106"/>
    </row>
    <row r="59" spans="2:11" ht="28.5" customHeight="1" x14ac:dyDescent="0.15">
      <c r="B59" s="121" t="s">
        <v>280</v>
      </c>
      <c r="C59" s="487" t="s">
        <v>470</v>
      </c>
      <c r="D59" s="487"/>
      <c r="E59" s="487"/>
      <c r="F59" s="487"/>
      <c r="G59" s="487"/>
      <c r="H59" s="487"/>
      <c r="I59" s="488"/>
      <c r="J59" s="106"/>
      <c r="K59" s="106"/>
    </row>
    <row r="60" spans="2:11" ht="30" customHeight="1" x14ac:dyDescent="0.15">
      <c r="B60" s="121" t="s">
        <v>281</v>
      </c>
      <c r="C60" s="487" t="s">
        <v>471</v>
      </c>
      <c r="D60" s="487"/>
      <c r="E60" s="487"/>
      <c r="F60" s="487"/>
      <c r="G60" s="487"/>
      <c r="H60" s="487"/>
      <c r="I60" s="488"/>
      <c r="J60" s="107"/>
      <c r="K60" s="107"/>
    </row>
    <row r="61" spans="2:11" ht="31.5" customHeight="1" x14ac:dyDescent="0.15">
      <c r="B61" s="121" t="s">
        <v>283</v>
      </c>
      <c r="C61" s="487" t="s">
        <v>471</v>
      </c>
      <c r="D61" s="487"/>
      <c r="E61" s="487"/>
      <c r="F61" s="487"/>
      <c r="G61" s="487"/>
      <c r="H61" s="487"/>
      <c r="I61" s="488"/>
      <c r="J61" s="108"/>
      <c r="K61" s="108"/>
    </row>
    <row r="62" spans="2:11" x14ac:dyDescent="0.15">
      <c r="B62" s="109"/>
      <c r="C62" s="110"/>
      <c r="D62" s="110"/>
      <c r="E62" s="111"/>
      <c r="F62" s="111"/>
      <c r="G62" s="117"/>
      <c r="H62" s="113"/>
      <c r="I62" s="110"/>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sheetProtection algorithmName="SHA-512" hashValue="Ovl52+nWu4sMTXKYdHG/50luYdbq0x645koOdj6bZsOEKiAJf1t789D2kDHiFbUjlXwb+PM5dc41KQVGw5jKrA==" saltValue="UYvw4PnFRab71egASCyqt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V60"/>
  <sheetViews>
    <sheetView view="pageBreakPreview" zoomScale="85" zoomScaleNormal="85" zoomScaleSheetLayoutView="85" workbookViewId="0">
      <selection activeCell="C51" sqref="C51:I51"/>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9" width="22.5" style="83" customWidth="1"/>
    <col min="10" max="22" width="11.5" style="81"/>
    <col min="23" max="16384" width="11.5" style="83"/>
  </cols>
  <sheetData>
    <row r="1" spans="2:12" ht="37.5" customHeight="1" x14ac:dyDescent="0.15">
      <c r="B1" s="579"/>
      <c r="C1" s="625" t="s">
        <v>1</v>
      </c>
      <c r="D1" s="625"/>
      <c r="E1" s="625"/>
      <c r="F1" s="625"/>
      <c r="G1" s="625"/>
      <c r="H1" s="625"/>
      <c r="I1" s="583"/>
      <c r="K1" s="82"/>
    </row>
    <row r="2" spans="2:12" ht="37.5" customHeight="1" x14ac:dyDescent="0.15">
      <c r="B2" s="580"/>
      <c r="C2" s="626" t="s">
        <v>218</v>
      </c>
      <c r="D2" s="626"/>
      <c r="E2" s="626"/>
      <c r="F2" s="626"/>
      <c r="G2" s="626"/>
      <c r="H2" s="626"/>
      <c r="I2" s="584"/>
      <c r="K2" s="82"/>
    </row>
    <row r="3" spans="2:12" ht="37.5" customHeight="1" x14ac:dyDescent="0.15">
      <c r="B3" s="580"/>
      <c r="C3" s="626" t="s">
        <v>219</v>
      </c>
      <c r="D3" s="626"/>
      <c r="E3" s="626"/>
      <c r="F3" s="626" t="s">
        <v>220</v>
      </c>
      <c r="G3" s="626"/>
      <c r="H3" s="626"/>
      <c r="I3" s="584"/>
      <c r="K3" s="82"/>
    </row>
    <row r="4" spans="2:12" ht="23.25" customHeight="1" x14ac:dyDescent="0.15">
      <c r="B4" s="575" t="s">
        <v>221</v>
      </c>
      <c r="C4" s="576"/>
      <c r="D4" s="576"/>
      <c r="E4" s="576"/>
      <c r="F4" s="576"/>
      <c r="G4" s="576"/>
      <c r="H4" s="576"/>
      <c r="I4" s="577"/>
    </row>
    <row r="5" spans="2:12" ht="24" customHeight="1" x14ac:dyDescent="0.15">
      <c r="B5" s="493" t="s">
        <v>222</v>
      </c>
      <c r="C5" s="494"/>
      <c r="D5" s="494"/>
      <c r="E5" s="494"/>
      <c r="F5" s="494"/>
      <c r="G5" s="494"/>
      <c r="H5" s="494"/>
      <c r="I5" s="495"/>
      <c r="L5" s="86"/>
    </row>
    <row r="6" spans="2:12" ht="30.75" customHeight="1" x14ac:dyDescent="0.15">
      <c r="B6" s="118" t="s">
        <v>223</v>
      </c>
      <c r="C6" s="159">
        <v>3</v>
      </c>
      <c r="D6" s="578" t="s">
        <v>224</v>
      </c>
      <c r="E6" s="578"/>
      <c r="F6" s="545" t="s">
        <v>304</v>
      </c>
      <c r="G6" s="545"/>
      <c r="H6" s="545"/>
      <c r="I6" s="546"/>
      <c r="K6" s="82"/>
      <c r="L6" s="86"/>
    </row>
    <row r="7" spans="2:12" ht="30.75" customHeight="1" x14ac:dyDescent="0.15">
      <c r="B7" s="118" t="s">
        <v>225</v>
      </c>
      <c r="C7" s="159" t="s">
        <v>84</v>
      </c>
      <c r="D7" s="578" t="s">
        <v>226</v>
      </c>
      <c r="E7" s="578"/>
      <c r="F7" s="545" t="s">
        <v>305</v>
      </c>
      <c r="G7" s="545"/>
      <c r="H7" s="131" t="s">
        <v>228</v>
      </c>
      <c r="I7" s="160" t="s">
        <v>84</v>
      </c>
      <c r="K7" s="82"/>
      <c r="L7" s="86"/>
    </row>
    <row r="8" spans="2:12" ht="30.75" customHeight="1" x14ac:dyDescent="0.15">
      <c r="B8" s="118" t="s">
        <v>229</v>
      </c>
      <c r="C8" s="545" t="s">
        <v>230</v>
      </c>
      <c r="D8" s="545"/>
      <c r="E8" s="545"/>
      <c r="F8" s="545"/>
      <c r="G8" s="131" t="s">
        <v>231</v>
      </c>
      <c r="H8" s="568">
        <v>7550</v>
      </c>
      <c r="I8" s="569"/>
      <c r="K8" s="82"/>
      <c r="L8" s="86"/>
    </row>
    <row r="9" spans="2:12" ht="30.75" customHeight="1" x14ac:dyDescent="0.15">
      <c r="B9" s="118" t="s">
        <v>68</v>
      </c>
      <c r="C9" s="621" t="s">
        <v>93</v>
      </c>
      <c r="D9" s="621"/>
      <c r="E9" s="621"/>
      <c r="F9" s="621"/>
      <c r="G9" s="131" t="s">
        <v>232</v>
      </c>
      <c r="H9" s="571" t="s">
        <v>306</v>
      </c>
      <c r="I9" s="572"/>
      <c r="K9" s="91"/>
    </row>
    <row r="10" spans="2:12" ht="60.75" customHeight="1" x14ac:dyDescent="0.15">
      <c r="B10" s="118" t="s">
        <v>234</v>
      </c>
      <c r="C10" s="545" t="s">
        <v>307</v>
      </c>
      <c r="D10" s="545"/>
      <c r="E10" s="545"/>
      <c r="F10" s="545"/>
      <c r="G10" s="545"/>
      <c r="H10" s="545"/>
      <c r="I10" s="546"/>
      <c r="K10" s="91"/>
    </row>
    <row r="11" spans="2:12" ht="30.75" customHeight="1" x14ac:dyDescent="0.15">
      <c r="B11" s="118" t="s">
        <v>235</v>
      </c>
      <c r="C11" s="545" t="s">
        <v>236</v>
      </c>
      <c r="D11" s="545"/>
      <c r="E11" s="545"/>
      <c r="F11" s="545"/>
      <c r="G11" s="545"/>
      <c r="H11" s="545"/>
      <c r="I11" s="546"/>
      <c r="K11" s="91"/>
      <c r="L11" s="86"/>
    </row>
    <row r="12" spans="2:12" ht="30.75" customHeight="1" x14ac:dyDescent="0.15">
      <c r="B12" s="118" t="s">
        <v>237</v>
      </c>
      <c r="C12" s="566" t="s">
        <v>308</v>
      </c>
      <c r="D12" s="566"/>
      <c r="E12" s="566"/>
      <c r="F12" s="566"/>
      <c r="G12" s="131" t="s">
        <v>238</v>
      </c>
      <c r="H12" s="566" t="s">
        <v>106</v>
      </c>
      <c r="I12" s="567"/>
      <c r="K12" s="91"/>
      <c r="L12" s="86"/>
    </row>
    <row r="13" spans="2:12" ht="30.75" customHeight="1" x14ac:dyDescent="0.15">
      <c r="B13" s="118" t="s">
        <v>239</v>
      </c>
      <c r="C13" s="622" t="s">
        <v>421</v>
      </c>
      <c r="D13" s="622"/>
      <c r="E13" s="622"/>
      <c r="F13" s="622"/>
      <c r="G13" s="131" t="s">
        <v>241</v>
      </c>
      <c r="H13" s="545" t="s">
        <v>44</v>
      </c>
      <c r="I13" s="546"/>
      <c r="K13" s="91"/>
    </row>
    <row r="14" spans="2:12" ht="64.5" customHeight="1" x14ac:dyDescent="0.15">
      <c r="B14" s="118" t="s">
        <v>242</v>
      </c>
      <c r="C14" s="623" t="s">
        <v>309</v>
      </c>
      <c r="D14" s="623"/>
      <c r="E14" s="623"/>
      <c r="F14" s="623"/>
      <c r="G14" s="623"/>
      <c r="H14" s="623"/>
      <c r="I14" s="624"/>
      <c r="K14" s="91"/>
      <c r="L14" s="86"/>
    </row>
    <row r="15" spans="2:12" ht="30.75" customHeight="1" x14ac:dyDescent="0.15">
      <c r="B15" s="118" t="s">
        <v>243</v>
      </c>
      <c r="C15" s="566" t="s">
        <v>310</v>
      </c>
      <c r="D15" s="566"/>
      <c r="E15" s="566"/>
      <c r="F15" s="566"/>
      <c r="G15" s="566"/>
      <c r="H15" s="566"/>
      <c r="I15" s="567"/>
      <c r="K15" s="91"/>
      <c r="L15" s="86"/>
    </row>
    <row r="16" spans="2:12" ht="20.25" customHeight="1" x14ac:dyDescent="0.15">
      <c r="B16" s="118" t="s">
        <v>245</v>
      </c>
      <c r="C16" s="545" t="s">
        <v>311</v>
      </c>
      <c r="D16" s="545"/>
      <c r="E16" s="545"/>
      <c r="F16" s="545"/>
      <c r="G16" s="545"/>
      <c r="H16" s="545"/>
      <c r="I16" s="546"/>
      <c r="K16" s="91"/>
      <c r="L16" s="86"/>
    </row>
    <row r="17" spans="2:12" ht="30.75" customHeight="1" x14ac:dyDescent="0.15">
      <c r="B17" s="118" t="s">
        <v>246</v>
      </c>
      <c r="C17" s="545" t="s">
        <v>43</v>
      </c>
      <c r="D17" s="614"/>
      <c r="E17" s="614"/>
      <c r="F17" s="614"/>
      <c r="G17" s="614"/>
      <c r="H17" s="614"/>
      <c r="I17" s="615"/>
      <c r="K17" s="91"/>
      <c r="L17" s="86"/>
    </row>
    <row r="18" spans="2:12" ht="18" customHeight="1" x14ac:dyDescent="0.15">
      <c r="B18" s="550" t="s">
        <v>248</v>
      </c>
      <c r="C18" s="551" t="s">
        <v>249</v>
      </c>
      <c r="D18" s="551"/>
      <c r="E18" s="551"/>
      <c r="F18" s="552" t="s">
        <v>250</v>
      </c>
      <c r="G18" s="552"/>
      <c r="H18" s="552"/>
      <c r="I18" s="553"/>
      <c r="K18" s="91"/>
      <c r="L18" s="86"/>
    </row>
    <row r="19" spans="2:12" ht="39.75" customHeight="1" x14ac:dyDescent="0.15">
      <c r="B19" s="550"/>
      <c r="C19" s="545" t="s">
        <v>312</v>
      </c>
      <c r="D19" s="545"/>
      <c r="E19" s="545"/>
      <c r="F19" s="545" t="s">
        <v>313</v>
      </c>
      <c r="G19" s="545"/>
      <c r="H19" s="545"/>
      <c r="I19" s="546"/>
      <c r="K19" s="91"/>
      <c r="L19" s="86"/>
    </row>
    <row r="20" spans="2:12" ht="39.75" customHeight="1" x14ac:dyDescent="0.15">
      <c r="B20" s="118" t="s">
        <v>251</v>
      </c>
      <c r="C20" s="499" t="s">
        <v>43</v>
      </c>
      <c r="D20" s="500"/>
      <c r="E20" s="610"/>
      <c r="F20" s="566" t="s">
        <v>43</v>
      </c>
      <c r="G20" s="566"/>
      <c r="H20" s="566"/>
      <c r="I20" s="567"/>
      <c r="K20" s="91"/>
      <c r="L20" s="86"/>
    </row>
    <row r="21" spans="2:12" ht="42" customHeight="1" x14ac:dyDescent="0.15">
      <c r="B21" s="118" t="s">
        <v>252</v>
      </c>
      <c r="C21" s="616" t="s">
        <v>314</v>
      </c>
      <c r="D21" s="617"/>
      <c r="E21" s="618"/>
      <c r="F21" s="499" t="s">
        <v>315</v>
      </c>
      <c r="G21" s="500"/>
      <c r="H21" s="500"/>
      <c r="I21" s="501"/>
      <c r="K21" s="97"/>
      <c r="L21" s="86"/>
    </row>
    <row r="22" spans="2:12" ht="23.25" customHeight="1" x14ac:dyDescent="0.15">
      <c r="B22" s="118" t="s">
        <v>253</v>
      </c>
      <c r="C22" s="609">
        <v>44197</v>
      </c>
      <c r="D22" s="619"/>
      <c r="E22" s="620"/>
      <c r="F22" s="131" t="s">
        <v>254</v>
      </c>
      <c r="G22" s="215">
        <v>0.4</v>
      </c>
      <c r="H22" s="134" t="s">
        <v>255</v>
      </c>
      <c r="I22" s="280">
        <v>0.8</v>
      </c>
      <c r="K22" s="97"/>
    </row>
    <row r="23" spans="2:12" ht="27" customHeight="1" x14ac:dyDescent="0.15">
      <c r="B23" s="118" t="s">
        <v>256</v>
      </c>
      <c r="C23" s="609">
        <v>44561</v>
      </c>
      <c r="D23" s="500"/>
      <c r="E23" s="610"/>
      <c r="F23" s="131" t="s">
        <v>257</v>
      </c>
      <c r="G23" s="611">
        <v>0.1</v>
      </c>
      <c r="H23" s="612"/>
      <c r="I23" s="613"/>
      <c r="K23" s="97"/>
    </row>
    <row r="24" spans="2:12" ht="30.75" customHeight="1" x14ac:dyDescent="0.15">
      <c r="B24" s="210" t="s">
        <v>258</v>
      </c>
      <c r="C24" s="603" t="s">
        <v>118</v>
      </c>
      <c r="D24" s="604"/>
      <c r="E24" s="605"/>
      <c r="F24" s="211" t="s">
        <v>260</v>
      </c>
      <c r="G24" s="499" t="s">
        <v>426</v>
      </c>
      <c r="H24" s="500"/>
      <c r="I24" s="501"/>
      <c r="K24" s="97"/>
    </row>
    <row r="25" spans="2:12" ht="22.5" customHeight="1" x14ac:dyDescent="0.15">
      <c r="B25" s="606" t="s">
        <v>261</v>
      </c>
      <c r="C25" s="607"/>
      <c r="D25" s="607"/>
      <c r="E25" s="607"/>
      <c r="F25" s="607"/>
      <c r="G25" s="607"/>
      <c r="H25" s="607"/>
      <c r="I25" s="608"/>
      <c r="K25" s="97"/>
    </row>
    <row r="26" spans="2:12" ht="43.5" customHeight="1" x14ac:dyDescent="0.15">
      <c r="B26" s="100" t="s">
        <v>148</v>
      </c>
      <c r="C26" s="134" t="s">
        <v>262</v>
      </c>
      <c r="D26" s="134" t="s">
        <v>263</v>
      </c>
      <c r="E26" s="135" t="s">
        <v>264</v>
      </c>
      <c r="F26" s="134" t="s">
        <v>265</v>
      </c>
      <c r="G26" s="134" t="s">
        <v>266</v>
      </c>
      <c r="H26" s="135" t="s">
        <v>316</v>
      </c>
      <c r="I26" s="136" t="s">
        <v>317</v>
      </c>
      <c r="K26" s="97"/>
    </row>
    <row r="27" spans="2:12" ht="19.5" customHeight="1" x14ac:dyDescent="0.15">
      <c r="B27" s="101" t="s">
        <v>157</v>
      </c>
      <c r="C27" s="263">
        <f>0.09254*G23</f>
        <v>9.2540000000000001E-3</v>
      </c>
      <c r="D27" s="276">
        <v>9.2540000000000001E-3</v>
      </c>
      <c r="E27" s="128">
        <f>+D27/C27</f>
        <v>1</v>
      </c>
      <c r="F27" s="502">
        <f>SUM(C27:C38)</f>
        <v>0.1</v>
      </c>
      <c r="G27" s="505">
        <f>SUM(D27:D38)</f>
        <v>9.2540000000000001E-3</v>
      </c>
      <c r="H27" s="214">
        <f>+(D27*100%)/$G$23</f>
        <v>9.2539999999999997E-2</v>
      </c>
      <c r="I27" s="508">
        <f>G27+I22</f>
        <v>0.80925400000000003</v>
      </c>
      <c r="K27" s="97"/>
    </row>
    <row r="28" spans="2:12" ht="19.5" customHeight="1" x14ac:dyDescent="0.15">
      <c r="B28" s="101" t="s">
        <v>158</v>
      </c>
      <c r="C28" s="263">
        <f>0.04998*G23</f>
        <v>4.9979999999999998E-3</v>
      </c>
      <c r="D28" s="158"/>
      <c r="E28" s="128">
        <f t="shared" ref="E28:E38" si="0">+D28/C28</f>
        <v>0</v>
      </c>
      <c r="F28" s="503"/>
      <c r="G28" s="506"/>
      <c r="H28" s="214" t="str">
        <f>+IF(D28="","",((D28*100%)/$G$23)+H27)</f>
        <v/>
      </c>
      <c r="I28" s="509"/>
      <c r="K28" s="97"/>
    </row>
    <row r="29" spans="2:12" ht="19.5" customHeight="1" x14ac:dyDescent="0.15">
      <c r="B29" s="101" t="s">
        <v>159</v>
      </c>
      <c r="C29" s="263">
        <f>0.04998*G23</f>
        <v>4.9979999999999998E-3</v>
      </c>
      <c r="D29" s="158"/>
      <c r="E29" s="128">
        <f t="shared" si="0"/>
        <v>0</v>
      </c>
      <c r="F29" s="503"/>
      <c r="G29" s="506"/>
      <c r="H29" s="214" t="str">
        <f t="shared" ref="H29:H37" si="1">+IF(D29="","",((D29*100%)/$G$23)+H28)</f>
        <v/>
      </c>
      <c r="I29" s="509"/>
      <c r="K29" s="97"/>
    </row>
    <row r="30" spans="2:12" ht="19.5" customHeight="1" x14ac:dyDescent="0.15">
      <c r="B30" s="101" t="s">
        <v>160</v>
      </c>
      <c r="C30" s="263">
        <f>0.08748*G23</f>
        <v>8.7480000000000006E-3</v>
      </c>
      <c r="D30" s="158"/>
      <c r="E30" s="128">
        <f t="shared" si="0"/>
        <v>0</v>
      </c>
      <c r="F30" s="503"/>
      <c r="G30" s="506"/>
      <c r="H30" s="214" t="str">
        <f t="shared" si="1"/>
        <v/>
      </c>
      <c r="I30" s="509"/>
    </row>
    <row r="31" spans="2:12" ht="19.5" customHeight="1" x14ac:dyDescent="0.15">
      <c r="B31" s="101" t="s">
        <v>161</v>
      </c>
      <c r="C31" s="263">
        <f>0.04998*G23</f>
        <v>4.9979999999999998E-3</v>
      </c>
      <c r="D31" s="158"/>
      <c r="E31" s="128">
        <f t="shared" si="0"/>
        <v>0</v>
      </c>
      <c r="F31" s="503"/>
      <c r="G31" s="506"/>
      <c r="H31" s="214" t="str">
        <f t="shared" si="1"/>
        <v/>
      </c>
      <c r="I31" s="509"/>
    </row>
    <row r="32" spans="2:12" ht="19.5" customHeight="1" x14ac:dyDescent="0.15">
      <c r="B32" s="101" t="s">
        <v>162</v>
      </c>
      <c r="C32" s="263">
        <f>0.09498*G23</f>
        <v>9.4979999999999995E-3</v>
      </c>
      <c r="D32" s="158"/>
      <c r="E32" s="128">
        <f t="shared" si="0"/>
        <v>0</v>
      </c>
      <c r="F32" s="503"/>
      <c r="G32" s="506"/>
      <c r="H32" s="214" t="str">
        <f t="shared" si="1"/>
        <v/>
      </c>
      <c r="I32" s="509"/>
    </row>
    <row r="33" spans="2:14" ht="19.5" customHeight="1" x14ac:dyDescent="0.15">
      <c r="B33" s="101" t="s">
        <v>163</v>
      </c>
      <c r="C33" s="263">
        <f>0.11248*G23</f>
        <v>1.1248000000000001E-2</v>
      </c>
      <c r="D33" s="158"/>
      <c r="E33" s="128">
        <f t="shared" si="0"/>
        <v>0</v>
      </c>
      <c r="F33" s="503"/>
      <c r="G33" s="506"/>
      <c r="H33" s="214" t="str">
        <f t="shared" si="1"/>
        <v/>
      </c>
      <c r="I33" s="509"/>
    </row>
    <row r="34" spans="2:14" ht="19.5" customHeight="1" x14ac:dyDescent="0.15">
      <c r="B34" s="101" t="s">
        <v>164</v>
      </c>
      <c r="C34" s="263">
        <f>0.08998*G23</f>
        <v>8.9980000000000008E-3</v>
      </c>
      <c r="D34" s="158"/>
      <c r="E34" s="128">
        <f t="shared" si="0"/>
        <v>0</v>
      </c>
      <c r="F34" s="503"/>
      <c r="G34" s="506"/>
      <c r="H34" s="214" t="str">
        <f t="shared" si="1"/>
        <v/>
      </c>
      <c r="I34" s="509"/>
    </row>
    <row r="35" spans="2:14" ht="19.5" customHeight="1" x14ac:dyDescent="0.15">
      <c r="B35" s="101" t="s">
        <v>165</v>
      </c>
      <c r="C35" s="263">
        <f>0.07498*G23</f>
        <v>7.4980000000000012E-3</v>
      </c>
      <c r="D35" s="158"/>
      <c r="E35" s="128">
        <f t="shared" si="0"/>
        <v>0</v>
      </c>
      <c r="F35" s="503"/>
      <c r="G35" s="506"/>
      <c r="H35" s="214" t="str">
        <f t="shared" si="1"/>
        <v/>
      </c>
      <c r="I35" s="509"/>
    </row>
    <row r="36" spans="2:14" ht="19.5" customHeight="1" x14ac:dyDescent="0.15">
      <c r="B36" s="101" t="s">
        <v>166</v>
      </c>
      <c r="C36" s="263">
        <f>0.12748*G23</f>
        <v>1.2748000000000002E-2</v>
      </c>
      <c r="D36" s="158"/>
      <c r="E36" s="128">
        <f t="shared" si="0"/>
        <v>0</v>
      </c>
      <c r="F36" s="503"/>
      <c r="G36" s="506"/>
      <c r="H36" s="214" t="str">
        <f t="shared" si="1"/>
        <v/>
      </c>
      <c r="I36" s="509"/>
    </row>
    <row r="37" spans="2:14" ht="19.5" customHeight="1" x14ac:dyDescent="0.15">
      <c r="B37" s="101" t="s">
        <v>167</v>
      </c>
      <c r="C37" s="263">
        <f>0.07498*G23</f>
        <v>7.4980000000000012E-3</v>
      </c>
      <c r="D37" s="158"/>
      <c r="E37" s="128">
        <f t="shared" si="0"/>
        <v>0</v>
      </c>
      <c r="F37" s="503"/>
      <c r="G37" s="506"/>
      <c r="H37" s="214" t="str">
        <f t="shared" si="1"/>
        <v/>
      </c>
      <c r="I37" s="509"/>
    </row>
    <row r="38" spans="2:14" ht="19.5" customHeight="1" x14ac:dyDescent="0.15">
      <c r="B38" s="101" t="s">
        <v>168</v>
      </c>
      <c r="C38" s="263">
        <f>0.09516*G23</f>
        <v>9.5160000000000002E-3</v>
      </c>
      <c r="D38" s="158"/>
      <c r="E38" s="128">
        <f t="shared" si="0"/>
        <v>0</v>
      </c>
      <c r="F38" s="504"/>
      <c r="G38" s="507"/>
      <c r="H38" s="214">
        <v>1</v>
      </c>
      <c r="I38" s="510"/>
    </row>
    <row r="39" spans="2:14" ht="231" customHeight="1" x14ac:dyDescent="0.15">
      <c r="B39" s="119" t="s">
        <v>270</v>
      </c>
      <c r="C39" s="588" t="s">
        <v>429</v>
      </c>
      <c r="D39" s="589"/>
      <c r="E39" s="589"/>
      <c r="F39" s="589"/>
      <c r="G39" s="589"/>
      <c r="H39" s="589"/>
      <c r="I39" s="590"/>
    </row>
    <row r="40" spans="2:14" ht="34.5" customHeight="1" x14ac:dyDescent="0.15">
      <c r="B40" s="514"/>
      <c r="C40" s="515"/>
      <c r="D40" s="515"/>
      <c r="E40" s="515"/>
      <c r="F40" s="515"/>
      <c r="G40" s="515"/>
      <c r="H40" s="515"/>
      <c r="I40" s="516"/>
    </row>
    <row r="41" spans="2:14" ht="34.5" customHeight="1" x14ac:dyDescent="0.15">
      <c r="B41" s="517"/>
      <c r="C41" s="518"/>
      <c r="D41" s="518"/>
      <c r="E41" s="518"/>
      <c r="F41" s="518"/>
      <c r="G41" s="518"/>
      <c r="H41" s="518"/>
      <c r="I41" s="519"/>
    </row>
    <row r="42" spans="2:14" ht="34.5" customHeight="1" x14ac:dyDescent="0.15">
      <c r="B42" s="517"/>
      <c r="C42" s="518"/>
      <c r="D42" s="518"/>
      <c r="E42" s="518"/>
      <c r="F42" s="518"/>
      <c r="G42" s="518"/>
      <c r="H42" s="518"/>
      <c r="I42" s="519"/>
    </row>
    <row r="43" spans="2:14" ht="34.5" customHeight="1" x14ac:dyDescent="0.15">
      <c r="B43" s="517"/>
      <c r="C43" s="518"/>
      <c r="D43" s="518"/>
      <c r="E43" s="518"/>
      <c r="F43" s="518"/>
      <c r="G43" s="518"/>
      <c r="H43" s="518"/>
      <c r="I43" s="519"/>
    </row>
    <row r="44" spans="2:14" ht="34.5" customHeight="1" x14ac:dyDescent="0.15">
      <c r="B44" s="520"/>
      <c r="C44" s="521"/>
      <c r="D44" s="521"/>
      <c r="E44" s="521"/>
      <c r="F44" s="521"/>
      <c r="G44" s="521"/>
      <c r="H44" s="521"/>
      <c r="I44" s="522"/>
    </row>
    <row r="45" spans="2:14" ht="118.75" customHeight="1" x14ac:dyDescent="0.15">
      <c r="B45" s="118" t="s">
        <v>271</v>
      </c>
      <c r="C45" s="591" t="s">
        <v>430</v>
      </c>
      <c r="D45" s="592"/>
      <c r="E45" s="592"/>
      <c r="F45" s="592"/>
      <c r="G45" s="592"/>
      <c r="H45" s="592"/>
      <c r="I45" s="593"/>
      <c r="J45" s="256"/>
      <c r="K45" s="256"/>
      <c r="L45" s="256"/>
      <c r="M45" s="256"/>
      <c r="N45" s="256"/>
    </row>
    <row r="46" spans="2:14" ht="32.25" customHeight="1" x14ac:dyDescent="0.15">
      <c r="B46" s="118" t="s">
        <v>272</v>
      </c>
      <c r="C46" s="594" t="s">
        <v>46</v>
      </c>
      <c r="D46" s="595"/>
      <c r="E46" s="595"/>
      <c r="F46" s="595"/>
      <c r="G46" s="595"/>
      <c r="H46" s="595"/>
      <c r="I46" s="596"/>
      <c r="J46" s="257"/>
      <c r="K46" s="257"/>
      <c r="L46" s="257"/>
      <c r="M46" s="257"/>
      <c r="N46" s="257"/>
    </row>
    <row r="47" spans="2:14" ht="96.5" customHeight="1" x14ac:dyDescent="0.15">
      <c r="B47" s="120" t="s">
        <v>273</v>
      </c>
      <c r="C47" s="597" t="s">
        <v>431</v>
      </c>
      <c r="D47" s="598"/>
      <c r="E47" s="598"/>
      <c r="F47" s="598"/>
      <c r="G47" s="598"/>
      <c r="H47" s="598"/>
      <c r="I47" s="599"/>
      <c r="J47" s="258"/>
      <c r="K47" s="258"/>
      <c r="L47" s="258"/>
      <c r="M47" s="258"/>
      <c r="N47" s="258"/>
    </row>
    <row r="48" spans="2:14" ht="22.5" customHeight="1" x14ac:dyDescent="0.15">
      <c r="B48" s="606" t="s">
        <v>274</v>
      </c>
      <c r="C48" s="607"/>
      <c r="D48" s="607"/>
      <c r="E48" s="607"/>
      <c r="F48" s="607"/>
      <c r="G48" s="607"/>
      <c r="H48" s="607"/>
      <c r="I48" s="608"/>
      <c r="J48" s="258"/>
      <c r="K48" s="258"/>
      <c r="L48" s="258"/>
      <c r="M48" s="258"/>
      <c r="N48" s="258"/>
    </row>
    <row r="49" spans="2:14" ht="55.25" customHeight="1" x14ac:dyDescent="0.15">
      <c r="B49" s="489" t="s">
        <v>275</v>
      </c>
      <c r="C49" s="137" t="s">
        <v>401</v>
      </c>
      <c r="D49" s="491" t="s">
        <v>277</v>
      </c>
      <c r="E49" s="491"/>
      <c r="F49" s="491"/>
      <c r="G49" s="491" t="s">
        <v>278</v>
      </c>
      <c r="H49" s="491"/>
      <c r="I49" s="492"/>
      <c r="J49" s="259"/>
      <c r="K49" s="259"/>
      <c r="L49" s="259"/>
      <c r="M49" s="259"/>
      <c r="N49" s="259"/>
    </row>
    <row r="50" spans="2:14" ht="30.75" customHeight="1" x14ac:dyDescent="0.15">
      <c r="B50" s="490"/>
      <c r="C50" s="216"/>
      <c r="D50" s="487"/>
      <c r="E50" s="487"/>
      <c r="F50" s="487"/>
      <c r="G50" s="487"/>
      <c r="H50" s="487"/>
      <c r="I50" s="488"/>
    </row>
    <row r="51" spans="2:14" ht="58" customHeight="1" x14ac:dyDescent="0.15">
      <c r="B51" s="121" t="s">
        <v>279</v>
      </c>
      <c r="C51" s="600" t="s">
        <v>465</v>
      </c>
      <c r="D51" s="601"/>
      <c r="E51" s="601"/>
      <c r="F51" s="601"/>
      <c r="G51" s="601"/>
      <c r="H51" s="601"/>
      <c r="I51" s="602"/>
    </row>
    <row r="52" spans="2:14" ht="28.5" customHeight="1" x14ac:dyDescent="0.15">
      <c r="B52" s="122" t="s">
        <v>280</v>
      </c>
      <c r="C52" s="600" t="s">
        <v>466</v>
      </c>
      <c r="D52" s="601"/>
      <c r="E52" s="601"/>
      <c r="F52" s="601"/>
      <c r="G52" s="601"/>
      <c r="H52" s="601"/>
      <c r="I52" s="602"/>
    </row>
    <row r="53" spans="2:14" ht="30" customHeight="1" x14ac:dyDescent="0.15">
      <c r="B53" s="120" t="s">
        <v>281</v>
      </c>
      <c r="C53" s="600" t="s">
        <v>400</v>
      </c>
      <c r="D53" s="601"/>
      <c r="E53" s="601"/>
      <c r="F53" s="601"/>
      <c r="G53" s="601"/>
      <c r="H53" s="601"/>
      <c r="I53" s="602"/>
    </row>
    <row r="54" spans="2:14" ht="31.5" customHeight="1" thickBot="1" x14ac:dyDescent="0.2">
      <c r="B54" s="116" t="s">
        <v>283</v>
      </c>
      <c r="C54" s="600" t="s">
        <v>400</v>
      </c>
      <c r="D54" s="601"/>
      <c r="E54" s="601"/>
      <c r="F54" s="601"/>
      <c r="G54" s="601"/>
      <c r="H54" s="601"/>
      <c r="I54" s="602"/>
    </row>
    <row r="55" spans="2:14" ht="12.75" customHeight="1" x14ac:dyDescent="0.15">
      <c r="B55" s="109"/>
      <c r="C55" s="110"/>
      <c r="D55" s="110"/>
      <c r="E55" s="111"/>
      <c r="F55" s="111"/>
      <c r="G55" s="112"/>
      <c r="H55" s="113"/>
      <c r="I55" s="110"/>
    </row>
    <row r="56" spans="2:14" x14ac:dyDescent="0.15">
      <c r="B56" s="109"/>
      <c r="C56" s="110"/>
      <c r="D56" s="110"/>
      <c r="E56" s="111"/>
      <c r="F56" s="111"/>
      <c r="G56" s="112"/>
      <c r="H56" s="113"/>
      <c r="I56" s="110"/>
    </row>
    <row r="57" spans="2:14" x14ac:dyDescent="0.15">
      <c r="B57" s="109"/>
      <c r="C57" s="110"/>
      <c r="D57" s="110"/>
      <c r="E57" s="111"/>
      <c r="F57" s="111"/>
      <c r="G57" s="112"/>
      <c r="H57" s="113"/>
      <c r="I57" s="110"/>
    </row>
    <row r="58" spans="2:14" x14ac:dyDescent="0.15">
      <c r="B58" s="109"/>
      <c r="C58" s="110"/>
      <c r="D58" s="110"/>
      <c r="E58" s="111"/>
      <c r="F58" s="111"/>
      <c r="G58" s="112"/>
      <c r="H58" s="113"/>
      <c r="I58" s="110"/>
    </row>
    <row r="59" spans="2:14" x14ac:dyDescent="0.15">
      <c r="B59" s="109"/>
      <c r="C59" s="110"/>
      <c r="D59" s="110"/>
      <c r="E59" s="111"/>
      <c r="F59" s="111"/>
      <c r="G59" s="112"/>
      <c r="H59" s="113"/>
      <c r="I59" s="110"/>
    </row>
    <row r="60" spans="2:14" ht="25.5" customHeight="1" x14ac:dyDescent="0.15">
      <c r="B60" s="109"/>
      <c r="C60" s="110"/>
      <c r="D60" s="110"/>
      <c r="E60" s="111"/>
      <c r="F60" s="111"/>
      <c r="G60" s="112"/>
      <c r="H60" s="113"/>
      <c r="I60" s="110"/>
    </row>
  </sheetData>
  <sheetProtection algorithmName="SHA-512" hashValue="YHU3PDZ5D5d7+yHGgk+4jgaQQvc2ARuNARewbNzlzTf+KyjEi60UgPmjmcxRKRNlppIkh34RZmIyOO8RyN2pDQ==" saltValue="Gv9RxyYmK6KEh8qjTZ5gyg==" spinCount="100000" sheet="1" objects="1" scenarios="1"/>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disablePrompts="1" count="5">
    <dataValidation type="list" allowBlank="1" showInputMessage="1" showErrorMessage="1" sqref="C7 I7" xr:uid="{2D20E086-09C5-4AF8-9C36-1B4164C3B531}">
      <formula1>$L$11:$L$12</formula1>
    </dataValidation>
    <dataValidation type="list" allowBlank="1" showInputMessage="1" showErrorMessage="1" sqref="H13:I13" xr:uid="{B88CB5F4-FE55-4F45-9AE2-659BC532BA86}">
      <formula1>$L$5:$L$8</formula1>
    </dataValidation>
    <dataValidation type="list" allowBlank="1" showInputMessage="1" showErrorMessage="1" sqref="C9:F9" xr:uid="{1CB5DD7B-DA6A-4AC9-AEDB-B88DA364AEAB}">
      <formula1>$K$6:$K$9</formula1>
    </dataValidation>
    <dataValidation type="list" allowBlank="1" showInputMessage="1" showErrorMessage="1" sqref="C24:E24" xr:uid="{7B4948BA-25F7-4D17-98FC-D178A5569F49}">
      <formula1>$K$12:$K$15</formula1>
    </dataValidation>
    <dataValidation type="list" allowBlank="1" showInputMessage="1" showErrorMessage="1" sqref="H12:I12" xr:uid="{E7983320-35DA-4741-AD7C-3740F4F10B2F}">
      <formula1>K17:K19</formula1>
    </dataValidation>
  </dataValidations>
  <pageMargins left="0.7" right="0.7" top="0.75" bottom="0.75" header="0.3" footer="0.3"/>
  <pageSetup scale="53" orientation="portrait" r:id="rId1"/>
  <rowBreaks count="1" manualBreakCount="1">
    <brk id="39"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0"/>
  <sheetViews>
    <sheetView view="pageBreakPreview" topLeftCell="A48" zoomScale="85" zoomScaleNormal="100" zoomScaleSheetLayoutView="85" workbookViewId="0">
      <selection activeCell="C54" sqref="C54:I55"/>
    </sheetView>
  </sheetViews>
  <sheetFormatPr baseColWidth="10" defaultColWidth="11.5" defaultRowHeight="13" x14ac:dyDescent="0.15"/>
  <cols>
    <col min="1" max="1" width="1" style="7" customWidth="1"/>
    <col min="2" max="2" width="25.5" style="8" customWidth="1"/>
    <col min="3" max="6" width="20.332031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79"/>
      <c r="C1" s="625" t="s">
        <v>1</v>
      </c>
      <c r="D1" s="625"/>
      <c r="E1" s="625"/>
      <c r="F1" s="625"/>
      <c r="G1" s="625"/>
      <c r="H1" s="625"/>
      <c r="I1" s="583"/>
      <c r="J1" s="10"/>
      <c r="K1" s="10"/>
      <c r="M1" s="11" t="s">
        <v>67</v>
      </c>
    </row>
    <row r="2" spans="2:14" ht="37.5" customHeight="1" x14ac:dyDescent="0.15">
      <c r="B2" s="580"/>
      <c r="C2" s="626" t="s">
        <v>218</v>
      </c>
      <c r="D2" s="626"/>
      <c r="E2" s="626"/>
      <c r="F2" s="626"/>
      <c r="G2" s="626"/>
      <c r="H2" s="626"/>
      <c r="I2" s="584"/>
      <c r="J2" s="10"/>
      <c r="K2" s="10"/>
      <c r="M2" s="11" t="s">
        <v>68</v>
      </c>
    </row>
    <row r="3" spans="2:14" ht="37.5" customHeight="1" x14ac:dyDescent="0.15">
      <c r="B3" s="580"/>
      <c r="C3" s="626" t="s">
        <v>219</v>
      </c>
      <c r="D3" s="626"/>
      <c r="E3" s="626"/>
      <c r="F3" s="626" t="s">
        <v>220</v>
      </c>
      <c r="G3" s="626"/>
      <c r="H3" s="626"/>
      <c r="I3" s="584"/>
      <c r="J3" s="10"/>
      <c r="K3" s="10"/>
      <c r="M3" s="11" t="s">
        <v>70</v>
      </c>
    </row>
    <row r="4" spans="2:14" ht="23.25" customHeight="1" x14ac:dyDescent="0.15">
      <c r="B4" s="575" t="s">
        <v>221</v>
      </c>
      <c r="C4" s="576"/>
      <c r="D4" s="576"/>
      <c r="E4" s="576"/>
      <c r="F4" s="576"/>
      <c r="G4" s="576"/>
      <c r="H4" s="576"/>
      <c r="I4" s="577"/>
      <c r="J4" s="12"/>
      <c r="K4" s="12"/>
    </row>
    <row r="5" spans="2:14" ht="24" customHeight="1" x14ac:dyDescent="0.15">
      <c r="B5" s="493" t="s">
        <v>222</v>
      </c>
      <c r="C5" s="494"/>
      <c r="D5" s="494"/>
      <c r="E5" s="494"/>
      <c r="F5" s="494"/>
      <c r="G5" s="494"/>
      <c r="H5" s="494"/>
      <c r="I5" s="495"/>
      <c r="J5" s="40"/>
      <c r="K5" s="40"/>
      <c r="N5" s="6" t="s">
        <v>77</v>
      </c>
    </row>
    <row r="6" spans="2:14" ht="30.75" customHeight="1" x14ac:dyDescent="0.15">
      <c r="B6" s="118" t="s">
        <v>223</v>
      </c>
      <c r="C6" s="217">
        <v>4</v>
      </c>
      <c r="D6" s="578" t="s">
        <v>224</v>
      </c>
      <c r="E6" s="578"/>
      <c r="F6" s="665" t="s">
        <v>318</v>
      </c>
      <c r="G6" s="665"/>
      <c r="H6" s="665"/>
      <c r="I6" s="666"/>
      <c r="J6" s="14"/>
      <c r="K6" s="14"/>
      <c r="M6" s="11" t="s">
        <v>81</v>
      </c>
      <c r="N6" s="6" t="s">
        <v>82</v>
      </c>
    </row>
    <row r="7" spans="2:14" ht="30.75" customHeight="1" x14ac:dyDescent="0.15">
      <c r="B7" s="118" t="s">
        <v>225</v>
      </c>
      <c r="C7" s="217" t="s">
        <v>84</v>
      </c>
      <c r="D7" s="578" t="s">
        <v>226</v>
      </c>
      <c r="E7" s="578"/>
      <c r="F7" s="667" t="s">
        <v>305</v>
      </c>
      <c r="G7" s="667"/>
      <c r="H7" s="131" t="s">
        <v>228</v>
      </c>
      <c r="I7" s="218" t="s">
        <v>84</v>
      </c>
      <c r="J7" s="15"/>
      <c r="K7" s="15"/>
      <c r="M7" s="11" t="s">
        <v>88</v>
      </c>
      <c r="N7" s="6" t="s">
        <v>89</v>
      </c>
    </row>
    <row r="8" spans="2:14" ht="30.75" customHeight="1" x14ac:dyDescent="0.15">
      <c r="B8" s="118" t="s">
        <v>229</v>
      </c>
      <c r="C8" s="665" t="s">
        <v>230</v>
      </c>
      <c r="D8" s="665"/>
      <c r="E8" s="665"/>
      <c r="F8" s="665"/>
      <c r="G8" s="131" t="s">
        <v>231</v>
      </c>
      <c r="H8" s="682">
        <v>7550</v>
      </c>
      <c r="I8" s="683"/>
      <c r="J8" s="16"/>
      <c r="K8" s="16"/>
      <c r="M8" s="11" t="s">
        <v>93</v>
      </c>
      <c r="N8" s="6" t="s">
        <v>44</v>
      </c>
    </row>
    <row r="9" spans="2:14" ht="30.75" customHeight="1" x14ac:dyDescent="0.15">
      <c r="B9" s="118" t="s">
        <v>68</v>
      </c>
      <c r="C9" s="684" t="s">
        <v>93</v>
      </c>
      <c r="D9" s="684"/>
      <c r="E9" s="684"/>
      <c r="F9" s="684"/>
      <c r="G9" s="131" t="s">
        <v>232</v>
      </c>
      <c r="H9" s="685" t="s">
        <v>306</v>
      </c>
      <c r="I9" s="686"/>
      <c r="J9" s="17"/>
      <c r="K9" s="17"/>
      <c r="M9" s="18" t="s">
        <v>97</v>
      </c>
    </row>
    <row r="10" spans="2:14" ht="30.75" customHeight="1" x14ac:dyDescent="0.15">
      <c r="B10" s="118" t="s">
        <v>234</v>
      </c>
      <c r="C10" s="665" t="s">
        <v>319</v>
      </c>
      <c r="D10" s="665"/>
      <c r="E10" s="665"/>
      <c r="F10" s="665"/>
      <c r="G10" s="665"/>
      <c r="H10" s="665"/>
      <c r="I10" s="666"/>
      <c r="J10" s="19"/>
      <c r="K10" s="19"/>
      <c r="M10" s="18"/>
    </row>
    <row r="11" spans="2:14" ht="30.75" customHeight="1" x14ac:dyDescent="0.15">
      <c r="B11" s="118" t="s">
        <v>235</v>
      </c>
      <c r="C11" s="667" t="s">
        <v>236</v>
      </c>
      <c r="D11" s="667"/>
      <c r="E11" s="667"/>
      <c r="F11" s="667"/>
      <c r="G11" s="667"/>
      <c r="H11" s="667"/>
      <c r="I11" s="687"/>
      <c r="J11" s="15"/>
      <c r="K11" s="15"/>
      <c r="M11" s="18"/>
      <c r="N11" s="6" t="s">
        <v>102</v>
      </c>
    </row>
    <row r="12" spans="2:14" ht="30.75" customHeight="1" x14ac:dyDescent="0.15">
      <c r="B12" s="118" t="s">
        <v>237</v>
      </c>
      <c r="C12" s="688" t="s">
        <v>320</v>
      </c>
      <c r="D12" s="688"/>
      <c r="E12" s="688"/>
      <c r="F12" s="688"/>
      <c r="G12" s="131" t="s">
        <v>238</v>
      </c>
      <c r="H12" s="673" t="s">
        <v>106</v>
      </c>
      <c r="I12" s="674"/>
      <c r="J12" s="15"/>
      <c r="K12" s="15"/>
      <c r="M12" s="18" t="s">
        <v>107</v>
      </c>
      <c r="N12" s="6" t="s">
        <v>84</v>
      </c>
    </row>
    <row r="13" spans="2:14" ht="30.75" customHeight="1" x14ac:dyDescent="0.15">
      <c r="B13" s="118" t="s">
        <v>239</v>
      </c>
      <c r="C13" s="689" t="s">
        <v>422</v>
      </c>
      <c r="D13" s="689"/>
      <c r="E13" s="689"/>
      <c r="F13" s="689"/>
      <c r="G13" s="131" t="s">
        <v>241</v>
      </c>
      <c r="H13" s="667" t="s">
        <v>44</v>
      </c>
      <c r="I13" s="687"/>
      <c r="J13" s="15"/>
      <c r="K13" s="15"/>
      <c r="M13" s="18" t="s">
        <v>111</v>
      </c>
    </row>
    <row r="14" spans="2:14" ht="64.5" customHeight="1" x14ac:dyDescent="0.15">
      <c r="B14" s="118" t="s">
        <v>242</v>
      </c>
      <c r="C14" s="690" t="s">
        <v>321</v>
      </c>
      <c r="D14" s="690"/>
      <c r="E14" s="690"/>
      <c r="F14" s="690"/>
      <c r="G14" s="690"/>
      <c r="H14" s="690"/>
      <c r="I14" s="691"/>
      <c r="J14" s="19"/>
      <c r="K14" s="19"/>
      <c r="M14" s="18" t="s">
        <v>114</v>
      </c>
      <c r="N14" s="6"/>
    </row>
    <row r="15" spans="2:14" ht="30.75" customHeight="1" x14ac:dyDescent="0.15">
      <c r="B15" s="118" t="s">
        <v>243</v>
      </c>
      <c r="C15" s="680" t="s">
        <v>244</v>
      </c>
      <c r="D15" s="680"/>
      <c r="E15" s="680"/>
      <c r="F15" s="680"/>
      <c r="G15" s="680"/>
      <c r="H15" s="680"/>
      <c r="I15" s="681"/>
      <c r="J15" s="20"/>
      <c r="K15" s="20"/>
      <c r="M15" s="18" t="s">
        <v>118</v>
      </c>
      <c r="N15" s="6"/>
    </row>
    <row r="16" spans="2:14" ht="20.25" customHeight="1" x14ac:dyDescent="0.15">
      <c r="B16" s="118" t="s">
        <v>245</v>
      </c>
      <c r="C16" s="665" t="s">
        <v>322</v>
      </c>
      <c r="D16" s="665"/>
      <c r="E16" s="665"/>
      <c r="F16" s="665"/>
      <c r="G16" s="665"/>
      <c r="H16" s="665"/>
      <c r="I16" s="666"/>
      <c r="J16" s="21"/>
      <c r="K16" s="21"/>
      <c r="M16" s="18"/>
      <c r="N16" s="6"/>
    </row>
    <row r="17" spans="2:14" ht="30.75" customHeight="1" x14ac:dyDescent="0.15">
      <c r="B17" s="118" t="s">
        <v>246</v>
      </c>
      <c r="C17" s="667" t="s">
        <v>43</v>
      </c>
      <c r="D17" s="668"/>
      <c r="E17" s="668"/>
      <c r="F17" s="668"/>
      <c r="G17" s="668"/>
      <c r="H17" s="668"/>
      <c r="I17" s="669"/>
      <c r="J17" s="22"/>
      <c r="K17" s="22"/>
      <c r="M17" s="18" t="s">
        <v>106</v>
      </c>
      <c r="N17" s="6"/>
    </row>
    <row r="18" spans="2:14" ht="18" customHeight="1" x14ac:dyDescent="0.15">
      <c r="B18" s="550" t="s">
        <v>248</v>
      </c>
      <c r="C18" s="551" t="s">
        <v>249</v>
      </c>
      <c r="D18" s="551"/>
      <c r="E18" s="551"/>
      <c r="F18" s="552" t="s">
        <v>250</v>
      </c>
      <c r="G18" s="552"/>
      <c r="H18" s="552"/>
      <c r="I18" s="553"/>
      <c r="J18" s="23"/>
      <c r="K18" s="23"/>
      <c r="M18" s="18" t="s">
        <v>128</v>
      </c>
      <c r="N18" s="6"/>
    </row>
    <row r="19" spans="2:14" ht="39.75" customHeight="1" x14ac:dyDescent="0.15">
      <c r="B19" s="550"/>
      <c r="C19" s="665" t="s">
        <v>323</v>
      </c>
      <c r="D19" s="665"/>
      <c r="E19" s="665"/>
      <c r="F19" s="665" t="s">
        <v>324</v>
      </c>
      <c r="G19" s="665"/>
      <c r="H19" s="665"/>
      <c r="I19" s="666"/>
      <c r="J19" s="21"/>
      <c r="K19" s="21"/>
      <c r="M19" s="18" t="s">
        <v>132</v>
      </c>
      <c r="N19" s="6"/>
    </row>
    <row r="20" spans="2:14" ht="39.75" customHeight="1" x14ac:dyDescent="0.15">
      <c r="B20" s="118" t="s">
        <v>251</v>
      </c>
      <c r="C20" s="670" t="s">
        <v>43</v>
      </c>
      <c r="D20" s="671"/>
      <c r="E20" s="672"/>
      <c r="F20" s="673" t="s">
        <v>43</v>
      </c>
      <c r="G20" s="673"/>
      <c r="H20" s="673"/>
      <c r="I20" s="674"/>
      <c r="J20" s="15"/>
      <c r="K20" s="15"/>
      <c r="M20" s="18"/>
      <c r="N20" s="6"/>
    </row>
    <row r="21" spans="2:14" ht="42" customHeight="1" x14ac:dyDescent="0.15">
      <c r="B21" s="118" t="s">
        <v>252</v>
      </c>
      <c r="C21" s="675" t="s">
        <v>325</v>
      </c>
      <c r="D21" s="676"/>
      <c r="E21" s="677"/>
      <c r="F21" s="648" t="s">
        <v>326</v>
      </c>
      <c r="G21" s="649"/>
      <c r="H21" s="649"/>
      <c r="I21" s="650"/>
      <c r="J21" s="20"/>
      <c r="K21" s="20"/>
      <c r="M21" s="24"/>
      <c r="N21" s="6"/>
    </row>
    <row r="22" spans="2:14" ht="23.25" customHeight="1" x14ac:dyDescent="0.15">
      <c r="B22" s="118" t="s">
        <v>253</v>
      </c>
      <c r="C22" s="660">
        <v>44927</v>
      </c>
      <c r="D22" s="678"/>
      <c r="E22" s="679"/>
      <c r="F22" s="131" t="s">
        <v>254</v>
      </c>
      <c r="G22" s="268">
        <v>30</v>
      </c>
      <c r="H22" s="131" t="s">
        <v>255</v>
      </c>
      <c r="I22" s="269">
        <v>70</v>
      </c>
      <c r="J22" s="25"/>
      <c r="K22" s="25"/>
      <c r="M22" s="24"/>
    </row>
    <row r="23" spans="2:14" ht="27" customHeight="1" x14ac:dyDescent="0.15">
      <c r="B23" s="118" t="s">
        <v>256</v>
      </c>
      <c r="C23" s="660">
        <v>45291</v>
      </c>
      <c r="D23" s="649"/>
      <c r="E23" s="661"/>
      <c r="F23" s="131" t="s">
        <v>257</v>
      </c>
      <c r="G23" s="662">
        <v>0.15</v>
      </c>
      <c r="H23" s="663"/>
      <c r="I23" s="664"/>
      <c r="J23" s="26"/>
      <c r="K23" s="26"/>
      <c r="M23" s="24"/>
    </row>
    <row r="24" spans="2:14" ht="30.75" customHeight="1" x14ac:dyDescent="0.15">
      <c r="B24" s="210" t="s">
        <v>258</v>
      </c>
      <c r="C24" s="645" t="s">
        <v>118</v>
      </c>
      <c r="D24" s="646"/>
      <c r="E24" s="647"/>
      <c r="F24" s="211" t="s">
        <v>260</v>
      </c>
      <c r="G24" s="648" t="s">
        <v>426</v>
      </c>
      <c r="H24" s="649"/>
      <c r="I24" s="650"/>
      <c r="J24" s="23"/>
      <c r="K24" s="23"/>
      <c r="M24" s="24"/>
    </row>
    <row r="25" spans="2:14" ht="22.5" customHeight="1" x14ac:dyDescent="0.15">
      <c r="B25" s="606" t="s">
        <v>261</v>
      </c>
      <c r="C25" s="607"/>
      <c r="D25" s="607"/>
      <c r="E25" s="607"/>
      <c r="F25" s="607"/>
      <c r="G25" s="607"/>
      <c r="H25" s="607"/>
      <c r="I25" s="608"/>
      <c r="J25" s="40"/>
      <c r="K25" s="40"/>
      <c r="M25" s="24"/>
    </row>
    <row r="26" spans="2:14" ht="43.5" customHeight="1" x14ac:dyDescent="0.15">
      <c r="B26" s="100" t="s">
        <v>148</v>
      </c>
      <c r="C26" s="134" t="s">
        <v>262</v>
      </c>
      <c r="D26" s="134" t="s">
        <v>263</v>
      </c>
      <c r="E26" s="135" t="s">
        <v>264</v>
      </c>
      <c r="F26" s="134" t="s">
        <v>265</v>
      </c>
      <c r="G26" s="134" t="s">
        <v>266</v>
      </c>
      <c r="H26" s="135" t="s">
        <v>316</v>
      </c>
      <c r="I26" s="136" t="s">
        <v>268</v>
      </c>
      <c r="M26" s="24"/>
    </row>
    <row r="27" spans="2:14" ht="19.5" customHeight="1" x14ac:dyDescent="0.15">
      <c r="B27" s="101" t="s">
        <v>157</v>
      </c>
      <c r="C27" s="157">
        <f>+G23*8%</f>
        <v>1.2E-2</v>
      </c>
      <c r="D27" s="157">
        <v>1.2E-2</v>
      </c>
      <c r="E27" s="128">
        <f>D27/C27</f>
        <v>1</v>
      </c>
      <c r="F27" s="651">
        <f>SUM(C27:C38)</f>
        <v>0.15</v>
      </c>
      <c r="G27" s="654">
        <f>SUM(D27:D38)</f>
        <v>1.2E-2</v>
      </c>
      <c r="H27" s="220">
        <f>+(D27*100%)/$G$23</f>
        <v>0.08</v>
      </c>
      <c r="I27" s="657">
        <f>G27+I22</f>
        <v>70.012</v>
      </c>
      <c r="M27" s="24"/>
    </row>
    <row r="28" spans="2:14" ht="19.5" customHeight="1" x14ac:dyDescent="0.15">
      <c r="B28" s="101" t="s">
        <v>158</v>
      </c>
      <c r="C28" s="157">
        <f>+G23*0%</f>
        <v>0</v>
      </c>
      <c r="D28" s="157"/>
      <c r="E28" s="128">
        <v>0</v>
      </c>
      <c r="F28" s="652"/>
      <c r="G28" s="655"/>
      <c r="H28" s="220" t="str">
        <f>+IF(D28="","",((D28*100%)/$G$23)+H27)</f>
        <v/>
      </c>
      <c r="I28" s="658"/>
      <c r="M28" s="24"/>
    </row>
    <row r="29" spans="2:14" ht="19.5" customHeight="1" x14ac:dyDescent="0.15">
      <c r="B29" s="101" t="s">
        <v>159</v>
      </c>
      <c r="C29" s="157">
        <f>+G23*0%</f>
        <v>0</v>
      </c>
      <c r="D29" s="157"/>
      <c r="E29" s="128">
        <v>0</v>
      </c>
      <c r="F29" s="652"/>
      <c r="G29" s="655"/>
      <c r="H29" s="220" t="str">
        <f t="shared" ref="H29:H38" si="0">+IF(D29="","",((D29*100%)/$G$23)+H28)</f>
        <v/>
      </c>
      <c r="I29" s="658"/>
      <c r="M29" s="24"/>
    </row>
    <row r="30" spans="2:14" ht="19.5" customHeight="1" x14ac:dyDescent="0.15">
      <c r="B30" s="101" t="s">
        <v>160</v>
      </c>
      <c r="C30" s="157">
        <f>+G23*0%</f>
        <v>0</v>
      </c>
      <c r="D30" s="157"/>
      <c r="E30" s="128">
        <v>0</v>
      </c>
      <c r="F30" s="652"/>
      <c r="G30" s="655"/>
      <c r="H30" s="220" t="str">
        <f t="shared" si="0"/>
        <v/>
      </c>
      <c r="I30" s="658"/>
    </row>
    <row r="31" spans="2:14" ht="19.5" customHeight="1" x14ac:dyDescent="0.15">
      <c r="B31" s="101" t="s">
        <v>161</v>
      </c>
      <c r="C31" s="157">
        <f>+G23*30%</f>
        <v>4.4999999999999998E-2</v>
      </c>
      <c r="D31" s="157"/>
      <c r="E31" s="128">
        <f t="shared" ref="E31:E38" si="1">D31/C31</f>
        <v>0</v>
      </c>
      <c r="F31" s="652"/>
      <c r="G31" s="655"/>
      <c r="H31" s="220" t="str">
        <f t="shared" si="0"/>
        <v/>
      </c>
      <c r="I31" s="658"/>
    </row>
    <row r="32" spans="2:14" ht="19.5" customHeight="1" x14ac:dyDescent="0.15">
      <c r="B32" s="101" t="s">
        <v>162</v>
      </c>
      <c r="C32" s="157">
        <f>+G23*15%</f>
        <v>2.2499999999999999E-2</v>
      </c>
      <c r="D32" s="157"/>
      <c r="E32" s="128">
        <f t="shared" si="1"/>
        <v>0</v>
      </c>
      <c r="F32" s="652"/>
      <c r="G32" s="655"/>
      <c r="H32" s="220" t="str">
        <f t="shared" si="0"/>
        <v/>
      </c>
      <c r="I32" s="658"/>
    </row>
    <row r="33" spans="2:11" ht="19.5" customHeight="1" x14ac:dyDescent="0.15">
      <c r="B33" s="101" t="s">
        <v>163</v>
      </c>
      <c r="C33" s="157">
        <f>+G23*3%</f>
        <v>4.4999999999999997E-3</v>
      </c>
      <c r="D33" s="157"/>
      <c r="E33" s="128">
        <f t="shared" si="1"/>
        <v>0</v>
      </c>
      <c r="F33" s="652"/>
      <c r="G33" s="655"/>
      <c r="H33" s="220" t="str">
        <f t="shared" si="0"/>
        <v/>
      </c>
      <c r="I33" s="658"/>
    </row>
    <row r="34" spans="2:11" ht="19.5" customHeight="1" x14ac:dyDescent="0.15">
      <c r="B34" s="101" t="s">
        <v>164</v>
      </c>
      <c r="C34" s="219">
        <f>+G23*3%</f>
        <v>4.4999999999999997E-3</v>
      </c>
      <c r="D34" s="219"/>
      <c r="E34" s="128">
        <f t="shared" si="1"/>
        <v>0</v>
      </c>
      <c r="F34" s="652"/>
      <c r="G34" s="655"/>
      <c r="H34" s="220" t="str">
        <f t="shared" si="0"/>
        <v/>
      </c>
      <c r="I34" s="658"/>
    </row>
    <row r="35" spans="2:11" ht="19.5" customHeight="1" x14ac:dyDescent="0.15">
      <c r="B35" s="101" t="s">
        <v>165</v>
      </c>
      <c r="C35" s="219">
        <f>+G23*15%</f>
        <v>2.2499999999999999E-2</v>
      </c>
      <c r="D35" s="219"/>
      <c r="E35" s="128">
        <f t="shared" si="1"/>
        <v>0</v>
      </c>
      <c r="F35" s="652"/>
      <c r="G35" s="655"/>
      <c r="H35" s="220" t="str">
        <f t="shared" si="0"/>
        <v/>
      </c>
      <c r="I35" s="658"/>
    </row>
    <row r="36" spans="2:11" ht="19.5" customHeight="1" x14ac:dyDescent="0.15">
      <c r="B36" s="101" t="s">
        <v>166</v>
      </c>
      <c r="C36" s="219">
        <f>+G23*3%</f>
        <v>4.4999999999999997E-3</v>
      </c>
      <c r="D36" s="219"/>
      <c r="E36" s="128">
        <f t="shared" si="1"/>
        <v>0</v>
      </c>
      <c r="F36" s="652"/>
      <c r="G36" s="655"/>
      <c r="H36" s="220" t="str">
        <f t="shared" si="0"/>
        <v/>
      </c>
      <c r="I36" s="658"/>
    </row>
    <row r="37" spans="2:11" ht="19.5" customHeight="1" x14ac:dyDescent="0.15">
      <c r="B37" s="101" t="s">
        <v>167</v>
      </c>
      <c r="C37" s="219">
        <f>+G23*3%</f>
        <v>4.4999999999999997E-3</v>
      </c>
      <c r="D37" s="219"/>
      <c r="E37" s="128">
        <f t="shared" si="1"/>
        <v>0</v>
      </c>
      <c r="F37" s="652"/>
      <c r="G37" s="655"/>
      <c r="H37" s="220" t="str">
        <f t="shared" si="0"/>
        <v/>
      </c>
      <c r="I37" s="658"/>
    </row>
    <row r="38" spans="2:11" ht="19.5" customHeight="1" x14ac:dyDescent="0.15">
      <c r="B38" s="101" t="s">
        <v>168</v>
      </c>
      <c r="C38" s="219">
        <f>+G23*20%</f>
        <v>0.03</v>
      </c>
      <c r="D38" s="219"/>
      <c r="E38" s="128">
        <f t="shared" si="1"/>
        <v>0</v>
      </c>
      <c r="F38" s="653"/>
      <c r="G38" s="656"/>
      <c r="H38" s="220" t="str">
        <f t="shared" si="0"/>
        <v/>
      </c>
      <c r="I38" s="659"/>
    </row>
    <row r="39" spans="2:11" ht="165" customHeight="1" x14ac:dyDescent="0.15">
      <c r="B39" s="119" t="s">
        <v>270</v>
      </c>
      <c r="C39" s="642" t="s">
        <v>432</v>
      </c>
      <c r="D39" s="643"/>
      <c r="E39" s="643"/>
      <c r="F39" s="643"/>
      <c r="G39" s="643"/>
      <c r="H39" s="643"/>
      <c r="I39" s="644"/>
    </row>
    <row r="40" spans="2:11" ht="34.5" customHeight="1" x14ac:dyDescent="0.15">
      <c r="B40" s="514"/>
      <c r="C40" s="515"/>
      <c r="D40" s="515"/>
      <c r="E40" s="515"/>
      <c r="F40" s="515"/>
      <c r="G40" s="515"/>
      <c r="H40" s="515"/>
      <c r="I40" s="516"/>
      <c r="J40" s="40"/>
      <c r="K40" s="40"/>
    </row>
    <row r="41" spans="2:11" ht="34.5" customHeight="1" x14ac:dyDescent="0.15">
      <c r="B41" s="517"/>
      <c r="C41" s="518"/>
      <c r="D41" s="518"/>
      <c r="E41" s="518"/>
      <c r="F41" s="518"/>
      <c r="G41" s="518"/>
      <c r="H41" s="518"/>
      <c r="I41" s="519"/>
      <c r="J41" s="28"/>
      <c r="K41" s="28"/>
    </row>
    <row r="42" spans="2:11" ht="34.5" customHeight="1" x14ac:dyDescent="0.15">
      <c r="B42" s="517"/>
      <c r="C42" s="518"/>
      <c r="D42" s="518"/>
      <c r="E42" s="518"/>
      <c r="F42" s="518"/>
      <c r="G42" s="518"/>
      <c r="H42" s="518"/>
      <c r="I42" s="519"/>
      <c r="J42" s="28"/>
      <c r="K42" s="28"/>
    </row>
    <row r="43" spans="2:11" ht="34.5" customHeight="1" x14ac:dyDescent="0.15">
      <c r="B43" s="517"/>
      <c r="C43" s="518"/>
      <c r="D43" s="518"/>
      <c r="E43" s="518"/>
      <c r="F43" s="518"/>
      <c r="G43" s="518"/>
      <c r="H43" s="518"/>
      <c r="I43" s="519"/>
      <c r="J43" s="28"/>
      <c r="K43" s="28"/>
    </row>
    <row r="44" spans="2:11" ht="34.5" customHeight="1" x14ac:dyDescent="0.15">
      <c r="B44" s="520"/>
      <c r="C44" s="521"/>
      <c r="D44" s="521"/>
      <c r="E44" s="521"/>
      <c r="F44" s="521"/>
      <c r="G44" s="521"/>
      <c r="H44" s="521"/>
      <c r="I44" s="522"/>
      <c r="J44" s="12"/>
      <c r="K44" s="12"/>
    </row>
    <row r="45" spans="2:11" ht="24.5" customHeight="1" x14ac:dyDescent="0.15">
      <c r="B45" s="633" t="s">
        <v>271</v>
      </c>
      <c r="C45" s="635" t="s">
        <v>440</v>
      </c>
      <c r="D45" s="635"/>
      <c r="E45" s="635"/>
      <c r="F45" s="636"/>
      <c r="G45" s="139"/>
      <c r="H45" s="140" t="s">
        <v>148</v>
      </c>
      <c r="I45" s="141" t="s">
        <v>296</v>
      </c>
      <c r="J45" s="12"/>
      <c r="K45" s="12"/>
    </row>
    <row r="46" spans="2:11" ht="85.25" customHeight="1" x14ac:dyDescent="0.15">
      <c r="B46" s="634"/>
      <c r="C46" s="637"/>
      <c r="D46" s="637"/>
      <c r="E46" s="637"/>
      <c r="F46" s="638"/>
      <c r="G46" s="150" t="s">
        <v>435</v>
      </c>
      <c r="H46" s="260" t="s">
        <v>433</v>
      </c>
      <c r="I46" s="260" t="s">
        <v>433</v>
      </c>
      <c r="J46" s="29"/>
      <c r="K46" s="29"/>
    </row>
    <row r="47" spans="2:11" ht="85.25" customHeight="1" x14ac:dyDescent="0.15">
      <c r="B47" s="634"/>
      <c r="C47" s="637"/>
      <c r="D47" s="637"/>
      <c r="E47" s="637"/>
      <c r="F47" s="638"/>
      <c r="G47" s="150" t="s">
        <v>436</v>
      </c>
      <c r="H47" s="260" t="s">
        <v>434</v>
      </c>
      <c r="I47" s="260" t="s">
        <v>434</v>
      </c>
      <c r="J47" s="29"/>
      <c r="K47" s="29"/>
    </row>
    <row r="48" spans="2:11" ht="85.25" customHeight="1" x14ac:dyDescent="0.15">
      <c r="B48" s="634"/>
      <c r="C48" s="637"/>
      <c r="D48" s="637"/>
      <c r="E48" s="637"/>
      <c r="F48" s="638"/>
      <c r="G48" s="150" t="s">
        <v>437</v>
      </c>
      <c r="H48" s="260">
        <v>3</v>
      </c>
      <c r="I48" s="260">
        <v>3</v>
      </c>
      <c r="J48" s="29"/>
      <c r="K48" s="29"/>
    </row>
    <row r="49" spans="2:11" ht="32.25" customHeight="1" x14ac:dyDescent="0.15">
      <c r="B49" s="118" t="s">
        <v>272</v>
      </c>
      <c r="C49" s="627" t="s">
        <v>438</v>
      </c>
      <c r="D49" s="628"/>
      <c r="E49" s="628"/>
      <c r="F49" s="628"/>
      <c r="G49" s="628"/>
      <c r="H49" s="628"/>
      <c r="I49" s="629"/>
      <c r="J49" s="29"/>
      <c r="K49" s="29"/>
    </row>
    <row r="50" spans="2:11" ht="69" customHeight="1" x14ac:dyDescent="0.15">
      <c r="B50" s="120" t="s">
        <v>273</v>
      </c>
      <c r="C50" s="630" t="s">
        <v>439</v>
      </c>
      <c r="D50" s="631"/>
      <c r="E50" s="631"/>
      <c r="F50" s="631"/>
      <c r="G50" s="631"/>
      <c r="H50" s="631"/>
      <c r="I50" s="632"/>
      <c r="J50" s="29"/>
      <c r="K50" s="29"/>
    </row>
    <row r="51" spans="2:11" ht="22.5" customHeight="1" x14ac:dyDescent="0.15">
      <c r="B51" s="606" t="s">
        <v>274</v>
      </c>
      <c r="C51" s="607"/>
      <c r="D51" s="607"/>
      <c r="E51" s="607"/>
      <c r="F51" s="607"/>
      <c r="G51" s="607"/>
      <c r="H51" s="607"/>
      <c r="I51" s="608"/>
      <c r="J51" s="29"/>
      <c r="K51" s="29"/>
    </row>
    <row r="52" spans="2:11" ht="22.5" customHeight="1" x14ac:dyDescent="0.15">
      <c r="B52" s="489" t="s">
        <v>275</v>
      </c>
      <c r="C52" s="137" t="s">
        <v>276</v>
      </c>
      <c r="D52" s="491" t="s">
        <v>277</v>
      </c>
      <c r="E52" s="491"/>
      <c r="F52" s="491"/>
      <c r="G52" s="491" t="s">
        <v>278</v>
      </c>
      <c r="H52" s="491"/>
      <c r="I52" s="492"/>
      <c r="J52" s="30"/>
      <c r="K52" s="30"/>
    </row>
    <row r="53" spans="2:11" ht="30.75" customHeight="1" x14ac:dyDescent="0.15">
      <c r="B53" s="490"/>
      <c r="C53" s="216"/>
      <c r="D53" s="487"/>
      <c r="E53" s="487"/>
      <c r="F53" s="487"/>
      <c r="G53" s="487"/>
      <c r="H53" s="487"/>
      <c r="I53" s="488"/>
      <c r="J53" s="30"/>
      <c r="K53" s="30"/>
    </row>
    <row r="54" spans="2:11" ht="32.25" customHeight="1" x14ac:dyDescent="0.15">
      <c r="B54" s="121" t="s">
        <v>279</v>
      </c>
      <c r="C54" s="639" t="s">
        <v>464</v>
      </c>
      <c r="D54" s="640"/>
      <c r="E54" s="640"/>
      <c r="F54" s="640"/>
      <c r="G54" s="640"/>
      <c r="H54" s="640"/>
      <c r="I54" s="641"/>
      <c r="J54" s="32"/>
      <c r="K54" s="32"/>
    </row>
    <row r="55" spans="2:11" ht="28.5" customHeight="1" x14ac:dyDescent="0.15">
      <c r="B55" s="122" t="s">
        <v>280</v>
      </c>
      <c r="C55" s="639" t="s">
        <v>464</v>
      </c>
      <c r="D55" s="640"/>
      <c r="E55" s="640"/>
      <c r="F55" s="640"/>
      <c r="G55" s="640"/>
      <c r="H55" s="640"/>
      <c r="I55" s="641"/>
      <c r="J55" s="32"/>
      <c r="K55" s="32"/>
    </row>
    <row r="56" spans="2:11" ht="30" customHeight="1" x14ac:dyDescent="0.15">
      <c r="B56" s="120" t="s">
        <v>281</v>
      </c>
      <c r="C56" s="639" t="s">
        <v>400</v>
      </c>
      <c r="D56" s="640"/>
      <c r="E56" s="640"/>
      <c r="F56" s="640"/>
      <c r="G56" s="640"/>
      <c r="H56" s="640"/>
      <c r="I56" s="641"/>
      <c r="J56" s="33"/>
      <c r="K56" s="33"/>
    </row>
    <row r="57" spans="2:11" ht="31.5" customHeight="1" thickBot="1" x14ac:dyDescent="0.2">
      <c r="B57" s="116" t="s">
        <v>283</v>
      </c>
      <c r="C57" s="639" t="s">
        <v>400</v>
      </c>
      <c r="D57" s="640"/>
      <c r="E57" s="640"/>
      <c r="F57" s="640"/>
      <c r="G57" s="640"/>
      <c r="H57" s="640"/>
      <c r="I57" s="641"/>
      <c r="J57" s="34"/>
      <c r="K57" s="34"/>
    </row>
    <row r="58" spans="2:11" ht="12.7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13.25" customHeight="1" x14ac:dyDescent="0.15">
      <c r="B62" s="123"/>
      <c r="C62" s="124"/>
      <c r="D62" s="124"/>
      <c r="E62" s="125"/>
      <c r="F62" s="125"/>
      <c r="G62" s="126"/>
      <c r="H62" s="127"/>
      <c r="I62" s="124"/>
      <c r="J62" s="34"/>
      <c r="K62" s="34"/>
    </row>
    <row r="63" spans="2:11" ht="25.5" customHeight="1" x14ac:dyDescent="0.15">
      <c r="B63" s="123"/>
      <c r="C63" s="124"/>
      <c r="D63" s="124"/>
      <c r="E63" s="125"/>
      <c r="F63" s="125"/>
      <c r="G63" s="126"/>
      <c r="H63" s="127"/>
      <c r="I63" s="124"/>
      <c r="J63" s="34"/>
      <c r="K63" s="34"/>
    </row>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row r="80" ht="13.25" customHeight="1" x14ac:dyDescent="0.15"/>
  </sheetData>
  <sheetProtection algorithmName="SHA-512" hashValue="Vj1ygUMfTQJreg1yc8lvx6lQgzFvOxBF4Hi/MonP12de2XhhgrIABP3ae/ucrwxVghcVY8mnhWogNJBvwMuF4Q==" saltValue="OmqOgfh+JYuetsVi2y0r8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6:I56"/>
    <mergeCell ref="C57:I57"/>
    <mergeCell ref="C54:I54"/>
    <mergeCell ref="B51:I51"/>
    <mergeCell ref="B52:B53"/>
    <mergeCell ref="D52:F52"/>
    <mergeCell ref="G52:I52"/>
    <mergeCell ref="D53:F53"/>
    <mergeCell ref="G53:I53"/>
    <mergeCell ref="C49:I49"/>
    <mergeCell ref="C50:I50"/>
    <mergeCell ref="B45:B48"/>
    <mergeCell ref="C45:F48"/>
    <mergeCell ref="C55:I55"/>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4"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3"/>
  <sheetViews>
    <sheetView view="pageBreakPreview" topLeftCell="B48" zoomScaleNormal="85" zoomScaleSheetLayoutView="100" zoomScalePageLayoutView="85" workbookViewId="0">
      <selection activeCell="C65" sqref="C65:I65"/>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8.1640625" style="114" customWidth="1"/>
    <col min="8" max="9" width="12.5" style="83" customWidth="1"/>
    <col min="10" max="11" width="22.5" style="83" customWidth="1"/>
    <col min="12" max="24" width="10.6640625" style="81"/>
    <col min="25" max="16384" width="10.6640625" style="83"/>
  </cols>
  <sheetData>
    <row r="1" spans="2:14" ht="37.5" customHeight="1" x14ac:dyDescent="0.15">
      <c r="B1" s="579"/>
      <c r="C1" s="625" t="s">
        <v>1</v>
      </c>
      <c r="D1" s="625"/>
      <c r="E1" s="625"/>
      <c r="F1" s="625"/>
      <c r="G1" s="625"/>
      <c r="H1" s="625"/>
      <c r="I1" s="583"/>
      <c r="J1" s="80"/>
      <c r="K1" s="80"/>
      <c r="M1" s="82" t="s">
        <v>67</v>
      </c>
    </row>
    <row r="2" spans="2:14" ht="37.5" customHeight="1" x14ac:dyDescent="0.15">
      <c r="B2" s="580"/>
      <c r="C2" s="586" t="s">
        <v>218</v>
      </c>
      <c r="D2" s="586"/>
      <c r="E2" s="586"/>
      <c r="F2" s="586"/>
      <c r="G2" s="586"/>
      <c r="H2" s="586"/>
      <c r="I2" s="584"/>
      <c r="J2" s="80"/>
      <c r="K2" s="80"/>
      <c r="M2" s="82" t="s">
        <v>68</v>
      </c>
    </row>
    <row r="3" spans="2:14" ht="37.5" customHeight="1" thickBot="1" x14ac:dyDescent="0.2">
      <c r="B3" s="581"/>
      <c r="C3" s="587" t="s">
        <v>219</v>
      </c>
      <c r="D3" s="587"/>
      <c r="E3" s="587"/>
      <c r="F3" s="587" t="s">
        <v>220</v>
      </c>
      <c r="G3" s="587"/>
      <c r="H3" s="587"/>
      <c r="I3" s="585"/>
      <c r="J3" s="80"/>
      <c r="K3" s="80"/>
      <c r="M3" s="82" t="s">
        <v>70</v>
      </c>
    </row>
    <row r="4" spans="2:14" ht="23.25" customHeight="1" x14ac:dyDescent="0.15">
      <c r="B4" s="575" t="s">
        <v>221</v>
      </c>
      <c r="C4" s="576"/>
      <c r="D4" s="576"/>
      <c r="E4" s="576"/>
      <c r="F4" s="576"/>
      <c r="G4" s="576"/>
      <c r="H4" s="576"/>
      <c r="I4" s="577"/>
      <c r="J4" s="84"/>
      <c r="K4" s="84"/>
    </row>
    <row r="5" spans="2:14" ht="24" customHeight="1" x14ac:dyDescent="0.15">
      <c r="B5" s="493" t="s">
        <v>222</v>
      </c>
      <c r="C5" s="494"/>
      <c r="D5" s="494"/>
      <c r="E5" s="494"/>
      <c r="F5" s="494"/>
      <c r="G5" s="494"/>
      <c r="H5" s="494"/>
      <c r="I5" s="495"/>
      <c r="J5" s="85"/>
      <c r="K5" s="85"/>
      <c r="N5" s="86" t="s">
        <v>77</v>
      </c>
    </row>
    <row r="6" spans="2:14" ht="30.75" customHeight="1" x14ac:dyDescent="0.15">
      <c r="B6" s="118" t="s">
        <v>223</v>
      </c>
      <c r="C6" s="130">
        <v>5</v>
      </c>
      <c r="D6" s="578" t="s">
        <v>224</v>
      </c>
      <c r="E6" s="578"/>
      <c r="F6" s="545" t="s">
        <v>327</v>
      </c>
      <c r="G6" s="545"/>
      <c r="H6" s="545"/>
      <c r="I6" s="546"/>
      <c r="J6" s="87"/>
      <c r="K6" s="87"/>
      <c r="M6" s="82" t="s">
        <v>81</v>
      </c>
      <c r="N6" s="86" t="s">
        <v>82</v>
      </c>
    </row>
    <row r="7" spans="2:14" ht="30.75" customHeight="1" x14ac:dyDescent="0.15">
      <c r="B7" s="118" t="s">
        <v>225</v>
      </c>
      <c r="C7" s="130" t="s">
        <v>84</v>
      </c>
      <c r="D7" s="578" t="s">
        <v>226</v>
      </c>
      <c r="E7" s="578"/>
      <c r="F7" s="545" t="s">
        <v>328</v>
      </c>
      <c r="G7" s="545"/>
      <c r="H7" s="131" t="s">
        <v>228</v>
      </c>
      <c r="I7" s="132" t="s">
        <v>84</v>
      </c>
      <c r="J7" s="88"/>
      <c r="K7" s="88"/>
      <c r="M7" s="82" t="s">
        <v>88</v>
      </c>
      <c r="N7" s="86" t="s">
        <v>89</v>
      </c>
    </row>
    <row r="8" spans="2:14" ht="30.75" customHeight="1" x14ac:dyDescent="0.15">
      <c r="B8" s="118" t="s">
        <v>229</v>
      </c>
      <c r="C8" s="545" t="s">
        <v>230</v>
      </c>
      <c r="D8" s="545"/>
      <c r="E8" s="545"/>
      <c r="F8" s="545"/>
      <c r="G8" s="131" t="s">
        <v>231</v>
      </c>
      <c r="H8" s="568">
        <v>7550</v>
      </c>
      <c r="I8" s="569"/>
      <c r="J8" s="89"/>
      <c r="K8" s="89"/>
      <c r="M8" s="82" t="s">
        <v>93</v>
      </c>
      <c r="N8" s="86" t="s">
        <v>44</v>
      </c>
    </row>
    <row r="9" spans="2:14" ht="30.75" customHeight="1" x14ac:dyDescent="0.15">
      <c r="B9" s="118" t="s">
        <v>68</v>
      </c>
      <c r="C9" s="570" t="s">
        <v>81</v>
      </c>
      <c r="D9" s="570"/>
      <c r="E9" s="570"/>
      <c r="F9" s="570"/>
      <c r="G9" s="131" t="s">
        <v>232</v>
      </c>
      <c r="H9" s="571" t="s">
        <v>329</v>
      </c>
      <c r="I9" s="572"/>
      <c r="J9" s="90"/>
      <c r="K9" s="90"/>
      <c r="M9" s="91" t="s">
        <v>97</v>
      </c>
    </row>
    <row r="10" spans="2:14" ht="39" customHeight="1" x14ac:dyDescent="0.15">
      <c r="B10" s="118" t="s">
        <v>234</v>
      </c>
      <c r="C10" s="545" t="s">
        <v>330</v>
      </c>
      <c r="D10" s="545"/>
      <c r="E10" s="545"/>
      <c r="F10" s="545"/>
      <c r="G10" s="545"/>
      <c r="H10" s="545"/>
      <c r="I10" s="546"/>
      <c r="J10" s="92"/>
      <c r="K10" s="92"/>
      <c r="M10" s="91"/>
    </row>
    <row r="11" spans="2:14" ht="30.75" customHeight="1" x14ac:dyDescent="0.15">
      <c r="B11" s="118" t="s">
        <v>235</v>
      </c>
      <c r="C11" s="547" t="s">
        <v>331</v>
      </c>
      <c r="D11" s="547"/>
      <c r="E11" s="547"/>
      <c r="F11" s="547"/>
      <c r="G11" s="547"/>
      <c r="H11" s="547"/>
      <c r="I11" s="573"/>
      <c r="J11" s="88"/>
      <c r="K11" s="88"/>
      <c r="M11" s="91"/>
      <c r="N11" s="86" t="s">
        <v>102</v>
      </c>
    </row>
    <row r="12" spans="2:14" ht="30.75" customHeight="1" x14ac:dyDescent="0.15">
      <c r="B12" s="118" t="s">
        <v>237</v>
      </c>
      <c r="C12" s="566" t="s">
        <v>332</v>
      </c>
      <c r="D12" s="566"/>
      <c r="E12" s="566"/>
      <c r="F12" s="566"/>
      <c r="G12" s="131" t="s">
        <v>238</v>
      </c>
      <c r="H12" s="557" t="s">
        <v>106</v>
      </c>
      <c r="I12" s="558"/>
      <c r="J12" s="88"/>
      <c r="K12" s="88"/>
      <c r="M12" s="91" t="s">
        <v>107</v>
      </c>
      <c r="N12" s="86" t="s">
        <v>84</v>
      </c>
    </row>
    <row r="13" spans="2:14" ht="30.75" customHeight="1" x14ac:dyDescent="0.15">
      <c r="B13" s="118" t="s">
        <v>239</v>
      </c>
      <c r="C13" s="574" t="s">
        <v>421</v>
      </c>
      <c r="D13" s="574"/>
      <c r="E13" s="574"/>
      <c r="F13" s="574"/>
      <c r="G13" s="131" t="s">
        <v>241</v>
      </c>
      <c r="H13" s="547" t="s">
        <v>77</v>
      </c>
      <c r="I13" s="573"/>
      <c r="J13" s="88"/>
      <c r="K13" s="88"/>
      <c r="M13" s="91" t="s">
        <v>111</v>
      </c>
    </row>
    <row r="14" spans="2:14" ht="30" customHeight="1" x14ac:dyDescent="0.15">
      <c r="B14" s="118" t="s">
        <v>242</v>
      </c>
      <c r="C14" s="747" t="s">
        <v>333</v>
      </c>
      <c r="D14" s="748"/>
      <c r="E14" s="748"/>
      <c r="F14" s="748"/>
      <c r="G14" s="748"/>
      <c r="H14" s="748"/>
      <c r="I14" s="749"/>
      <c r="J14" s="92"/>
      <c r="K14" s="92"/>
      <c r="M14" s="91" t="s">
        <v>114</v>
      </c>
      <c r="N14" s="86"/>
    </row>
    <row r="15" spans="2:14" ht="30.75" customHeight="1" x14ac:dyDescent="0.15">
      <c r="B15" s="118" t="s">
        <v>243</v>
      </c>
      <c r="C15" s="566" t="s">
        <v>290</v>
      </c>
      <c r="D15" s="566"/>
      <c r="E15" s="566"/>
      <c r="F15" s="566"/>
      <c r="G15" s="566"/>
      <c r="H15" s="566"/>
      <c r="I15" s="567"/>
      <c r="J15" s="93"/>
      <c r="K15" s="93"/>
      <c r="M15" s="91" t="s">
        <v>118</v>
      </c>
      <c r="N15" s="86"/>
    </row>
    <row r="16" spans="2:14" ht="20.25" customHeight="1" x14ac:dyDescent="0.15">
      <c r="B16" s="118" t="s">
        <v>245</v>
      </c>
      <c r="C16" s="545" t="s">
        <v>334</v>
      </c>
      <c r="D16" s="545"/>
      <c r="E16" s="545"/>
      <c r="F16" s="545"/>
      <c r="G16" s="545"/>
      <c r="H16" s="545"/>
      <c r="I16" s="546"/>
      <c r="J16" s="94"/>
      <c r="K16" s="94"/>
      <c r="M16" s="91"/>
      <c r="N16" s="86"/>
    </row>
    <row r="17" spans="2:14" ht="30.75" customHeight="1" x14ac:dyDescent="0.15">
      <c r="B17" s="118" t="s">
        <v>246</v>
      </c>
      <c r="C17" s="547" t="s">
        <v>43</v>
      </c>
      <c r="D17" s="548"/>
      <c r="E17" s="548"/>
      <c r="F17" s="548"/>
      <c r="G17" s="548"/>
      <c r="H17" s="548"/>
      <c r="I17" s="549"/>
      <c r="J17" s="95"/>
      <c r="K17" s="95"/>
      <c r="M17" s="91" t="s">
        <v>106</v>
      </c>
      <c r="N17" s="86"/>
    </row>
    <row r="18" spans="2:14" ht="18" customHeight="1" x14ac:dyDescent="0.15">
      <c r="B18" s="550" t="s">
        <v>248</v>
      </c>
      <c r="C18" s="551" t="s">
        <v>249</v>
      </c>
      <c r="D18" s="551"/>
      <c r="E18" s="551"/>
      <c r="F18" s="552" t="s">
        <v>250</v>
      </c>
      <c r="G18" s="552"/>
      <c r="H18" s="552"/>
      <c r="I18" s="553"/>
      <c r="J18" s="96"/>
      <c r="K18" s="96"/>
      <c r="M18" s="91" t="s">
        <v>128</v>
      </c>
      <c r="N18" s="86"/>
    </row>
    <row r="19" spans="2:14" ht="39.75" customHeight="1" x14ac:dyDescent="0.15">
      <c r="B19" s="550"/>
      <c r="C19" s="545" t="s">
        <v>335</v>
      </c>
      <c r="D19" s="545"/>
      <c r="E19" s="545"/>
      <c r="F19" s="545" t="s">
        <v>336</v>
      </c>
      <c r="G19" s="545"/>
      <c r="H19" s="545"/>
      <c r="I19" s="546"/>
      <c r="J19" s="94"/>
      <c r="K19" s="94"/>
      <c r="M19" s="91" t="s">
        <v>132</v>
      </c>
      <c r="N19" s="86"/>
    </row>
    <row r="20" spans="2:14" ht="39.75" customHeight="1" x14ac:dyDescent="0.15">
      <c r="B20" s="118" t="s">
        <v>251</v>
      </c>
      <c r="C20" s="554" t="s">
        <v>247</v>
      </c>
      <c r="D20" s="555"/>
      <c r="E20" s="556"/>
      <c r="F20" s="557" t="s">
        <v>247</v>
      </c>
      <c r="G20" s="557"/>
      <c r="H20" s="557"/>
      <c r="I20" s="558"/>
      <c r="J20" s="88"/>
      <c r="K20" s="88"/>
      <c r="M20" s="91"/>
      <c r="N20" s="86"/>
    </row>
    <row r="21" spans="2:14" ht="361.25" customHeight="1" x14ac:dyDescent="0.15">
      <c r="B21" s="118" t="s">
        <v>252</v>
      </c>
      <c r="C21" s="741" t="s">
        <v>337</v>
      </c>
      <c r="D21" s="742"/>
      <c r="E21" s="743"/>
      <c r="F21" s="744" t="s">
        <v>424</v>
      </c>
      <c r="G21" s="745"/>
      <c r="H21" s="745"/>
      <c r="I21" s="746"/>
      <c r="J21" s="93"/>
      <c r="K21" s="93"/>
      <c r="M21" s="97"/>
      <c r="N21" s="86"/>
    </row>
    <row r="22" spans="2:14" ht="23.25" customHeight="1" x14ac:dyDescent="0.15">
      <c r="B22" s="118" t="s">
        <v>253</v>
      </c>
      <c r="C22" s="609">
        <v>44927</v>
      </c>
      <c r="D22" s="619"/>
      <c r="E22" s="620"/>
      <c r="F22" s="131" t="s">
        <v>254</v>
      </c>
      <c r="G22" s="270">
        <v>0.3</v>
      </c>
      <c r="H22" s="131" t="s">
        <v>255</v>
      </c>
      <c r="I22" s="281">
        <v>0.7</v>
      </c>
      <c r="J22" s="98"/>
      <c r="K22" s="98"/>
      <c r="M22" s="97"/>
    </row>
    <row r="23" spans="2:14" ht="27" customHeight="1" x14ac:dyDescent="0.15">
      <c r="B23" s="118" t="s">
        <v>256</v>
      </c>
      <c r="C23" s="609">
        <v>45291</v>
      </c>
      <c r="D23" s="500"/>
      <c r="E23" s="610"/>
      <c r="F23" s="131" t="s">
        <v>257</v>
      </c>
      <c r="G23" s="738">
        <v>0.2</v>
      </c>
      <c r="H23" s="739"/>
      <c r="I23" s="740"/>
      <c r="J23" s="99"/>
      <c r="K23" s="99"/>
      <c r="M23" s="97"/>
    </row>
    <row r="24" spans="2:14" ht="30.75" customHeight="1" x14ac:dyDescent="0.15">
      <c r="B24" s="210" t="s">
        <v>258</v>
      </c>
      <c r="C24" s="718" t="s">
        <v>259</v>
      </c>
      <c r="D24" s="719"/>
      <c r="E24" s="720"/>
      <c r="F24" s="211" t="s">
        <v>260</v>
      </c>
      <c r="G24" s="499" t="s">
        <v>426</v>
      </c>
      <c r="H24" s="500"/>
      <c r="I24" s="501"/>
      <c r="J24" s="96"/>
      <c r="K24" s="96"/>
      <c r="M24" s="97"/>
    </row>
    <row r="25" spans="2:14" ht="22.5" customHeight="1" x14ac:dyDescent="0.15">
      <c r="B25" s="493" t="s">
        <v>261</v>
      </c>
      <c r="C25" s="494"/>
      <c r="D25" s="494"/>
      <c r="E25" s="494"/>
      <c r="F25" s="494"/>
      <c r="G25" s="494"/>
      <c r="H25" s="494"/>
      <c r="I25" s="495"/>
      <c r="J25" s="85"/>
      <c r="K25" s="85"/>
      <c r="M25" s="97"/>
    </row>
    <row r="26" spans="2:14" ht="43.5" customHeight="1" x14ac:dyDescent="0.15">
      <c r="B26" s="100" t="s">
        <v>148</v>
      </c>
      <c r="C26" s="134" t="s">
        <v>262</v>
      </c>
      <c r="D26" s="134" t="s">
        <v>263</v>
      </c>
      <c r="E26" s="135" t="s">
        <v>264</v>
      </c>
      <c r="F26" s="134" t="s">
        <v>265</v>
      </c>
      <c r="G26" s="134" t="s">
        <v>266</v>
      </c>
      <c r="H26" s="135" t="s">
        <v>267</v>
      </c>
      <c r="I26" s="136" t="s">
        <v>268</v>
      </c>
      <c r="J26" s="94"/>
      <c r="K26" s="94"/>
      <c r="M26" s="97"/>
    </row>
    <row r="27" spans="2:14" ht="15.5" customHeight="1" x14ac:dyDescent="0.15">
      <c r="B27" s="100" t="s">
        <v>269</v>
      </c>
      <c r="C27" s="213">
        <f>0.0833333333333333*$G$23</f>
        <v>1.6666666666666659E-2</v>
      </c>
      <c r="D27" s="277">
        <f>C27</f>
        <v>1.6666666666666659E-2</v>
      </c>
      <c r="E27" s="128">
        <f>D27/C27</f>
        <v>1</v>
      </c>
      <c r="F27" s="721">
        <f>SUM(C27:C38)</f>
        <v>0.19999999999999993</v>
      </c>
      <c r="G27" s="724">
        <f>SUM(D27:D38)</f>
        <v>1.6666666666666659E-2</v>
      </c>
      <c r="H27" s="221">
        <f>+(D27*100%)/$G$23</f>
        <v>8.3333333333333287E-2</v>
      </c>
      <c r="I27" s="727">
        <f>G27+I22</f>
        <v>0.71666666666666656</v>
      </c>
      <c r="J27" s="94">
        <v>8.3333333333333301E-2</v>
      </c>
      <c r="K27" s="94"/>
      <c r="M27" s="97"/>
    </row>
    <row r="28" spans="2:14" ht="15.5" customHeight="1" x14ac:dyDescent="0.15">
      <c r="B28" s="100" t="s">
        <v>158</v>
      </c>
      <c r="C28" s="213">
        <f t="shared" ref="C28:C38" si="0">0.0833333333333333*$G$23</f>
        <v>1.6666666666666659E-2</v>
      </c>
      <c r="D28" s="213"/>
      <c r="E28" s="128">
        <f>D28/C28</f>
        <v>0</v>
      </c>
      <c r="F28" s="722"/>
      <c r="G28" s="725"/>
      <c r="H28" s="221" t="str">
        <f>+IF(D28="","",((D28*100%)/$G$23)+H27)</f>
        <v/>
      </c>
      <c r="I28" s="728"/>
      <c r="J28" s="94"/>
      <c r="K28" s="94"/>
      <c r="M28" s="97"/>
    </row>
    <row r="29" spans="2:14" ht="15.5" customHeight="1" x14ac:dyDescent="0.15">
      <c r="B29" s="100" t="s">
        <v>159</v>
      </c>
      <c r="C29" s="213">
        <f t="shared" si="0"/>
        <v>1.6666666666666659E-2</v>
      </c>
      <c r="D29" s="213"/>
      <c r="E29" s="128">
        <f>D29/C29</f>
        <v>0</v>
      </c>
      <c r="F29" s="722"/>
      <c r="G29" s="725"/>
      <c r="H29" s="221" t="str">
        <f>+IF(D29="","",((D29*100%)/$G$23)+H28)</f>
        <v/>
      </c>
      <c r="I29" s="728"/>
      <c r="J29" s="94"/>
      <c r="K29" s="94"/>
      <c r="M29" s="97"/>
    </row>
    <row r="30" spans="2:14" ht="15.5" customHeight="1" x14ac:dyDescent="0.15">
      <c r="B30" s="100" t="s">
        <v>160</v>
      </c>
      <c r="C30" s="213">
        <f t="shared" si="0"/>
        <v>1.6666666666666659E-2</v>
      </c>
      <c r="D30" s="213"/>
      <c r="E30" s="128">
        <f t="shared" ref="E30:E31" si="1">D30/C30</f>
        <v>0</v>
      </c>
      <c r="F30" s="722"/>
      <c r="G30" s="725"/>
      <c r="H30" s="221" t="str">
        <f t="shared" ref="H30:H38" si="2">+IF(D30="","",((D30*100%)/$G$23)+H29)</f>
        <v/>
      </c>
      <c r="I30" s="728"/>
      <c r="J30" s="94"/>
      <c r="K30" s="94"/>
      <c r="M30" s="97"/>
    </row>
    <row r="31" spans="2:14" ht="15.5" customHeight="1" x14ac:dyDescent="0.15">
      <c r="B31" s="100" t="s">
        <v>161</v>
      </c>
      <c r="C31" s="213">
        <f t="shared" si="0"/>
        <v>1.6666666666666659E-2</v>
      </c>
      <c r="D31" s="213"/>
      <c r="E31" s="128">
        <f t="shared" si="1"/>
        <v>0</v>
      </c>
      <c r="F31" s="722"/>
      <c r="G31" s="725"/>
      <c r="H31" s="221" t="str">
        <f t="shared" si="2"/>
        <v/>
      </c>
      <c r="I31" s="728"/>
      <c r="J31" s="94"/>
      <c r="K31" s="94"/>
      <c r="M31" s="97"/>
    </row>
    <row r="32" spans="2:14" ht="15.5" customHeight="1" x14ac:dyDescent="0.15">
      <c r="B32" s="100" t="s">
        <v>162</v>
      </c>
      <c r="C32" s="213">
        <f t="shared" si="0"/>
        <v>1.6666666666666659E-2</v>
      </c>
      <c r="D32" s="213"/>
      <c r="E32" s="128">
        <f>D32/C32</f>
        <v>0</v>
      </c>
      <c r="F32" s="722"/>
      <c r="G32" s="725"/>
      <c r="H32" s="221" t="str">
        <f t="shared" si="2"/>
        <v/>
      </c>
      <c r="I32" s="728"/>
      <c r="J32" s="94"/>
      <c r="K32" s="94"/>
      <c r="M32" s="97"/>
    </row>
    <row r="33" spans="2:11" ht="19.5" customHeight="1" x14ac:dyDescent="0.15">
      <c r="B33" s="100" t="s">
        <v>163</v>
      </c>
      <c r="C33" s="213">
        <f t="shared" si="0"/>
        <v>1.6666666666666659E-2</v>
      </c>
      <c r="D33" s="213"/>
      <c r="E33" s="128">
        <f t="shared" ref="E33:E38" si="3">D33/C33</f>
        <v>0</v>
      </c>
      <c r="F33" s="722"/>
      <c r="G33" s="725"/>
      <c r="H33" s="221" t="str">
        <f t="shared" si="2"/>
        <v/>
      </c>
      <c r="I33" s="728"/>
      <c r="J33" s="102"/>
      <c r="K33" s="102"/>
    </row>
    <row r="34" spans="2:11" ht="19.5" customHeight="1" x14ac:dyDescent="0.15">
      <c r="B34" s="100" t="s">
        <v>164</v>
      </c>
      <c r="C34" s="213">
        <f t="shared" si="0"/>
        <v>1.6666666666666659E-2</v>
      </c>
      <c r="D34" s="213"/>
      <c r="E34" s="128">
        <f t="shared" si="3"/>
        <v>0</v>
      </c>
      <c r="F34" s="722"/>
      <c r="G34" s="725"/>
      <c r="H34" s="221" t="str">
        <f t="shared" si="2"/>
        <v/>
      </c>
      <c r="I34" s="728"/>
      <c r="J34" s="102"/>
      <c r="K34" s="102"/>
    </row>
    <row r="35" spans="2:11" ht="19.5" customHeight="1" x14ac:dyDescent="0.15">
      <c r="B35" s="100" t="s">
        <v>165</v>
      </c>
      <c r="C35" s="213">
        <f t="shared" si="0"/>
        <v>1.6666666666666659E-2</v>
      </c>
      <c r="D35" s="213"/>
      <c r="E35" s="128">
        <f t="shared" si="3"/>
        <v>0</v>
      </c>
      <c r="F35" s="722"/>
      <c r="G35" s="725"/>
      <c r="H35" s="221" t="str">
        <f t="shared" si="2"/>
        <v/>
      </c>
      <c r="I35" s="728"/>
      <c r="J35" s="102"/>
      <c r="K35" s="102"/>
    </row>
    <row r="36" spans="2:11" ht="19.5" customHeight="1" x14ac:dyDescent="0.15">
      <c r="B36" s="100" t="s">
        <v>166</v>
      </c>
      <c r="C36" s="213">
        <f t="shared" si="0"/>
        <v>1.6666666666666659E-2</v>
      </c>
      <c r="D36" s="213"/>
      <c r="E36" s="128">
        <f t="shared" si="3"/>
        <v>0</v>
      </c>
      <c r="F36" s="722"/>
      <c r="G36" s="725"/>
      <c r="H36" s="221" t="str">
        <f t="shared" si="2"/>
        <v/>
      </c>
      <c r="I36" s="728"/>
      <c r="J36" s="102"/>
      <c r="K36" s="102"/>
    </row>
    <row r="37" spans="2:11" ht="19.5" customHeight="1" x14ac:dyDescent="0.15">
      <c r="B37" s="100" t="s">
        <v>167</v>
      </c>
      <c r="C37" s="213">
        <f t="shared" si="0"/>
        <v>1.6666666666666659E-2</v>
      </c>
      <c r="D37" s="213"/>
      <c r="E37" s="128">
        <f t="shared" si="3"/>
        <v>0</v>
      </c>
      <c r="F37" s="722"/>
      <c r="G37" s="725"/>
      <c r="H37" s="221" t="str">
        <f t="shared" si="2"/>
        <v/>
      </c>
      <c r="I37" s="728"/>
      <c r="J37" s="102"/>
      <c r="K37" s="102"/>
    </row>
    <row r="38" spans="2:11" ht="19.5" customHeight="1" x14ac:dyDescent="0.15">
      <c r="B38" s="100" t="s">
        <v>168</v>
      </c>
      <c r="C38" s="213">
        <f t="shared" si="0"/>
        <v>1.6666666666666659E-2</v>
      </c>
      <c r="D38" s="213"/>
      <c r="E38" s="128">
        <f t="shared" si="3"/>
        <v>0</v>
      </c>
      <c r="F38" s="723"/>
      <c r="G38" s="726"/>
      <c r="H38" s="221" t="str">
        <f t="shared" si="2"/>
        <v/>
      </c>
      <c r="I38" s="729"/>
      <c r="J38" s="102"/>
      <c r="K38" s="102"/>
    </row>
    <row r="39" spans="2:11" ht="78.75" customHeight="1" x14ac:dyDescent="0.15">
      <c r="B39" s="119" t="s">
        <v>270</v>
      </c>
      <c r="C39" s="730"/>
      <c r="D39" s="731"/>
      <c r="E39" s="731"/>
      <c r="F39" s="731"/>
      <c r="G39" s="731"/>
      <c r="H39" s="731"/>
      <c r="I39" s="732"/>
      <c r="J39" s="103"/>
      <c r="K39" s="103"/>
    </row>
    <row r="40" spans="2:11" ht="47.75" customHeight="1" x14ac:dyDescent="0.15">
      <c r="B40" s="514"/>
      <c r="C40" s="515"/>
      <c r="D40" s="515"/>
      <c r="E40" s="515"/>
      <c r="F40" s="515"/>
      <c r="G40" s="515"/>
      <c r="H40" s="515"/>
      <c r="I40" s="516"/>
      <c r="J40" s="85"/>
      <c r="K40" s="85"/>
    </row>
    <row r="41" spans="2:11" ht="47.75" customHeight="1" x14ac:dyDescent="0.15">
      <c r="B41" s="517"/>
      <c r="C41" s="518"/>
      <c r="D41" s="518"/>
      <c r="E41" s="518"/>
      <c r="F41" s="518"/>
      <c r="G41" s="518"/>
      <c r="H41" s="518"/>
      <c r="I41" s="519"/>
      <c r="J41" s="103"/>
      <c r="K41" s="103"/>
    </row>
    <row r="42" spans="2:11" ht="47.75" customHeight="1" x14ac:dyDescent="0.15">
      <c r="B42" s="517"/>
      <c r="C42" s="518"/>
      <c r="D42" s="518"/>
      <c r="E42" s="518"/>
      <c r="F42" s="518"/>
      <c r="G42" s="518"/>
      <c r="H42" s="518"/>
      <c r="I42" s="519"/>
      <c r="J42" s="103"/>
      <c r="K42" s="103"/>
    </row>
    <row r="43" spans="2:11" ht="47.75" customHeight="1" x14ac:dyDescent="0.15">
      <c r="B43" s="517"/>
      <c r="C43" s="518"/>
      <c r="D43" s="518"/>
      <c r="E43" s="518"/>
      <c r="F43" s="518"/>
      <c r="G43" s="518"/>
      <c r="H43" s="518"/>
      <c r="I43" s="519"/>
      <c r="J43" s="103"/>
      <c r="K43" s="103"/>
    </row>
    <row r="44" spans="2:11" ht="47.75" customHeight="1" x14ac:dyDescent="0.15">
      <c r="B44" s="520"/>
      <c r="C44" s="521"/>
      <c r="D44" s="521"/>
      <c r="E44" s="521"/>
      <c r="F44" s="521"/>
      <c r="G44" s="521"/>
      <c r="H44" s="521"/>
      <c r="I44" s="522"/>
      <c r="J44" s="84"/>
      <c r="K44" s="84"/>
    </row>
    <row r="45" spans="2:11" ht="47.75" customHeight="1" x14ac:dyDescent="0.15">
      <c r="B45" s="144"/>
      <c r="C45" s="154"/>
      <c r="D45" s="145"/>
      <c r="E45" s="145"/>
      <c r="F45" s="145"/>
      <c r="G45" s="145"/>
      <c r="H45" s="145"/>
      <c r="I45" s="145"/>
      <c r="J45" s="84"/>
      <c r="K45" s="84"/>
    </row>
    <row r="46" spans="2:11" ht="43.25" customHeight="1" x14ac:dyDescent="0.15">
      <c r="B46" s="736" t="s">
        <v>271</v>
      </c>
      <c r="C46" s="701" t="s">
        <v>449</v>
      </c>
      <c r="D46" s="702"/>
      <c r="E46" s="702"/>
      <c r="F46" s="703"/>
      <c r="G46" s="146"/>
      <c r="H46" s="140" t="s">
        <v>148</v>
      </c>
      <c r="I46" s="141" t="s">
        <v>296</v>
      </c>
      <c r="J46" s="104"/>
      <c r="K46" s="104"/>
    </row>
    <row r="47" spans="2:11" ht="43.75" customHeight="1" x14ac:dyDescent="0.15">
      <c r="B47" s="737"/>
      <c r="C47" s="704"/>
      <c r="D47" s="705"/>
      <c r="E47" s="705"/>
      <c r="F47" s="706"/>
      <c r="G47" s="264" t="s">
        <v>415</v>
      </c>
      <c r="H47" s="150">
        <v>22</v>
      </c>
      <c r="I47" s="150">
        <v>22</v>
      </c>
      <c r="J47" s="104"/>
      <c r="K47" s="104"/>
    </row>
    <row r="48" spans="2:11" ht="43.75" customHeight="1" x14ac:dyDescent="0.15">
      <c r="B48" s="737"/>
      <c r="C48" s="704"/>
      <c r="D48" s="705"/>
      <c r="E48" s="705"/>
      <c r="F48" s="706"/>
      <c r="G48" s="264" t="s">
        <v>338</v>
      </c>
      <c r="H48" s="150">
        <v>2</v>
      </c>
      <c r="I48" s="150">
        <v>2</v>
      </c>
      <c r="J48" s="104"/>
      <c r="K48" s="104"/>
    </row>
    <row r="49" spans="2:11" ht="43.75" customHeight="1" x14ac:dyDescent="0.15">
      <c r="B49" s="737"/>
      <c r="C49" s="704"/>
      <c r="D49" s="705"/>
      <c r="E49" s="705"/>
      <c r="F49" s="706"/>
      <c r="G49" s="264" t="s">
        <v>339</v>
      </c>
      <c r="H49" s="150">
        <v>58</v>
      </c>
      <c r="I49" s="150">
        <v>58</v>
      </c>
      <c r="J49" s="104"/>
      <c r="K49" s="104"/>
    </row>
    <row r="50" spans="2:11" ht="43.75" customHeight="1" x14ac:dyDescent="0.15">
      <c r="B50" s="737"/>
      <c r="C50" s="704"/>
      <c r="D50" s="705"/>
      <c r="E50" s="705"/>
      <c r="F50" s="706"/>
      <c r="G50" s="264" t="s">
        <v>416</v>
      </c>
      <c r="H50" s="150">
        <v>1</v>
      </c>
      <c r="I50" s="150">
        <v>1</v>
      </c>
      <c r="J50" s="104"/>
      <c r="K50" s="104"/>
    </row>
    <row r="51" spans="2:11" ht="43.75" customHeight="1" x14ac:dyDescent="0.15">
      <c r="B51" s="737"/>
      <c r="C51" s="704"/>
      <c r="D51" s="705"/>
      <c r="E51" s="705"/>
      <c r="F51" s="706"/>
      <c r="G51" s="264" t="s">
        <v>414</v>
      </c>
      <c r="H51" s="150">
        <v>53</v>
      </c>
      <c r="I51" s="150">
        <v>53</v>
      </c>
      <c r="J51" s="104"/>
      <c r="K51" s="104"/>
    </row>
    <row r="52" spans="2:11" ht="42.5" customHeight="1" x14ac:dyDescent="0.15">
      <c r="B52" s="737"/>
      <c r="C52" s="709" t="s">
        <v>448</v>
      </c>
      <c r="D52" s="710"/>
      <c r="E52" s="710"/>
      <c r="F52" s="711"/>
      <c r="G52" s="264" t="s">
        <v>340</v>
      </c>
      <c r="H52" s="150" t="s">
        <v>441</v>
      </c>
      <c r="I52" s="150" t="s">
        <v>441</v>
      </c>
      <c r="J52" s="104"/>
      <c r="K52" s="104"/>
    </row>
    <row r="53" spans="2:11" ht="42.5" customHeight="1" x14ac:dyDescent="0.15">
      <c r="B53" s="737"/>
      <c r="C53" s="712"/>
      <c r="D53" s="713"/>
      <c r="E53" s="713"/>
      <c r="F53" s="714"/>
      <c r="G53" s="264" t="s">
        <v>341</v>
      </c>
      <c r="H53" s="150">
        <v>12</v>
      </c>
      <c r="I53" s="150" t="s">
        <v>442</v>
      </c>
      <c r="J53" s="104"/>
      <c r="K53" s="104"/>
    </row>
    <row r="54" spans="2:11" ht="42.5" customHeight="1" x14ac:dyDescent="0.15">
      <c r="B54" s="737"/>
      <c r="C54" s="712"/>
      <c r="D54" s="713"/>
      <c r="E54" s="713"/>
      <c r="F54" s="714"/>
      <c r="G54" s="264" t="s">
        <v>342</v>
      </c>
      <c r="H54" s="150" t="s">
        <v>443</v>
      </c>
      <c r="I54" s="150" t="s">
        <v>443</v>
      </c>
      <c r="J54" s="104"/>
      <c r="K54" s="104"/>
    </row>
    <row r="55" spans="2:11" ht="42.5" customHeight="1" x14ac:dyDescent="0.15">
      <c r="B55" s="737"/>
      <c r="C55" s="715"/>
      <c r="D55" s="716"/>
      <c r="E55" s="716"/>
      <c r="F55" s="717"/>
      <c r="G55" s="264" t="s">
        <v>423</v>
      </c>
      <c r="H55" s="150" t="s">
        <v>444</v>
      </c>
      <c r="I55" s="150" t="s">
        <v>444</v>
      </c>
      <c r="J55" s="104"/>
      <c r="K55" s="104"/>
    </row>
    <row r="56" spans="2:11" ht="81.5" customHeight="1" x14ac:dyDescent="0.15">
      <c r="B56" s="737"/>
      <c r="C56" s="692" t="s">
        <v>445</v>
      </c>
      <c r="D56" s="693"/>
      <c r="E56" s="693"/>
      <c r="F56" s="694"/>
      <c r="G56" s="264" t="s">
        <v>413</v>
      </c>
      <c r="H56" s="150">
        <v>3</v>
      </c>
      <c r="I56" s="150">
        <v>3</v>
      </c>
      <c r="J56" s="104">
        <f>+I56+H56+9</f>
        <v>15</v>
      </c>
      <c r="K56" s="104"/>
    </row>
    <row r="57" spans="2:11" ht="81.5" customHeight="1" x14ac:dyDescent="0.15">
      <c r="B57" s="737"/>
      <c r="C57" s="695"/>
      <c r="D57" s="696"/>
      <c r="E57" s="696"/>
      <c r="F57" s="697"/>
      <c r="G57" s="264" t="s">
        <v>343</v>
      </c>
      <c r="H57" s="150">
        <v>0</v>
      </c>
      <c r="I57" s="150">
        <v>0</v>
      </c>
      <c r="J57" s="104"/>
      <c r="K57" s="104"/>
    </row>
    <row r="58" spans="2:11" ht="81.5" customHeight="1" x14ac:dyDescent="0.15">
      <c r="B58" s="737"/>
      <c r="C58" s="698"/>
      <c r="D58" s="699"/>
      <c r="E58" s="699"/>
      <c r="F58" s="700"/>
      <c r="G58" s="264" t="s">
        <v>412</v>
      </c>
      <c r="H58" s="150">
        <v>4</v>
      </c>
      <c r="I58" s="150">
        <v>4</v>
      </c>
      <c r="J58" s="104"/>
      <c r="K58" s="104"/>
    </row>
    <row r="59" spans="2:11" ht="64.75" customHeight="1" x14ac:dyDescent="0.15">
      <c r="B59" s="142" t="s">
        <v>272</v>
      </c>
      <c r="C59" s="733" t="s">
        <v>447</v>
      </c>
      <c r="D59" s="734"/>
      <c r="E59" s="734"/>
      <c r="F59" s="734"/>
      <c r="G59" s="734"/>
      <c r="H59" s="734"/>
      <c r="I59" s="735"/>
      <c r="J59" s="104"/>
      <c r="K59" s="104"/>
    </row>
    <row r="60" spans="2:11" ht="85.75" customHeight="1" x14ac:dyDescent="0.15">
      <c r="B60" s="120" t="s">
        <v>273</v>
      </c>
      <c r="C60" s="733" t="s">
        <v>446</v>
      </c>
      <c r="D60" s="734"/>
      <c r="E60" s="734"/>
      <c r="F60" s="734"/>
      <c r="G60" s="734"/>
      <c r="H60" s="734"/>
      <c r="I60" s="735"/>
      <c r="J60" s="104"/>
      <c r="K60" s="104"/>
    </row>
    <row r="61" spans="2:11" ht="22.5" customHeight="1" x14ac:dyDescent="0.15">
      <c r="B61" s="493" t="s">
        <v>274</v>
      </c>
      <c r="C61" s="494"/>
      <c r="D61" s="494"/>
      <c r="E61" s="494"/>
      <c r="F61" s="494"/>
      <c r="G61" s="494"/>
      <c r="H61" s="494"/>
      <c r="I61" s="495"/>
      <c r="J61" s="104"/>
      <c r="K61" s="104"/>
    </row>
    <row r="62" spans="2:11" ht="22.5" customHeight="1" x14ac:dyDescent="0.15">
      <c r="B62" s="489" t="s">
        <v>275</v>
      </c>
      <c r="C62" s="137" t="s">
        <v>276</v>
      </c>
      <c r="D62" s="491" t="s">
        <v>277</v>
      </c>
      <c r="E62" s="491"/>
      <c r="F62" s="491"/>
      <c r="G62" s="491" t="s">
        <v>278</v>
      </c>
      <c r="H62" s="491"/>
      <c r="I62" s="492"/>
      <c r="J62" s="105"/>
      <c r="K62" s="105"/>
    </row>
    <row r="63" spans="2:11" ht="30.75" customHeight="1" x14ac:dyDescent="0.15">
      <c r="B63" s="490"/>
      <c r="C63" s="138"/>
      <c r="D63" s="487"/>
      <c r="E63" s="487"/>
      <c r="F63" s="487"/>
      <c r="G63" s="487"/>
      <c r="H63" s="487"/>
      <c r="I63" s="488"/>
      <c r="J63" s="105"/>
      <c r="K63" s="105"/>
    </row>
    <row r="64" spans="2:11" ht="32.25" customHeight="1" x14ac:dyDescent="0.15">
      <c r="B64" s="121" t="s">
        <v>279</v>
      </c>
      <c r="C64" s="707" t="s">
        <v>469</v>
      </c>
      <c r="D64" s="707"/>
      <c r="E64" s="707"/>
      <c r="F64" s="707"/>
      <c r="G64" s="707"/>
      <c r="H64" s="707"/>
      <c r="I64" s="708"/>
      <c r="J64" s="106"/>
      <c r="K64" s="106"/>
    </row>
    <row r="65" spans="2:11" ht="28.5" customHeight="1" x14ac:dyDescent="0.15">
      <c r="B65" s="122" t="s">
        <v>280</v>
      </c>
      <c r="C65" s="707" t="s">
        <v>469</v>
      </c>
      <c r="D65" s="707"/>
      <c r="E65" s="707"/>
      <c r="F65" s="707"/>
      <c r="G65" s="707"/>
      <c r="H65" s="707"/>
      <c r="I65" s="708"/>
      <c r="J65" s="106"/>
      <c r="K65" s="106"/>
    </row>
    <row r="66" spans="2:11" ht="30" customHeight="1" x14ac:dyDescent="0.15">
      <c r="B66" s="120" t="s">
        <v>281</v>
      </c>
      <c r="C66" s="707" t="s">
        <v>402</v>
      </c>
      <c r="D66" s="707"/>
      <c r="E66" s="707"/>
      <c r="F66" s="707"/>
      <c r="G66" s="707"/>
      <c r="H66" s="707"/>
      <c r="I66" s="708"/>
      <c r="J66" s="107"/>
      <c r="K66" s="107"/>
    </row>
    <row r="67" spans="2:11" ht="31.5" customHeight="1" thickBot="1" x14ac:dyDescent="0.2">
      <c r="B67" s="116" t="s">
        <v>283</v>
      </c>
      <c r="C67" s="707" t="s">
        <v>403</v>
      </c>
      <c r="D67" s="707"/>
      <c r="E67" s="707"/>
      <c r="F67" s="707"/>
      <c r="G67" s="707"/>
      <c r="H67" s="707"/>
      <c r="I67" s="708"/>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x14ac:dyDescent="0.15">
      <c r="B72" s="109"/>
      <c r="C72" s="110"/>
      <c r="D72" s="110"/>
      <c r="E72" s="111"/>
      <c r="F72" s="111"/>
      <c r="G72" s="117"/>
      <c r="H72" s="113"/>
      <c r="I72" s="110"/>
      <c r="J72" s="108"/>
      <c r="K72" s="108"/>
    </row>
    <row r="73" spans="2:11" ht="25.5" customHeight="1" x14ac:dyDescent="0.15">
      <c r="B73" s="109"/>
      <c r="C73" s="110"/>
      <c r="D73" s="110"/>
      <c r="E73" s="111"/>
      <c r="F73" s="111"/>
      <c r="G73" s="117"/>
      <c r="H73" s="113"/>
      <c r="I73" s="110"/>
      <c r="J73" s="108"/>
      <c r="K73" s="108"/>
    </row>
  </sheetData>
  <sheetProtection algorithmName="SHA-512" hashValue="osMHLDFMiByb0BokUwgMnWHuQRArGzIfvAKURtrIgTBj3T3XmSzkiBwhK/4BmtDG6dyiPvUSCF2VIDJVQ9nHXw==" saltValue="+EIRqTJ5s9K/SjBaYHB2Vw==" spinCount="100000" sheet="1" objects="1" scenarios="1"/>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9:I59"/>
    <mergeCell ref="C60:I60"/>
    <mergeCell ref="B46:B58"/>
    <mergeCell ref="C24:E24"/>
    <mergeCell ref="G24:I24"/>
    <mergeCell ref="B25:I25"/>
    <mergeCell ref="F27:F38"/>
    <mergeCell ref="G27:G38"/>
    <mergeCell ref="I27:I38"/>
    <mergeCell ref="B61:I61"/>
    <mergeCell ref="C56:F58"/>
    <mergeCell ref="C46:F51"/>
    <mergeCell ref="C67:I67"/>
    <mergeCell ref="B62:B63"/>
    <mergeCell ref="D62:F62"/>
    <mergeCell ref="G62:I62"/>
    <mergeCell ref="D63:F63"/>
    <mergeCell ref="G63:I63"/>
    <mergeCell ref="C64:I64"/>
    <mergeCell ref="C66:I66"/>
    <mergeCell ref="C52:F55"/>
    <mergeCell ref="C65:I65"/>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B65" zoomScale="85" zoomScaleNormal="85" zoomScaleSheetLayoutView="85" zoomScalePageLayoutView="85" workbookViewId="0">
      <selection activeCell="G70" sqref="G70:I70"/>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4.33203125" style="114" customWidth="1"/>
    <col min="8" max="8" width="24.5" style="83" customWidth="1"/>
    <col min="9" max="9" width="26" style="83" customWidth="1"/>
    <col min="10" max="10" width="11.83203125" style="81" bestFit="1" customWidth="1"/>
    <col min="11" max="15" width="10.6640625" style="81"/>
    <col min="16" max="16384" width="10.6640625" style="83"/>
  </cols>
  <sheetData>
    <row r="1" spans="2:9" ht="37.5" customHeight="1" x14ac:dyDescent="0.15">
      <c r="B1" s="579"/>
      <c r="C1" s="625" t="s">
        <v>1</v>
      </c>
      <c r="D1" s="625"/>
      <c r="E1" s="625"/>
      <c r="F1" s="625"/>
      <c r="G1" s="625"/>
      <c r="H1" s="625"/>
      <c r="I1" s="583"/>
    </row>
    <row r="2" spans="2:9" ht="37.5" customHeight="1" x14ac:dyDescent="0.15">
      <c r="B2" s="580"/>
      <c r="C2" s="586" t="s">
        <v>218</v>
      </c>
      <c r="D2" s="586"/>
      <c r="E2" s="586"/>
      <c r="F2" s="586"/>
      <c r="G2" s="586"/>
      <c r="H2" s="586"/>
      <c r="I2" s="584"/>
    </row>
    <row r="3" spans="2:9" ht="37.5" customHeight="1" thickBot="1" x14ac:dyDescent="0.2">
      <c r="B3" s="581"/>
      <c r="C3" s="587" t="s">
        <v>219</v>
      </c>
      <c r="D3" s="587"/>
      <c r="E3" s="587"/>
      <c r="F3" s="587" t="s">
        <v>220</v>
      </c>
      <c r="G3" s="587"/>
      <c r="H3" s="587"/>
      <c r="I3" s="585"/>
    </row>
    <row r="4" spans="2:9" ht="23.25" customHeight="1" x14ac:dyDescent="0.15">
      <c r="B4" s="575" t="s">
        <v>221</v>
      </c>
      <c r="C4" s="576"/>
      <c r="D4" s="576"/>
      <c r="E4" s="576"/>
      <c r="F4" s="576"/>
      <c r="G4" s="576"/>
      <c r="H4" s="576"/>
      <c r="I4" s="577"/>
    </row>
    <row r="5" spans="2:9" ht="24" customHeight="1" x14ac:dyDescent="0.15">
      <c r="B5" s="493" t="s">
        <v>222</v>
      </c>
      <c r="C5" s="494"/>
      <c r="D5" s="494"/>
      <c r="E5" s="494"/>
      <c r="F5" s="494"/>
      <c r="G5" s="494"/>
      <c r="H5" s="494"/>
      <c r="I5" s="495"/>
    </row>
    <row r="6" spans="2:9" ht="30.75" customHeight="1" x14ac:dyDescent="0.15">
      <c r="B6" s="118" t="s">
        <v>223</v>
      </c>
      <c r="C6" s="130">
        <v>6</v>
      </c>
      <c r="D6" s="578" t="s">
        <v>224</v>
      </c>
      <c r="E6" s="578"/>
      <c r="F6" s="545" t="s">
        <v>344</v>
      </c>
      <c r="G6" s="545"/>
      <c r="H6" s="545"/>
      <c r="I6" s="546"/>
    </row>
    <row r="7" spans="2:9" ht="30.75" customHeight="1" x14ac:dyDescent="0.15">
      <c r="B7" s="118" t="s">
        <v>225</v>
      </c>
      <c r="C7" s="130" t="s">
        <v>84</v>
      </c>
      <c r="D7" s="578" t="s">
        <v>226</v>
      </c>
      <c r="E7" s="578"/>
      <c r="F7" s="545" t="s">
        <v>227</v>
      </c>
      <c r="G7" s="545"/>
      <c r="H7" s="131" t="s">
        <v>228</v>
      </c>
      <c r="I7" s="132" t="s">
        <v>84</v>
      </c>
    </row>
    <row r="8" spans="2:9" ht="30.75" customHeight="1" x14ac:dyDescent="0.15">
      <c r="B8" s="118" t="s">
        <v>229</v>
      </c>
      <c r="C8" s="545" t="s">
        <v>230</v>
      </c>
      <c r="D8" s="545"/>
      <c r="E8" s="545"/>
      <c r="F8" s="545"/>
      <c r="G8" s="131" t="s">
        <v>231</v>
      </c>
      <c r="H8" s="568">
        <v>7550</v>
      </c>
      <c r="I8" s="569"/>
    </row>
    <row r="9" spans="2:9" ht="30.75" customHeight="1" x14ac:dyDescent="0.15">
      <c r="B9" s="118" t="s">
        <v>68</v>
      </c>
      <c r="C9" s="570" t="s">
        <v>81</v>
      </c>
      <c r="D9" s="570"/>
      <c r="E9" s="570"/>
      <c r="F9" s="570"/>
      <c r="G9" s="131" t="s">
        <v>232</v>
      </c>
      <c r="H9" s="571" t="s">
        <v>345</v>
      </c>
      <c r="I9" s="572"/>
    </row>
    <row r="10" spans="2:9" ht="75.75" customHeight="1" x14ac:dyDescent="0.15">
      <c r="B10" s="118" t="s">
        <v>234</v>
      </c>
      <c r="C10" s="545" t="s">
        <v>346</v>
      </c>
      <c r="D10" s="545"/>
      <c r="E10" s="545"/>
      <c r="F10" s="545"/>
      <c r="G10" s="545"/>
      <c r="H10" s="545"/>
      <c r="I10" s="546"/>
    </row>
    <row r="11" spans="2:9" ht="30.75" customHeight="1" x14ac:dyDescent="0.15">
      <c r="B11" s="118" t="s">
        <v>235</v>
      </c>
      <c r="C11" s="547" t="s">
        <v>331</v>
      </c>
      <c r="D11" s="547"/>
      <c r="E11" s="547"/>
      <c r="F11" s="547"/>
      <c r="G11" s="547"/>
      <c r="H11" s="547"/>
      <c r="I11" s="573"/>
    </row>
    <row r="12" spans="2:9" ht="30.75" customHeight="1" x14ac:dyDescent="0.15">
      <c r="B12" s="118" t="s">
        <v>237</v>
      </c>
      <c r="C12" s="545" t="s">
        <v>347</v>
      </c>
      <c r="D12" s="545"/>
      <c r="E12" s="545"/>
      <c r="F12" s="545"/>
      <c r="G12" s="131" t="s">
        <v>238</v>
      </c>
      <c r="H12" s="557" t="s">
        <v>106</v>
      </c>
      <c r="I12" s="558"/>
    </row>
    <row r="13" spans="2:9" ht="30.75" customHeight="1" x14ac:dyDescent="0.15">
      <c r="B13" s="118" t="s">
        <v>239</v>
      </c>
      <c r="C13" s="574" t="s">
        <v>240</v>
      </c>
      <c r="D13" s="574"/>
      <c r="E13" s="574"/>
      <c r="F13" s="574"/>
      <c r="G13" s="131" t="s">
        <v>241</v>
      </c>
      <c r="H13" s="547" t="s">
        <v>77</v>
      </c>
      <c r="I13" s="573"/>
    </row>
    <row r="14" spans="2:9" ht="30" customHeight="1" x14ac:dyDescent="0.15">
      <c r="B14" s="118" t="s">
        <v>242</v>
      </c>
      <c r="C14" s="623" t="s">
        <v>348</v>
      </c>
      <c r="D14" s="623"/>
      <c r="E14" s="623"/>
      <c r="F14" s="623"/>
      <c r="G14" s="623"/>
      <c r="H14" s="623"/>
      <c r="I14" s="624"/>
    </row>
    <row r="15" spans="2:9" ht="30.75" customHeight="1" x14ac:dyDescent="0.15">
      <c r="B15" s="118" t="s">
        <v>243</v>
      </c>
      <c r="C15" s="566" t="s">
        <v>244</v>
      </c>
      <c r="D15" s="566"/>
      <c r="E15" s="566"/>
      <c r="F15" s="566"/>
      <c r="G15" s="566"/>
      <c r="H15" s="566"/>
      <c r="I15" s="567"/>
    </row>
    <row r="16" spans="2:9" ht="20.25" customHeight="1" x14ac:dyDescent="0.15">
      <c r="B16" s="118" t="s">
        <v>245</v>
      </c>
      <c r="C16" s="545" t="s">
        <v>349</v>
      </c>
      <c r="D16" s="545"/>
      <c r="E16" s="545"/>
      <c r="F16" s="545"/>
      <c r="G16" s="545"/>
      <c r="H16" s="545"/>
      <c r="I16" s="546"/>
    </row>
    <row r="17" spans="2:10" ht="30.75" customHeight="1" x14ac:dyDescent="0.15">
      <c r="B17" s="118" t="s">
        <v>246</v>
      </c>
      <c r="C17" s="547" t="s">
        <v>56</v>
      </c>
      <c r="D17" s="548"/>
      <c r="E17" s="548"/>
      <c r="F17" s="548"/>
      <c r="G17" s="548"/>
      <c r="H17" s="548"/>
      <c r="I17" s="549"/>
    </row>
    <row r="18" spans="2:10" ht="18" customHeight="1" x14ac:dyDescent="0.15">
      <c r="B18" s="550" t="s">
        <v>248</v>
      </c>
      <c r="C18" s="551" t="s">
        <v>249</v>
      </c>
      <c r="D18" s="551"/>
      <c r="E18" s="551"/>
      <c r="F18" s="552" t="s">
        <v>250</v>
      </c>
      <c r="G18" s="552"/>
      <c r="H18" s="552"/>
      <c r="I18" s="553"/>
    </row>
    <row r="19" spans="2:10" ht="39.75" customHeight="1" x14ac:dyDescent="0.15">
      <c r="B19" s="550"/>
      <c r="C19" s="499" t="s">
        <v>350</v>
      </c>
      <c r="D19" s="500"/>
      <c r="E19" s="610"/>
      <c r="F19" s="545" t="str">
        <f>C19</f>
        <v>Actividades que se ejecutaron para la implementación de los procesos transversales</v>
      </c>
      <c r="G19" s="545"/>
      <c r="H19" s="545"/>
      <c r="I19" s="546"/>
    </row>
    <row r="20" spans="2:10" ht="39.75" customHeight="1" x14ac:dyDescent="0.15">
      <c r="B20" s="118" t="s">
        <v>251</v>
      </c>
      <c r="C20" s="499" t="s">
        <v>408</v>
      </c>
      <c r="D20" s="500"/>
      <c r="E20" s="610"/>
      <c r="F20" s="545" t="str">
        <f>C20</f>
        <v>Cantidad de actividades que se ejecutaron para la implementación de los procesos transversales</v>
      </c>
      <c r="G20" s="545"/>
      <c r="H20" s="545"/>
      <c r="I20" s="546"/>
    </row>
    <row r="21" spans="2:10" ht="30" customHeight="1" x14ac:dyDescent="0.15">
      <c r="B21" s="118" t="s">
        <v>252</v>
      </c>
      <c r="C21" s="616"/>
      <c r="D21" s="617"/>
      <c r="E21" s="618"/>
      <c r="F21" s="499"/>
      <c r="G21" s="500"/>
      <c r="H21" s="500"/>
      <c r="I21" s="501"/>
    </row>
    <row r="22" spans="2:10" ht="23.25" customHeight="1" x14ac:dyDescent="0.15">
      <c r="B22" s="118" t="s">
        <v>253</v>
      </c>
      <c r="C22" s="609">
        <v>44562</v>
      </c>
      <c r="D22" s="619"/>
      <c r="E22" s="620"/>
      <c r="F22" s="131" t="s">
        <v>254</v>
      </c>
      <c r="G22" s="212">
        <v>0.3</v>
      </c>
      <c r="H22" s="131" t="s">
        <v>255</v>
      </c>
      <c r="I22" s="133">
        <v>0.7</v>
      </c>
    </row>
    <row r="23" spans="2:10" ht="27" customHeight="1" x14ac:dyDescent="0.15">
      <c r="B23" s="118" t="s">
        <v>256</v>
      </c>
      <c r="C23" s="609">
        <v>44926</v>
      </c>
      <c r="D23" s="500"/>
      <c r="E23" s="610"/>
      <c r="F23" s="131" t="s">
        <v>257</v>
      </c>
      <c r="G23" s="761">
        <v>0.2</v>
      </c>
      <c r="H23" s="762"/>
      <c r="I23" s="763"/>
    </row>
    <row r="24" spans="2:10" ht="30.75" customHeight="1" x14ac:dyDescent="0.15">
      <c r="B24" s="210" t="s">
        <v>258</v>
      </c>
      <c r="C24" s="718" t="s">
        <v>259</v>
      </c>
      <c r="D24" s="719"/>
      <c r="E24" s="720"/>
      <c r="F24" s="211" t="s">
        <v>260</v>
      </c>
      <c r="G24" s="499" t="s">
        <v>426</v>
      </c>
      <c r="H24" s="500"/>
      <c r="I24" s="501"/>
    </row>
    <row r="25" spans="2:10" ht="22.5" customHeight="1" x14ac:dyDescent="0.15">
      <c r="B25" s="493" t="s">
        <v>261</v>
      </c>
      <c r="C25" s="494"/>
      <c r="D25" s="494"/>
      <c r="E25" s="494"/>
      <c r="F25" s="494"/>
      <c r="G25" s="494"/>
      <c r="H25" s="494"/>
      <c r="I25" s="495"/>
    </row>
    <row r="26" spans="2:10" ht="43.5" customHeight="1" x14ac:dyDescent="0.15">
      <c r="B26" s="100" t="s">
        <v>148</v>
      </c>
      <c r="C26" s="134" t="s">
        <v>262</v>
      </c>
      <c r="D26" s="134" t="s">
        <v>263</v>
      </c>
      <c r="E26" s="135" t="s">
        <v>264</v>
      </c>
      <c r="F26" s="134" t="s">
        <v>265</v>
      </c>
      <c r="G26" s="134" t="s">
        <v>266</v>
      </c>
      <c r="H26" s="135" t="s">
        <v>267</v>
      </c>
      <c r="I26" s="136" t="s">
        <v>268</v>
      </c>
    </row>
    <row r="27" spans="2:10" ht="15.5" customHeight="1" x14ac:dyDescent="0.15">
      <c r="B27" s="100" t="s">
        <v>269</v>
      </c>
      <c r="C27" s="278">
        <f>0.0833333333333333*$G$23</f>
        <v>1.6666666666666659E-2</v>
      </c>
      <c r="D27" s="278">
        <v>1.6666666666666659E-2</v>
      </c>
      <c r="E27" s="128">
        <f>D27/C27</f>
        <v>1</v>
      </c>
      <c r="F27" s="752">
        <f>SUM(C27:C38)</f>
        <v>0.19999999999999993</v>
      </c>
      <c r="G27" s="755">
        <f>SUM(D27:D38)</f>
        <v>1.6666666666666659E-2</v>
      </c>
      <c r="H27" s="222">
        <f>+(D27*100%)/$G$23</f>
        <v>8.3333333333333287E-2</v>
      </c>
      <c r="I27" s="758">
        <f>G27+I22</f>
        <v>0.71666666666666656</v>
      </c>
    </row>
    <row r="28" spans="2:10" ht="15.5" customHeight="1" x14ac:dyDescent="0.15">
      <c r="B28" s="100" t="s">
        <v>158</v>
      </c>
      <c r="C28" s="278">
        <f t="shared" ref="C28:C38" si="0">0.0833333333333333*$G$23</f>
        <v>1.6666666666666659E-2</v>
      </c>
      <c r="D28" s="156"/>
      <c r="E28" s="128">
        <f t="shared" ref="E28:E31" si="1">D28/C28</f>
        <v>0</v>
      </c>
      <c r="F28" s="753"/>
      <c r="G28" s="756"/>
      <c r="H28" s="222" t="str">
        <f>+IF(D28="","",((D28*100%)/$G$23)+H27)</f>
        <v/>
      </c>
      <c r="I28" s="759"/>
    </row>
    <row r="29" spans="2:10" ht="15.5" customHeight="1" x14ac:dyDescent="0.15">
      <c r="B29" s="100" t="s">
        <v>159</v>
      </c>
      <c r="C29" s="278">
        <f t="shared" si="0"/>
        <v>1.6666666666666659E-2</v>
      </c>
      <c r="D29" s="156"/>
      <c r="E29" s="128">
        <f t="shared" si="1"/>
        <v>0</v>
      </c>
      <c r="F29" s="753"/>
      <c r="G29" s="756"/>
      <c r="H29" s="222" t="str">
        <f t="shared" ref="H29:H38" si="2">+IF(D29="","",((D29*100%)/$G$23)+H28)</f>
        <v/>
      </c>
      <c r="I29" s="759"/>
    </row>
    <row r="30" spans="2:10" ht="15.5" customHeight="1" x14ac:dyDescent="0.15">
      <c r="B30" s="100" t="s">
        <v>160</v>
      </c>
      <c r="C30" s="278">
        <f t="shared" si="0"/>
        <v>1.6666666666666659E-2</v>
      </c>
      <c r="D30" s="156"/>
      <c r="E30" s="128">
        <f t="shared" si="1"/>
        <v>0</v>
      </c>
      <c r="F30" s="753"/>
      <c r="G30" s="756"/>
      <c r="H30" s="222" t="str">
        <f t="shared" si="2"/>
        <v/>
      </c>
      <c r="I30" s="759"/>
    </row>
    <row r="31" spans="2:10" ht="15.5" customHeight="1" x14ac:dyDescent="0.15">
      <c r="B31" s="100" t="s">
        <v>161</v>
      </c>
      <c r="C31" s="278">
        <f t="shared" si="0"/>
        <v>1.6666666666666659E-2</v>
      </c>
      <c r="D31" s="156"/>
      <c r="E31" s="128">
        <f t="shared" si="1"/>
        <v>0</v>
      </c>
      <c r="F31" s="753"/>
      <c r="G31" s="756"/>
      <c r="H31" s="222" t="str">
        <f t="shared" si="2"/>
        <v/>
      </c>
      <c r="I31" s="759"/>
      <c r="J31" s="261"/>
    </row>
    <row r="32" spans="2:10" ht="15.5" customHeight="1" x14ac:dyDescent="0.15">
      <c r="B32" s="100" t="s">
        <v>162</v>
      </c>
      <c r="C32" s="278">
        <f t="shared" si="0"/>
        <v>1.6666666666666659E-2</v>
      </c>
      <c r="D32" s="156"/>
      <c r="E32" s="128">
        <f>D32/C32</f>
        <v>0</v>
      </c>
      <c r="F32" s="753"/>
      <c r="G32" s="756"/>
      <c r="H32" s="222" t="str">
        <f t="shared" si="2"/>
        <v/>
      </c>
      <c r="I32" s="759"/>
    </row>
    <row r="33" spans="2:11" ht="19.5" customHeight="1" x14ac:dyDescent="0.15">
      <c r="B33" s="100" t="s">
        <v>163</v>
      </c>
      <c r="C33" s="278">
        <f t="shared" si="0"/>
        <v>1.6666666666666659E-2</v>
      </c>
      <c r="D33" s="156"/>
      <c r="E33" s="128">
        <f t="shared" ref="E33:E38" si="3">D33/C33</f>
        <v>0</v>
      </c>
      <c r="F33" s="753"/>
      <c r="G33" s="756"/>
      <c r="H33" s="222" t="str">
        <f t="shared" si="2"/>
        <v/>
      </c>
      <c r="I33" s="759"/>
      <c r="J33" s="261"/>
    </row>
    <row r="34" spans="2:11" ht="19.5" customHeight="1" x14ac:dyDescent="0.15">
      <c r="B34" s="100" t="s">
        <v>164</v>
      </c>
      <c r="C34" s="278">
        <f t="shared" si="0"/>
        <v>1.6666666666666659E-2</v>
      </c>
      <c r="D34" s="156"/>
      <c r="E34" s="128">
        <f t="shared" si="3"/>
        <v>0</v>
      </c>
      <c r="F34" s="753"/>
      <c r="G34" s="756"/>
      <c r="H34" s="222" t="str">
        <f t="shared" si="2"/>
        <v/>
      </c>
      <c r="I34" s="759"/>
      <c r="J34" s="261"/>
    </row>
    <row r="35" spans="2:11" ht="19.5" customHeight="1" x14ac:dyDescent="0.15">
      <c r="B35" s="100" t="s">
        <v>165</v>
      </c>
      <c r="C35" s="278">
        <f t="shared" si="0"/>
        <v>1.6666666666666659E-2</v>
      </c>
      <c r="D35" s="156"/>
      <c r="E35" s="128">
        <f t="shared" si="3"/>
        <v>0</v>
      </c>
      <c r="F35" s="753"/>
      <c r="G35" s="756"/>
      <c r="H35" s="222" t="str">
        <f t="shared" si="2"/>
        <v/>
      </c>
      <c r="I35" s="759"/>
      <c r="J35" s="261"/>
    </row>
    <row r="36" spans="2:11" ht="19.5" customHeight="1" x14ac:dyDescent="0.15">
      <c r="B36" s="100" t="s">
        <v>166</v>
      </c>
      <c r="C36" s="278">
        <f t="shared" si="0"/>
        <v>1.6666666666666659E-2</v>
      </c>
      <c r="D36" s="156"/>
      <c r="E36" s="128">
        <f t="shared" si="3"/>
        <v>0</v>
      </c>
      <c r="F36" s="753"/>
      <c r="G36" s="756"/>
      <c r="H36" s="222" t="str">
        <f t="shared" si="2"/>
        <v/>
      </c>
      <c r="I36" s="759"/>
    </row>
    <row r="37" spans="2:11" ht="19.5" customHeight="1" x14ac:dyDescent="0.15">
      <c r="B37" s="100" t="s">
        <v>167</v>
      </c>
      <c r="C37" s="278">
        <f t="shared" si="0"/>
        <v>1.6666666666666659E-2</v>
      </c>
      <c r="D37" s="156"/>
      <c r="E37" s="128">
        <f t="shared" si="3"/>
        <v>0</v>
      </c>
      <c r="F37" s="753"/>
      <c r="G37" s="756"/>
      <c r="H37" s="222" t="str">
        <f t="shared" si="2"/>
        <v/>
      </c>
      <c r="I37" s="759"/>
      <c r="J37" s="261"/>
    </row>
    <row r="38" spans="2:11" ht="19.5" customHeight="1" x14ac:dyDescent="0.15">
      <c r="B38" s="100" t="s">
        <v>168</v>
      </c>
      <c r="C38" s="278">
        <f t="shared" si="0"/>
        <v>1.6666666666666659E-2</v>
      </c>
      <c r="D38" s="156"/>
      <c r="E38" s="128">
        <f t="shared" si="3"/>
        <v>0</v>
      </c>
      <c r="F38" s="754"/>
      <c r="G38" s="757"/>
      <c r="H38" s="222" t="str">
        <f t="shared" si="2"/>
        <v/>
      </c>
      <c r="I38" s="760"/>
      <c r="K38" s="261"/>
    </row>
    <row r="39" spans="2:11" ht="117.5" customHeight="1" x14ac:dyDescent="0.15">
      <c r="B39" s="119" t="s">
        <v>270</v>
      </c>
      <c r="C39" s="750" t="s">
        <v>446</v>
      </c>
      <c r="D39" s="750"/>
      <c r="E39" s="750"/>
      <c r="F39" s="750"/>
      <c r="G39" s="750"/>
      <c r="H39" s="750"/>
      <c r="I39" s="751"/>
    </row>
    <row r="40" spans="2:11" ht="57" customHeight="1" x14ac:dyDescent="0.15">
      <c r="B40" s="514"/>
      <c r="C40" s="515"/>
      <c r="D40" s="515"/>
      <c r="E40" s="515"/>
      <c r="F40" s="515"/>
      <c r="G40" s="515"/>
      <c r="H40" s="515"/>
      <c r="I40" s="516"/>
    </row>
    <row r="41" spans="2:11" ht="57" customHeight="1" x14ac:dyDescent="0.15">
      <c r="B41" s="517"/>
      <c r="C41" s="518"/>
      <c r="D41" s="518"/>
      <c r="E41" s="518"/>
      <c r="F41" s="518"/>
      <c r="G41" s="518"/>
      <c r="H41" s="518"/>
      <c r="I41" s="519"/>
    </row>
    <row r="42" spans="2:11" ht="57" customHeight="1" x14ac:dyDescent="0.15">
      <c r="B42" s="517"/>
      <c r="C42" s="518"/>
      <c r="D42" s="518"/>
      <c r="E42" s="518"/>
      <c r="F42" s="518"/>
      <c r="G42" s="518"/>
      <c r="H42" s="518"/>
      <c r="I42" s="519"/>
    </row>
    <row r="43" spans="2:11" ht="57" customHeight="1" x14ac:dyDescent="0.15">
      <c r="B43" s="517"/>
      <c r="C43" s="518"/>
      <c r="D43" s="518"/>
      <c r="E43" s="518"/>
      <c r="F43" s="518"/>
      <c r="G43" s="518"/>
      <c r="H43" s="518"/>
      <c r="I43" s="519"/>
    </row>
    <row r="44" spans="2:11" ht="57" customHeight="1" x14ac:dyDescent="0.15">
      <c r="B44" s="520"/>
      <c r="C44" s="521"/>
      <c r="D44" s="521"/>
      <c r="E44" s="521"/>
      <c r="F44" s="521"/>
      <c r="G44" s="521"/>
      <c r="H44" s="521"/>
      <c r="I44" s="522"/>
    </row>
    <row r="45" spans="2:11" ht="23.25" customHeight="1" x14ac:dyDescent="0.15">
      <c r="B45" s="633" t="s">
        <v>271</v>
      </c>
      <c r="C45" s="794"/>
      <c r="D45" s="795"/>
      <c r="E45" s="795"/>
      <c r="F45" s="795"/>
      <c r="G45" s="795"/>
      <c r="H45" s="147" t="s">
        <v>148</v>
      </c>
      <c r="I45" s="148" t="s">
        <v>296</v>
      </c>
    </row>
    <row r="46" spans="2:11" ht="84" customHeight="1" x14ac:dyDescent="0.15">
      <c r="B46" s="634"/>
      <c r="C46" s="800" t="s">
        <v>453</v>
      </c>
      <c r="D46" s="801"/>
      <c r="E46" s="801"/>
      <c r="F46" s="801"/>
      <c r="G46" s="264" t="s">
        <v>351</v>
      </c>
      <c r="H46" s="150">
        <v>1049</v>
      </c>
      <c r="I46" s="150">
        <v>1049</v>
      </c>
    </row>
    <row r="47" spans="2:11" ht="84" customHeight="1" x14ac:dyDescent="0.15">
      <c r="B47" s="634"/>
      <c r="C47" s="802"/>
      <c r="D47" s="803"/>
      <c r="E47" s="803"/>
      <c r="F47" s="803"/>
      <c r="G47" s="264" t="s">
        <v>352</v>
      </c>
      <c r="H47" s="273">
        <v>0.67</v>
      </c>
      <c r="I47" s="150" t="s">
        <v>458</v>
      </c>
    </row>
    <row r="48" spans="2:11" ht="84" customHeight="1" x14ac:dyDescent="0.15">
      <c r="B48" s="634"/>
      <c r="C48" s="802"/>
      <c r="D48" s="803"/>
      <c r="E48" s="803"/>
      <c r="F48" s="803"/>
      <c r="G48" s="264" t="s">
        <v>353</v>
      </c>
      <c r="H48" s="149">
        <v>2543</v>
      </c>
      <c r="I48" s="149">
        <v>2543</v>
      </c>
    </row>
    <row r="49" spans="2:10" ht="87" customHeight="1" x14ac:dyDescent="0.15">
      <c r="B49" s="634"/>
      <c r="C49" s="804" t="s">
        <v>454</v>
      </c>
      <c r="D49" s="805"/>
      <c r="E49" s="805"/>
      <c r="F49" s="806"/>
      <c r="G49" s="264" t="s">
        <v>354</v>
      </c>
      <c r="H49" s="260">
        <v>2</v>
      </c>
      <c r="I49" s="260">
        <v>2</v>
      </c>
    </row>
    <row r="50" spans="2:10" ht="87" customHeight="1" x14ac:dyDescent="0.15">
      <c r="B50" s="634"/>
      <c r="C50" s="807"/>
      <c r="D50" s="808"/>
      <c r="E50" s="808"/>
      <c r="F50" s="809"/>
      <c r="G50" s="264" t="s">
        <v>355</v>
      </c>
      <c r="H50" s="260">
        <v>0</v>
      </c>
      <c r="I50" s="260">
        <v>0</v>
      </c>
    </row>
    <row r="51" spans="2:10" ht="87" customHeight="1" x14ac:dyDescent="0.15">
      <c r="B51" s="634"/>
      <c r="C51" s="807"/>
      <c r="D51" s="808"/>
      <c r="E51" s="808"/>
      <c r="F51" s="809"/>
      <c r="G51" s="264" t="s">
        <v>356</v>
      </c>
      <c r="H51" s="260">
        <v>8</v>
      </c>
      <c r="I51" s="260">
        <v>8</v>
      </c>
    </row>
    <row r="52" spans="2:10" ht="60.5" customHeight="1" x14ac:dyDescent="0.15">
      <c r="B52" s="634"/>
      <c r="C52" s="776" t="s">
        <v>459</v>
      </c>
      <c r="D52" s="777"/>
      <c r="E52" s="777"/>
      <c r="F52" s="778"/>
      <c r="G52" s="264" t="s">
        <v>357</v>
      </c>
      <c r="H52" s="260" t="s">
        <v>455</v>
      </c>
      <c r="I52" s="260" t="s">
        <v>455</v>
      </c>
    </row>
    <row r="53" spans="2:10" ht="60.5" customHeight="1" x14ac:dyDescent="0.15">
      <c r="B53" s="634"/>
      <c r="C53" s="779"/>
      <c r="D53" s="780"/>
      <c r="E53" s="780"/>
      <c r="F53" s="781"/>
      <c r="G53" s="264" t="s">
        <v>405</v>
      </c>
      <c r="H53" s="260">
        <v>94</v>
      </c>
      <c r="I53" s="260">
        <v>94</v>
      </c>
    </row>
    <row r="54" spans="2:10" ht="60.5" customHeight="1" x14ac:dyDescent="0.15">
      <c r="B54" s="634"/>
      <c r="C54" s="779"/>
      <c r="D54" s="780"/>
      <c r="E54" s="780"/>
      <c r="F54" s="781"/>
      <c r="G54" s="264" t="s">
        <v>358</v>
      </c>
      <c r="H54" s="260">
        <v>6</v>
      </c>
      <c r="I54" s="260">
        <v>6</v>
      </c>
    </row>
    <row r="55" spans="2:10" ht="60.5" customHeight="1" x14ac:dyDescent="0.15">
      <c r="B55" s="634"/>
      <c r="C55" s="782"/>
      <c r="D55" s="783"/>
      <c r="E55" s="783"/>
      <c r="F55" s="784"/>
      <c r="G55" s="264" t="s">
        <v>359</v>
      </c>
      <c r="H55" s="260">
        <v>6</v>
      </c>
      <c r="I55" s="260">
        <v>6</v>
      </c>
    </row>
    <row r="56" spans="2:10" ht="86.5" customHeight="1" x14ac:dyDescent="0.15">
      <c r="B56" s="634"/>
      <c r="C56" s="785" t="s">
        <v>456</v>
      </c>
      <c r="D56" s="786"/>
      <c r="E56" s="786"/>
      <c r="F56" s="787"/>
      <c r="G56" s="264" t="s">
        <v>417</v>
      </c>
      <c r="H56" s="260">
        <v>2</v>
      </c>
      <c r="I56" s="260">
        <v>2</v>
      </c>
    </row>
    <row r="57" spans="2:10" ht="86.5" customHeight="1" x14ac:dyDescent="0.15">
      <c r="B57" s="634"/>
      <c r="C57" s="788"/>
      <c r="D57" s="789"/>
      <c r="E57" s="789"/>
      <c r="F57" s="790"/>
      <c r="G57" s="264" t="s">
        <v>419</v>
      </c>
      <c r="H57" s="260">
        <v>4</v>
      </c>
      <c r="I57" s="260">
        <v>4</v>
      </c>
    </row>
    <row r="58" spans="2:10" ht="86.5" customHeight="1" x14ac:dyDescent="0.15">
      <c r="B58" s="634"/>
      <c r="C58" s="788"/>
      <c r="D58" s="789"/>
      <c r="E58" s="789"/>
      <c r="F58" s="790"/>
      <c r="G58" s="264" t="s">
        <v>418</v>
      </c>
      <c r="H58" s="260">
        <v>1</v>
      </c>
      <c r="I58" s="260">
        <v>1</v>
      </c>
    </row>
    <row r="59" spans="2:10" ht="86.5" customHeight="1" x14ac:dyDescent="0.15">
      <c r="B59" s="634"/>
      <c r="C59" s="791"/>
      <c r="D59" s="792"/>
      <c r="E59" s="792"/>
      <c r="F59" s="793"/>
      <c r="G59" s="264" t="s">
        <v>420</v>
      </c>
      <c r="H59" s="260">
        <v>1</v>
      </c>
      <c r="I59" s="260">
        <v>1</v>
      </c>
    </row>
    <row r="60" spans="2:10" ht="60.5" customHeight="1" x14ac:dyDescent="0.15">
      <c r="B60" s="634"/>
      <c r="C60" s="777" t="s">
        <v>460</v>
      </c>
      <c r="D60" s="777"/>
      <c r="E60" s="777"/>
      <c r="F60" s="778"/>
      <c r="G60" s="264" t="s">
        <v>360</v>
      </c>
      <c r="H60" s="260" t="s">
        <v>461</v>
      </c>
      <c r="I60" s="260" t="s">
        <v>461</v>
      </c>
    </row>
    <row r="61" spans="2:10" ht="60.5" customHeight="1" x14ac:dyDescent="0.15">
      <c r="B61" s="634"/>
      <c r="C61" s="780"/>
      <c r="D61" s="780"/>
      <c r="E61" s="780"/>
      <c r="F61" s="781"/>
      <c r="G61" s="264" t="s">
        <v>361</v>
      </c>
      <c r="H61" s="260" t="s">
        <v>463</v>
      </c>
      <c r="I61" s="260" t="s">
        <v>463</v>
      </c>
      <c r="J61" s="274">
        <v>32100000</v>
      </c>
    </row>
    <row r="62" spans="2:10" ht="60.5" customHeight="1" x14ac:dyDescent="0.15">
      <c r="B62" s="634"/>
      <c r="C62" s="783"/>
      <c r="D62" s="783"/>
      <c r="E62" s="783"/>
      <c r="F62" s="784"/>
      <c r="G62" s="264" t="s">
        <v>362</v>
      </c>
      <c r="H62" s="260" t="s">
        <v>462</v>
      </c>
      <c r="I62" s="260" t="s">
        <v>462</v>
      </c>
      <c r="J62" s="274">
        <f>+J61*0.45</f>
        <v>14445000</v>
      </c>
    </row>
    <row r="63" spans="2:10" ht="63.5" customHeight="1" x14ac:dyDescent="0.15">
      <c r="B63" s="634"/>
      <c r="C63" s="785" t="s">
        <v>457</v>
      </c>
      <c r="D63" s="786"/>
      <c r="E63" s="786"/>
      <c r="F63" s="787"/>
      <c r="G63" s="264" t="s">
        <v>363</v>
      </c>
      <c r="H63" s="266">
        <v>0</v>
      </c>
      <c r="I63" s="267">
        <v>0</v>
      </c>
      <c r="J63" s="274">
        <f>+J61*0.45</f>
        <v>14445000</v>
      </c>
    </row>
    <row r="64" spans="2:10" ht="63.5" customHeight="1" x14ac:dyDescent="0.15">
      <c r="B64" s="634"/>
      <c r="C64" s="788"/>
      <c r="D64" s="789"/>
      <c r="E64" s="789"/>
      <c r="F64" s="790"/>
      <c r="G64" s="264" t="s">
        <v>364</v>
      </c>
      <c r="H64" s="266">
        <v>8</v>
      </c>
      <c r="I64" s="267">
        <v>8</v>
      </c>
      <c r="J64" s="274">
        <f>+J61*0.1</f>
        <v>3210000</v>
      </c>
    </row>
    <row r="65" spans="2:10" ht="63.5" customHeight="1" x14ac:dyDescent="0.15">
      <c r="B65" s="799"/>
      <c r="C65" s="791"/>
      <c r="D65" s="792"/>
      <c r="E65" s="792"/>
      <c r="F65" s="793"/>
      <c r="G65" s="264" t="s">
        <v>406</v>
      </c>
      <c r="H65" s="266">
        <v>341</v>
      </c>
      <c r="I65" s="266">
        <v>341</v>
      </c>
      <c r="J65" s="274"/>
    </row>
    <row r="66" spans="2:10" ht="60.75" customHeight="1" x14ac:dyDescent="0.15">
      <c r="B66" s="161" t="s">
        <v>272</v>
      </c>
      <c r="C66" s="796" t="s">
        <v>46</v>
      </c>
      <c r="D66" s="797"/>
      <c r="E66" s="797"/>
      <c r="F66" s="797"/>
      <c r="G66" s="797"/>
      <c r="H66" s="797"/>
      <c r="I66" s="798"/>
      <c r="J66" s="275"/>
    </row>
    <row r="67" spans="2:10" ht="79.5" customHeight="1" x14ac:dyDescent="0.15">
      <c r="B67" s="120" t="s">
        <v>273</v>
      </c>
      <c r="C67" s="796" t="s">
        <v>407</v>
      </c>
      <c r="D67" s="797"/>
      <c r="E67" s="797"/>
      <c r="F67" s="797"/>
      <c r="G67" s="797"/>
      <c r="H67" s="797"/>
      <c r="I67" s="798"/>
    </row>
    <row r="68" spans="2:10" ht="22.5" customHeight="1" x14ac:dyDescent="0.15">
      <c r="B68" s="493" t="s">
        <v>274</v>
      </c>
      <c r="C68" s="494"/>
      <c r="D68" s="494"/>
      <c r="E68" s="494"/>
      <c r="F68" s="494"/>
      <c r="G68" s="494"/>
      <c r="H68" s="494"/>
      <c r="I68" s="495"/>
    </row>
    <row r="69" spans="2:10" ht="22.5" customHeight="1" x14ac:dyDescent="0.15">
      <c r="B69" s="489" t="s">
        <v>275</v>
      </c>
      <c r="C69" s="137" t="s">
        <v>276</v>
      </c>
      <c r="D69" s="491" t="s">
        <v>277</v>
      </c>
      <c r="E69" s="491"/>
      <c r="F69" s="491"/>
      <c r="G69" s="491" t="s">
        <v>278</v>
      </c>
      <c r="H69" s="491"/>
      <c r="I69" s="492"/>
    </row>
    <row r="70" spans="2:10" ht="30.75" customHeight="1" x14ac:dyDescent="0.15">
      <c r="B70" s="490"/>
      <c r="C70" s="138"/>
      <c r="D70" s="487"/>
      <c r="E70" s="487"/>
      <c r="F70" s="487"/>
      <c r="G70" s="487"/>
      <c r="H70" s="487"/>
      <c r="I70" s="488"/>
    </row>
    <row r="71" spans="2:10" ht="32.25" customHeight="1" x14ac:dyDescent="0.15">
      <c r="B71" s="121" t="s">
        <v>279</v>
      </c>
      <c r="C71" s="774" t="s">
        <v>468</v>
      </c>
      <c r="D71" s="774"/>
      <c r="E71" s="774"/>
      <c r="F71" s="774"/>
      <c r="G71" s="774"/>
      <c r="H71" s="774"/>
      <c r="I71" s="775"/>
    </row>
    <row r="72" spans="2:10" ht="28.5" customHeight="1" x14ac:dyDescent="0.15">
      <c r="B72" s="122" t="s">
        <v>280</v>
      </c>
      <c r="C72" s="774" t="s">
        <v>468</v>
      </c>
      <c r="D72" s="774"/>
      <c r="E72" s="774"/>
      <c r="F72" s="774"/>
      <c r="G72" s="774"/>
      <c r="H72" s="774"/>
      <c r="I72" s="775"/>
    </row>
    <row r="73" spans="2:10" ht="30" customHeight="1" x14ac:dyDescent="0.15">
      <c r="B73" s="120" t="s">
        <v>281</v>
      </c>
      <c r="C73" s="487" t="s">
        <v>282</v>
      </c>
      <c r="D73" s="487"/>
      <c r="E73" s="487"/>
      <c r="F73" s="487"/>
      <c r="G73" s="487"/>
      <c r="H73" s="487"/>
      <c r="I73" s="488"/>
    </row>
    <row r="74" spans="2:10" ht="31.5" customHeight="1" thickBot="1" x14ac:dyDescent="0.2">
      <c r="B74" s="116" t="s">
        <v>283</v>
      </c>
      <c r="C74" s="771" t="s">
        <v>284</v>
      </c>
      <c r="D74" s="772"/>
      <c r="E74" s="772"/>
      <c r="F74" s="772"/>
      <c r="G74" s="772"/>
      <c r="H74" s="772"/>
      <c r="I74" s="773"/>
    </row>
    <row r="75" spans="2:10" ht="13.25" customHeight="1" x14ac:dyDescent="0.15">
      <c r="B75" s="109"/>
      <c r="C75" s="110"/>
      <c r="D75" s="110"/>
      <c r="E75" s="111"/>
      <c r="F75" s="111"/>
      <c r="G75" s="117"/>
      <c r="H75" s="113"/>
      <c r="I75" s="110"/>
    </row>
    <row r="76" spans="2:10" ht="13.25" customHeight="1" x14ac:dyDescent="0.15">
      <c r="B76" s="768"/>
      <c r="C76" s="768"/>
      <c r="D76" s="768"/>
      <c r="E76" s="768"/>
      <c r="F76" s="768"/>
      <c r="G76" s="768"/>
      <c r="H76" s="768"/>
      <c r="I76" s="768"/>
    </row>
    <row r="77" spans="2:10" ht="13.25" customHeight="1" x14ac:dyDescent="0.15">
      <c r="B77" s="768"/>
      <c r="C77" s="768"/>
      <c r="D77" s="768"/>
      <c r="E77" s="768"/>
      <c r="F77" s="768"/>
      <c r="G77" s="768"/>
      <c r="H77" s="768"/>
      <c r="I77" s="768"/>
    </row>
    <row r="78" spans="2:10" ht="13.25" customHeight="1" x14ac:dyDescent="0.15">
      <c r="B78" s="768"/>
      <c r="C78" s="768"/>
      <c r="D78" s="768"/>
      <c r="E78" s="768"/>
      <c r="F78" s="768"/>
      <c r="G78" s="768"/>
      <c r="H78" s="768"/>
      <c r="I78" s="768"/>
    </row>
    <row r="79" spans="2:10" ht="13.25" customHeight="1" x14ac:dyDescent="0.15">
      <c r="B79" s="109"/>
      <c r="C79" s="110"/>
      <c r="D79" s="110"/>
      <c r="E79" s="111"/>
      <c r="F79" s="111"/>
      <c r="G79" s="117"/>
      <c r="H79" s="113"/>
      <c r="I79" s="110"/>
    </row>
    <row r="80" spans="2:10"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769"/>
      <c r="G109" s="770"/>
      <c r="H109" s="770"/>
      <c r="I109" s="770"/>
    </row>
    <row r="110" spans="6:9" ht="12.75" customHeight="1" x14ac:dyDescent="0.15">
      <c r="F110" s="764"/>
      <c r="G110" s="765"/>
      <c r="H110" s="765"/>
      <c r="I110" s="765"/>
    </row>
    <row r="111" spans="6:9" ht="12.75" customHeight="1" x14ac:dyDescent="0.15">
      <c r="F111" s="764"/>
      <c r="G111" s="765"/>
      <c r="H111" s="765"/>
      <c r="I111" s="765"/>
    </row>
    <row r="112" spans="6:9" ht="12.75" customHeight="1" x14ac:dyDescent="0.15">
      <c r="F112" s="764"/>
      <c r="G112" s="765"/>
      <c r="H112" s="765"/>
      <c r="I112" s="765"/>
    </row>
    <row r="113" spans="6:9" ht="12.75" customHeight="1" x14ac:dyDescent="0.15">
      <c r="F113" s="766"/>
      <c r="G113" s="767"/>
      <c r="H113" s="767"/>
      <c r="I113" s="767"/>
    </row>
  </sheetData>
  <sheetProtection algorithmName="SHA-512" hashValue="4MEbpi4MUGzYRQwp/DlkPCxF2r3Hp7CLmwY0CW1N6HLKZKxRUt9omgP17JiLT9FL1r1blP2xkCCE3ytuH65q6w==" saltValue="tvNGoNK05CbE5U5FbHohgw==" spinCount="100000" sheet="1" objects="1" scenarios="1"/>
  <mergeCells count="72">
    <mergeCell ref="C52:F55"/>
    <mergeCell ref="C63:F65"/>
    <mergeCell ref="C45:G45"/>
    <mergeCell ref="B68:I68"/>
    <mergeCell ref="C73:I73"/>
    <mergeCell ref="C67:I67"/>
    <mergeCell ref="C66:I66"/>
    <mergeCell ref="B45:B65"/>
    <mergeCell ref="C46:F48"/>
    <mergeCell ref="C49:F51"/>
    <mergeCell ref="C56:F59"/>
    <mergeCell ref="C60: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24:E24"/>
    <mergeCell ref="G24:I24"/>
    <mergeCell ref="B25:I25"/>
    <mergeCell ref="F27:F38"/>
    <mergeCell ref="G27:G38"/>
    <mergeCell ref="I27:I38"/>
  </mergeCells>
  <dataValidations disablePrompts="1"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1"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view="pageBreakPreview" topLeftCell="A154" zoomScale="85" zoomScaleNormal="85" zoomScaleSheetLayoutView="85" zoomScalePageLayoutView="85" workbookViewId="0">
      <selection activeCell="J60" sqref="J60"/>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579"/>
      <c r="C1" s="625" t="s">
        <v>1</v>
      </c>
      <c r="D1" s="625"/>
      <c r="E1" s="625"/>
      <c r="F1" s="625"/>
      <c r="G1" s="625"/>
      <c r="H1" s="625"/>
      <c r="I1" s="583"/>
      <c r="J1" s="80"/>
      <c r="K1" s="80"/>
      <c r="M1" s="82" t="s">
        <v>67</v>
      </c>
    </row>
    <row r="2" spans="2:14" ht="37.5" customHeight="1" x14ac:dyDescent="0.15">
      <c r="B2" s="580"/>
      <c r="C2" s="586" t="s">
        <v>218</v>
      </c>
      <c r="D2" s="586"/>
      <c r="E2" s="586"/>
      <c r="F2" s="586"/>
      <c r="G2" s="586"/>
      <c r="H2" s="586"/>
      <c r="I2" s="584"/>
      <c r="J2" s="80"/>
      <c r="K2" s="80"/>
      <c r="M2" s="82" t="s">
        <v>68</v>
      </c>
    </row>
    <row r="3" spans="2:14" ht="37.5" customHeight="1" thickBot="1" x14ac:dyDescent="0.2">
      <c r="B3" s="581"/>
      <c r="C3" s="587" t="s">
        <v>219</v>
      </c>
      <c r="D3" s="587"/>
      <c r="E3" s="587"/>
      <c r="F3" s="587" t="s">
        <v>220</v>
      </c>
      <c r="G3" s="587"/>
      <c r="H3" s="587"/>
      <c r="I3" s="585"/>
      <c r="J3" s="80"/>
      <c r="K3" s="80"/>
      <c r="M3" s="82"/>
    </row>
    <row r="4" spans="2:14" ht="23.25" customHeight="1" x14ac:dyDescent="0.15">
      <c r="B4" s="575" t="s">
        <v>221</v>
      </c>
      <c r="C4" s="576"/>
      <c r="D4" s="576"/>
      <c r="E4" s="576"/>
      <c r="F4" s="576"/>
      <c r="G4" s="576"/>
      <c r="H4" s="576"/>
      <c r="I4" s="577"/>
      <c r="J4" s="84"/>
      <c r="K4" s="84"/>
    </row>
    <row r="5" spans="2:14" ht="24" customHeight="1" x14ac:dyDescent="0.15">
      <c r="B5" s="493" t="s">
        <v>222</v>
      </c>
      <c r="C5" s="494"/>
      <c r="D5" s="494"/>
      <c r="E5" s="494"/>
      <c r="F5" s="494"/>
      <c r="G5" s="494"/>
      <c r="H5" s="494"/>
      <c r="I5" s="495"/>
      <c r="J5" s="85"/>
      <c r="K5" s="85"/>
      <c r="N5" s="86"/>
    </row>
    <row r="6" spans="2:14" ht="46.25" customHeight="1" x14ac:dyDescent="0.15">
      <c r="B6" s="118" t="s">
        <v>223</v>
      </c>
      <c r="C6" s="130">
        <v>7</v>
      </c>
      <c r="D6" s="578" t="s">
        <v>224</v>
      </c>
      <c r="E6" s="578"/>
      <c r="F6" s="545" t="s">
        <v>365</v>
      </c>
      <c r="G6" s="545"/>
      <c r="H6" s="545"/>
      <c r="I6" s="546"/>
      <c r="J6" s="87"/>
      <c r="K6" s="87"/>
      <c r="M6" s="82"/>
      <c r="N6" s="86"/>
    </row>
    <row r="7" spans="2:14" ht="30.75" customHeight="1" x14ac:dyDescent="0.15">
      <c r="B7" s="118" t="s">
        <v>225</v>
      </c>
      <c r="C7" s="130" t="s">
        <v>84</v>
      </c>
      <c r="D7" s="578" t="s">
        <v>226</v>
      </c>
      <c r="E7" s="578"/>
      <c r="F7" s="545" t="s">
        <v>409</v>
      </c>
      <c r="G7" s="545"/>
      <c r="H7" s="131" t="s">
        <v>228</v>
      </c>
      <c r="I7" s="132" t="s">
        <v>84</v>
      </c>
      <c r="J7" s="88"/>
      <c r="K7" s="88"/>
      <c r="M7" s="82"/>
      <c r="N7" s="86"/>
    </row>
    <row r="8" spans="2:14" ht="30.75" customHeight="1" x14ac:dyDescent="0.15">
      <c r="B8" s="118" t="s">
        <v>229</v>
      </c>
      <c r="C8" s="545" t="s">
        <v>230</v>
      </c>
      <c r="D8" s="545"/>
      <c r="E8" s="545"/>
      <c r="F8" s="545"/>
      <c r="G8" s="131" t="s">
        <v>231</v>
      </c>
      <c r="H8" s="568">
        <v>7550</v>
      </c>
      <c r="I8" s="569"/>
      <c r="J8" s="89"/>
      <c r="K8" s="89"/>
      <c r="M8" s="82"/>
      <c r="N8" s="86"/>
    </row>
    <row r="9" spans="2:14" ht="30.75" customHeight="1" x14ac:dyDescent="0.15">
      <c r="B9" s="118" t="s">
        <v>68</v>
      </c>
      <c r="C9" s="570" t="s">
        <v>81</v>
      </c>
      <c r="D9" s="570"/>
      <c r="E9" s="570"/>
      <c r="F9" s="570"/>
      <c r="G9" s="131" t="s">
        <v>232</v>
      </c>
      <c r="H9" s="571" t="s">
        <v>366</v>
      </c>
      <c r="I9" s="572"/>
      <c r="J9" s="90"/>
      <c r="K9" s="90"/>
      <c r="M9" s="91"/>
    </row>
    <row r="10" spans="2:14" ht="59" customHeight="1" x14ac:dyDescent="0.15">
      <c r="B10" s="118" t="s">
        <v>234</v>
      </c>
      <c r="C10" s="545" t="s">
        <v>367</v>
      </c>
      <c r="D10" s="545"/>
      <c r="E10" s="545"/>
      <c r="F10" s="545"/>
      <c r="G10" s="545"/>
      <c r="H10" s="545"/>
      <c r="I10" s="546"/>
      <c r="J10" s="92"/>
      <c r="K10" s="92"/>
      <c r="M10" s="91"/>
    </row>
    <row r="11" spans="2:14" ht="30.75" customHeight="1" x14ac:dyDescent="0.15">
      <c r="B11" s="118" t="s">
        <v>235</v>
      </c>
      <c r="C11" s="547" t="s">
        <v>331</v>
      </c>
      <c r="D11" s="547"/>
      <c r="E11" s="547"/>
      <c r="F11" s="547"/>
      <c r="G11" s="547"/>
      <c r="H11" s="547"/>
      <c r="I11" s="573"/>
      <c r="J11" s="88"/>
      <c r="K11" s="88"/>
      <c r="M11" s="91"/>
      <c r="N11" s="86"/>
    </row>
    <row r="12" spans="2:14" ht="30.75" customHeight="1" x14ac:dyDescent="0.15">
      <c r="B12" s="118" t="s">
        <v>237</v>
      </c>
      <c r="C12" s="566" t="s">
        <v>368</v>
      </c>
      <c r="D12" s="566"/>
      <c r="E12" s="566"/>
      <c r="F12" s="566"/>
      <c r="G12" s="131" t="s">
        <v>238</v>
      </c>
      <c r="H12" s="557" t="s">
        <v>106</v>
      </c>
      <c r="I12" s="558"/>
      <c r="J12" s="88"/>
      <c r="K12" s="88"/>
      <c r="M12" s="91"/>
      <c r="N12" s="86"/>
    </row>
    <row r="13" spans="2:14" ht="30.75" customHeight="1" x14ac:dyDescent="0.15">
      <c r="B13" s="118" t="s">
        <v>239</v>
      </c>
      <c r="C13" s="574" t="s">
        <v>421</v>
      </c>
      <c r="D13" s="574"/>
      <c r="E13" s="574"/>
      <c r="F13" s="574"/>
      <c r="G13" s="131" t="s">
        <v>241</v>
      </c>
      <c r="H13" s="547" t="s">
        <v>77</v>
      </c>
      <c r="I13" s="573"/>
      <c r="J13" s="88"/>
      <c r="K13" s="88"/>
      <c r="M13" s="91"/>
    </row>
    <row r="14" spans="2:14" ht="30" customHeight="1" x14ac:dyDescent="0.15">
      <c r="B14" s="118" t="s">
        <v>242</v>
      </c>
      <c r="C14" s="566" t="s">
        <v>410</v>
      </c>
      <c r="D14" s="566"/>
      <c r="E14" s="566"/>
      <c r="F14" s="566"/>
      <c r="G14" s="566"/>
      <c r="H14" s="566"/>
      <c r="I14" s="567"/>
      <c r="J14" s="92"/>
      <c r="K14" s="92"/>
      <c r="M14" s="91"/>
      <c r="N14" s="86"/>
    </row>
    <row r="15" spans="2:14" ht="30.75" customHeight="1" x14ac:dyDescent="0.15">
      <c r="B15" s="118" t="s">
        <v>243</v>
      </c>
      <c r="C15" s="566" t="s">
        <v>369</v>
      </c>
      <c r="D15" s="566"/>
      <c r="E15" s="566"/>
      <c r="F15" s="566"/>
      <c r="G15" s="566"/>
      <c r="H15" s="566"/>
      <c r="I15" s="567"/>
      <c r="J15" s="93"/>
      <c r="K15" s="93"/>
      <c r="M15" s="91"/>
      <c r="N15" s="86"/>
    </row>
    <row r="16" spans="2:14" ht="42.5" customHeight="1" x14ac:dyDescent="0.15">
      <c r="B16" s="118" t="s">
        <v>245</v>
      </c>
      <c r="C16" s="545" t="s">
        <v>411</v>
      </c>
      <c r="D16" s="545"/>
      <c r="E16" s="545"/>
      <c r="F16" s="545"/>
      <c r="G16" s="545"/>
      <c r="H16" s="545"/>
      <c r="I16" s="546"/>
      <c r="J16" s="94"/>
      <c r="K16" s="94"/>
      <c r="M16" s="91"/>
      <c r="N16" s="86"/>
    </row>
    <row r="17" spans="2:14" ht="30.75" customHeight="1" x14ac:dyDescent="0.15">
      <c r="B17" s="118" t="s">
        <v>246</v>
      </c>
      <c r="C17" s="547" t="s">
        <v>43</v>
      </c>
      <c r="D17" s="548"/>
      <c r="E17" s="548"/>
      <c r="F17" s="548"/>
      <c r="G17" s="548"/>
      <c r="H17" s="548"/>
      <c r="I17" s="549"/>
      <c r="J17" s="95"/>
      <c r="K17" s="95"/>
      <c r="M17" s="91"/>
      <c r="N17" s="86"/>
    </row>
    <row r="18" spans="2:14" ht="18" customHeight="1" x14ac:dyDescent="0.15">
      <c r="B18" s="550" t="s">
        <v>248</v>
      </c>
      <c r="C18" s="551" t="s">
        <v>249</v>
      </c>
      <c r="D18" s="551"/>
      <c r="E18" s="551"/>
      <c r="F18" s="552" t="s">
        <v>250</v>
      </c>
      <c r="G18" s="552"/>
      <c r="H18" s="552"/>
      <c r="I18" s="553"/>
      <c r="J18" s="96"/>
      <c r="K18" s="96"/>
      <c r="M18" s="91"/>
      <c r="N18" s="86"/>
    </row>
    <row r="19" spans="2:14" ht="39.75" customHeight="1" x14ac:dyDescent="0.15">
      <c r="B19" s="550"/>
      <c r="C19" s="499" t="s">
        <v>350</v>
      </c>
      <c r="D19" s="500"/>
      <c r="E19" s="610"/>
      <c r="F19" s="545" t="str">
        <f>C19</f>
        <v>Actividades que se ejecutaron para la implementación de los procesos transversales</v>
      </c>
      <c r="G19" s="545"/>
      <c r="H19" s="545"/>
      <c r="I19" s="546"/>
      <c r="J19" s="94"/>
      <c r="K19" s="94"/>
      <c r="M19" s="91"/>
      <c r="N19" s="86"/>
    </row>
    <row r="20" spans="2:14" ht="39.75" customHeight="1" x14ac:dyDescent="0.15">
      <c r="B20" s="118" t="s">
        <v>251</v>
      </c>
      <c r="C20" s="499" t="s">
        <v>408</v>
      </c>
      <c r="D20" s="500"/>
      <c r="E20" s="610"/>
      <c r="F20" s="545" t="str">
        <f>C20</f>
        <v>Cantidad de actividades que se ejecutaron para la implementación de los procesos transversales</v>
      </c>
      <c r="G20" s="545"/>
      <c r="H20" s="545"/>
      <c r="I20" s="546"/>
      <c r="J20" s="88"/>
      <c r="K20" s="88"/>
      <c r="M20" s="91"/>
      <c r="N20" s="86"/>
    </row>
    <row r="21" spans="2:14" ht="27" customHeight="1" x14ac:dyDescent="0.15">
      <c r="B21" s="118" t="s">
        <v>252</v>
      </c>
      <c r="C21" s="499" t="s">
        <v>43</v>
      </c>
      <c r="D21" s="500"/>
      <c r="E21" s="610"/>
      <c r="F21" s="499" t="s">
        <v>43</v>
      </c>
      <c r="G21" s="500"/>
      <c r="H21" s="500"/>
      <c r="I21" s="501"/>
      <c r="J21" s="93"/>
      <c r="K21" s="93"/>
      <c r="M21" s="97"/>
      <c r="N21" s="86"/>
    </row>
    <row r="22" spans="2:14" ht="23.25" customHeight="1" x14ac:dyDescent="0.15">
      <c r="B22" s="118" t="s">
        <v>253</v>
      </c>
      <c r="C22" s="539">
        <v>44927</v>
      </c>
      <c r="D22" s="564"/>
      <c r="E22" s="565"/>
      <c r="F22" s="131" t="s">
        <v>254</v>
      </c>
      <c r="G22" s="270">
        <v>0.31</v>
      </c>
      <c r="H22" s="272" t="s">
        <v>255</v>
      </c>
      <c r="I22" s="282">
        <v>0.79</v>
      </c>
      <c r="K22" s="98"/>
      <c r="M22" s="97"/>
    </row>
    <row r="23" spans="2:14" ht="27" customHeight="1" x14ac:dyDescent="0.15">
      <c r="B23" s="118" t="s">
        <v>256</v>
      </c>
      <c r="C23" s="539">
        <v>45291</v>
      </c>
      <c r="D23" s="540"/>
      <c r="E23" s="541"/>
      <c r="F23" s="131" t="s">
        <v>257</v>
      </c>
      <c r="G23" s="761">
        <v>7.0000000000000007E-2</v>
      </c>
      <c r="H23" s="762"/>
      <c r="I23" s="763"/>
      <c r="J23" s="99"/>
      <c r="K23" s="99"/>
      <c r="M23" s="97"/>
    </row>
    <row r="24" spans="2:14" ht="30.75" customHeight="1" x14ac:dyDescent="0.15">
      <c r="B24" s="210" t="s">
        <v>258</v>
      </c>
      <c r="C24" s="496" t="s">
        <v>259</v>
      </c>
      <c r="D24" s="497"/>
      <c r="E24" s="498"/>
      <c r="F24" s="211" t="s">
        <v>260</v>
      </c>
      <c r="G24" s="499" t="s">
        <v>46</v>
      </c>
      <c r="H24" s="500"/>
      <c r="I24" s="501"/>
      <c r="K24" s="96"/>
      <c r="M24" s="97"/>
    </row>
    <row r="25" spans="2:14" ht="22.5" customHeight="1" x14ac:dyDescent="0.15">
      <c r="B25" s="493" t="s">
        <v>261</v>
      </c>
      <c r="C25" s="494"/>
      <c r="D25" s="494"/>
      <c r="E25" s="494"/>
      <c r="F25" s="494"/>
      <c r="G25" s="494"/>
      <c r="H25" s="494"/>
      <c r="I25" s="495"/>
      <c r="J25" s="85"/>
      <c r="K25" s="85"/>
      <c r="M25" s="97"/>
    </row>
    <row r="26" spans="2:14" ht="43.5" customHeight="1" x14ac:dyDescent="0.15">
      <c r="B26" s="100" t="s">
        <v>148</v>
      </c>
      <c r="C26" s="134" t="s">
        <v>262</v>
      </c>
      <c r="D26" s="134" t="s">
        <v>263</v>
      </c>
      <c r="E26" s="135" t="s">
        <v>264</v>
      </c>
      <c r="F26" s="134" t="s">
        <v>265</v>
      </c>
      <c r="G26" s="134" t="s">
        <v>266</v>
      </c>
      <c r="H26" s="135" t="s">
        <v>267</v>
      </c>
      <c r="I26" s="136" t="s">
        <v>268</v>
      </c>
      <c r="J26" s="94"/>
      <c r="K26" s="94"/>
      <c r="M26" s="97"/>
    </row>
    <row r="27" spans="2:14" ht="15.5" customHeight="1" x14ac:dyDescent="0.15">
      <c r="B27" s="100" t="s">
        <v>269</v>
      </c>
      <c r="C27" s="213">
        <f>0.0833333333333333*$G$23</f>
        <v>5.8333333333333319E-3</v>
      </c>
      <c r="D27" s="213">
        <f>+C27</f>
        <v>5.8333333333333319E-3</v>
      </c>
      <c r="E27" s="128">
        <f>+D27/C27</f>
        <v>1</v>
      </c>
      <c r="F27" s="502">
        <f>SUM(C27:C38)</f>
        <v>6.9999999999999965E-2</v>
      </c>
      <c r="G27" s="505">
        <f>SUM(D27:D38)</f>
        <v>5.8333333333333319E-3</v>
      </c>
      <c r="H27" s="214">
        <f>+(D27*100%)/$G$23</f>
        <v>8.3333333333333301E-2</v>
      </c>
      <c r="I27" s="816">
        <f>G27+I22</f>
        <v>0.79583333333333339</v>
      </c>
      <c r="J27" s="94"/>
      <c r="K27" s="94"/>
      <c r="M27" s="97"/>
    </row>
    <row r="28" spans="2:14" ht="15.5" customHeight="1" x14ac:dyDescent="0.15">
      <c r="B28" s="100" t="s">
        <v>158</v>
      </c>
      <c r="C28" s="213">
        <f t="shared" ref="C28:C38" si="0">0.0833333333333333*$G$23</f>
        <v>5.8333333333333319E-3</v>
      </c>
      <c r="D28" s="213"/>
      <c r="E28" s="128">
        <f t="shared" ref="E28:E38" si="1">+D28/C28</f>
        <v>0</v>
      </c>
      <c r="F28" s="503"/>
      <c r="G28" s="506"/>
      <c r="H28" s="214" t="str">
        <f>+IF(D28="","",((D28*100%)/$G$23)+H27)</f>
        <v/>
      </c>
      <c r="I28" s="817"/>
      <c r="J28" s="94"/>
      <c r="K28" s="94"/>
      <c r="M28" s="97"/>
    </row>
    <row r="29" spans="2:14" ht="15.5" customHeight="1" x14ac:dyDescent="0.15">
      <c r="B29" s="100" t="s">
        <v>159</v>
      </c>
      <c r="C29" s="213">
        <f t="shared" si="0"/>
        <v>5.8333333333333319E-3</v>
      </c>
      <c r="D29" s="213"/>
      <c r="E29" s="128">
        <f t="shared" si="1"/>
        <v>0</v>
      </c>
      <c r="F29" s="503"/>
      <c r="G29" s="506"/>
      <c r="H29" s="214" t="str">
        <f>+IF(D29="","",((D29*100%)/$G$23)+H28)</f>
        <v/>
      </c>
      <c r="I29" s="817"/>
      <c r="J29" s="94"/>
      <c r="K29" s="94"/>
      <c r="M29" s="97"/>
    </row>
    <row r="30" spans="2:14" ht="15.5" customHeight="1" x14ac:dyDescent="0.15">
      <c r="B30" s="100" t="s">
        <v>160</v>
      </c>
      <c r="C30" s="213">
        <f t="shared" si="0"/>
        <v>5.8333333333333319E-3</v>
      </c>
      <c r="D30" s="213"/>
      <c r="E30" s="128">
        <f t="shared" si="1"/>
        <v>0</v>
      </c>
      <c r="F30" s="503"/>
      <c r="G30" s="506"/>
      <c r="H30" s="214" t="str">
        <f t="shared" ref="H30:H38" si="2">+IF(D30="","",((D30*100%)/$G$23)+H29)</f>
        <v/>
      </c>
      <c r="I30" s="817"/>
      <c r="J30" s="94"/>
      <c r="K30" s="94"/>
      <c r="M30" s="97"/>
    </row>
    <row r="31" spans="2:14" ht="15.5" customHeight="1" x14ac:dyDescent="0.15">
      <c r="B31" s="100" t="s">
        <v>161</v>
      </c>
      <c r="C31" s="213">
        <f t="shared" si="0"/>
        <v>5.8333333333333319E-3</v>
      </c>
      <c r="D31" s="213"/>
      <c r="E31" s="128">
        <f t="shared" si="1"/>
        <v>0</v>
      </c>
      <c r="F31" s="503"/>
      <c r="G31" s="506"/>
      <c r="H31" s="214" t="str">
        <f t="shared" si="2"/>
        <v/>
      </c>
      <c r="I31" s="817"/>
      <c r="J31" s="94"/>
      <c r="K31" s="94"/>
      <c r="M31" s="97"/>
    </row>
    <row r="32" spans="2:14" ht="15.5" customHeight="1" x14ac:dyDescent="0.15">
      <c r="B32" s="100" t="s">
        <v>162</v>
      </c>
      <c r="C32" s="213">
        <f t="shared" si="0"/>
        <v>5.8333333333333319E-3</v>
      </c>
      <c r="D32" s="213"/>
      <c r="E32" s="128">
        <f t="shared" si="1"/>
        <v>0</v>
      </c>
      <c r="F32" s="503"/>
      <c r="G32" s="506"/>
      <c r="H32" s="214" t="str">
        <f t="shared" si="2"/>
        <v/>
      </c>
      <c r="I32" s="817"/>
      <c r="J32" s="129"/>
      <c r="K32" s="94"/>
      <c r="M32" s="97"/>
    </row>
    <row r="33" spans="2:11" ht="19.5" customHeight="1" x14ac:dyDescent="0.15">
      <c r="B33" s="100" t="s">
        <v>163</v>
      </c>
      <c r="C33" s="213">
        <f t="shared" si="0"/>
        <v>5.8333333333333319E-3</v>
      </c>
      <c r="D33" s="213"/>
      <c r="E33" s="128">
        <f t="shared" si="1"/>
        <v>0</v>
      </c>
      <c r="F33" s="503"/>
      <c r="G33" s="506"/>
      <c r="H33" s="214" t="str">
        <f t="shared" si="2"/>
        <v/>
      </c>
      <c r="I33" s="817"/>
      <c r="J33" s="102"/>
      <c r="K33" s="102"/>
    </row>
    <row r="34" spans="2:11" ht="19.5" customHeight="1" x14ac:dyDescent="0.15">
      <c r="B34" s="100" t="s">
        <v>164</v>
      </c>
      <c r="C34" s="213">
        <f t="shared" si="0"/>
        <v>5.8333333333333319E-3</v>
      </c>
      <c r="D34" s="213"/>
      <c r="E34" s="128">
        <f t="shared" si="1"/>
        <v>0</v>
      </c>
      <c r="F34" s="503"/>
      <c r="G34" s="506"/>
      <c r="H34" s="214" t="str">
        <f t="shared" si="2"/>
        <v/>
      </c>
      <c r="I34" s="817"/>
      <c r="J34" s="102"/>
      <c r="K34" s="102"/>
    </row>
    <row r="35" spans="2:11" ht="19.5" customHeight="1" x14ac:dyDescent="0.15">
      <c r="B35" s="100" t="s">
        <v>165</v>
      </c>
      <c r="C35" s="213">
        <f t="shared" si="0"/>
        <v>5.8333333333333319E-3</v>
      </c>
      <c r="D35" s="213"/>
      <c r="E35" s="128">
        <f>+D35/C35</f>
        <v>0</v>
      </c>
      <c r="F35" s="503"/>
      <c r="G35" s="506"/>
      <c r="H35" s="214" t="str">
        <f t="shared" si="2"/>
        <v/>
      </c>
      <c r="I35" s="817"/>
      <c r="J35" s="102"/>
      <c r="K35" s="102"/>
    </row>
    <row r="36" spans="2:11" ht="19.5" customHeight="1" x14ac:dyDescent="0.15">
      <c r="B36" s="100" t="s">
        <v>166</v>
      </c>
      <c r="C36" s="213">
        <f t="shared" si="0"/>
        <v>5.8333333333333319E-3</v>
      </c>
      <c r="D36" s="213"/>
      <c r="E36" s="128">
        <f t="shared" si="1"/>
        <v>0</v>
      </c>
      <c r="F36" s="503"/>
      <c r="G36" s="506"/>
      <c r="H36" s="214" t="str">
        <f t="shared" si="2"/>
        <v/>
      </c>
      <c r="I36" s="817"/>
      <c r="J36" s="102"/>
      <c r="K36" s="102"/>
    </row>
    <row r="37" spans="2:11" ht="19.5" customHeight="1" x14ac:dyDescent="0.15">
      <c r="B37" s="100" t="s">
        <v>167</v>
      </c>
      <c r="C37" s="213">
        <f t="shared" si="0"/>
        <v>5.8333333333333319E-3</v>
      </c>
      <c r="D37" s="213"/>
      <c r="E37" s="128">
        <f t="shared" si="1"/>
        <v>0</v>
      </c>
      <c r="F37" s="503"/>
      <c r="G37" s="506"/>
      <c r="H37" s="214" t="str">
        <f t="shared" si="2"/>
        <v/>
      </c>
      <c r="I37" s="817"/>
      <c r="J37" s="102"/>
      <c r="K37" s="102"/>
    </row>
    <row r="38" spans="2:11" ht="19.5" customHeight="1" x14ac:dyDescent="0.15">
      <c r="B38" s="100" t="s">
        <v>168</v>
      </c>
      <c r="C38" s="213">
        <f t="shared" si="0"/>
        <v>5.8333333333333319E-3</v>
      </c>
      <c r="D38" s="213"/>
      <c r="E38" s="128">
        <f t="shared" si="1"/>
        <v>0</v>
      </c>
      <c r="F38" s="504"/>
      <c r="G38" s="507"/>
      <c r="H38" s="214" t="str">
        <f t="shared" si="2"/>
        <v/>
      </c>
      <c r="I38" s="818"/>
      <c r="J38" s="102"/>
      <c r="K38" s="102"/>
    </row>
    <row r="39" spans="2:11" ht="52.5" customHeight="1" x14ac:dyDescent="0.15">
      <c r="B39" s="119" t="s">
        <v>270</v>
      </c>
      <c r="C39" s="819"/>
      <c r="D39" s="820"/>
      <c r="E39" s="820"/>
      <c r="F39" s="820"/>
      <c r="G39" s="820"/>
      <c r="H39" s="820"/>
      <c r="I39" s="821"/>
      <c r="J39" s="103"/>
      <c r="K39" s="103"/>
    </row>
    <row r="40" spans="2:11" ht="34.5" customHeight="1" x14ac:dyDescent="0.15">
      <c r="B40" s="514"/>
      <c r="C40" s="515"/>
      <c r="D40" s="515"/>
      <c r="E40" s="515"/>
      <c r="F40" s="515"/>
      <c r="G40" s="515"/>
      <c r="H40" s="515"/>
      <c r="I40" s="516"/>
      <c r="J40" s="85"/>
      <c r="K40" s="85"/>
    </row>
    <row r="41" spans="2:11" ht="34.5" customHeight="1" x14ac:dyDescent="0.15">
      <c r="B41" s="517"/>
      <c r="C41" s="518"/>
      <c r="D41" s="518"/>
      <c r="E41" s="518"/>
      <c r="F41" s="518"/>
      <c r="G41" s="518"/>
      <c r="H41" s="518"/>
      <c r="I41" s="519"/>
      <c r="J41" s="103"/>
      <c r="K41" s="103"/>
    </row>
    <row r="42" spans="2:11" ht="34.5" customHeight="1" x14ac:dyDescent="0.15">
      <c r="B42" s="517"/>
      <c r="C42" s="518"/>
      <c r="D42" s="518"/>
      <c r="E42" s="518"/>
      <c r="F42" s="518"/>
      <c r="G42" s="518"/>
      <c r="H42" s="518"/>
      <c r="I42" s="519"/>
      <c r="J42" s="103"/>
      <c r="K42" s="103"/>
    </row>
    <row r="43" spans="2:11" ht="34.5" customHeight="1" x14ac:dyDescent="0.15">
      <c r="B43" s="517"/>
      <c r="C43" s="518"/>
      <c r="D43" s="518"/>
      <c r="E43" s="518"/>
      <c r="F43" s="518"/>
      <c r="G43" s="518"/>
      <c r="H43" s="518"/>
      <c r="I43" s="519"/>
      <c r="J43" s="103"/>
      <c r="K43" s="103"/>
    </row>
    <row r="44" spans="2:11" ht="34.5" customHeight="1" x14ac:dyDescent="0.15">
      <c r="B44" s="520"/>
      <c r="C44" s="521"/>
      <c r="D44" s="521"/>
      <c r="E44" s="521"/>
      <c r="F44" s="521"/>
      <c r="G44" s="521"/>
      <c r="H44" s="521"/>
      <c r="I44" s="522"/>
      <c r="J44" s="84"/>
      <c r="K44" s="84"/>
    </row>
    <row r="45" spans="2:11" ht="34.5" customHeight="1" x14ac:dyDescent="0.15">
      <c r="B45" s="151"/>
      <c r="C45" s="153" t="s">
        <v>404</v>
      </c>
      <c r="D45" s="144"/>
      <c r="E45" s="144"/>
      <c r="F45" s="144"/>
      <c r="G45" s="145"/>
      <c r="H45" s="145"/>
      <c r="I45" s="145"/>
      <c r="J45" s="84"/>
      <c r="K45" s="84"/>
    </row>
    <row r="46" spans="2:11" ht="61.75" customHeight="1" x14ac:dyDescent="0.15">
      <c r="B46" s="527" t="s">
        <v>271</v>
      </c>
      <c r="C46" s="824" t="s">
        <v>450</v>
      </c>
      <c r="D46" s="825"/>
      <c r="E46" s="825"/>
      <c r="F46" s="826"/>
      <c r="G46" s="143"/>
      <c r="H46" s="155" t="s">
        <v>370</v>
      </c>
      <c r="I46" s="155" t="s">
        <v>371</v>
      </c>
      <c r="J46" s="104"/>
      <c r="K46" s="104"/>
    </row>
    <row r="47" spans="2:11" ht="61.75" customHeight="1" x14ac:dyDescent="0.15">
      <c r="B47" s="528"/>
      <c r="C47" s="827"/>
      <c r="D47" s="828"/>
      <c r="E47" s="828"/>
      <c r="F47" s="829"/>
      <c r="G47" s="152" t="s">
        <v>372</v>
      </c>
      <c r="H47" s="262">
        <v>72</v>
      </c>
      <c r="I47" s="262">
        <v>72</v>
      </c>
      <c r="J47" s="104"/>
      <c r="K47" s="104"/>
    </row>
    <row r="48" spans="2:11" ht="61.75" customHeight="1" x14ac:dyDescent="0.15">
      <c r="B48" s="528"/>
      <c r="C48" s="827"/>
      <c r="D48" s="828"/>
      <c r="E48" s="828"/>
      <c r="F48" s="829"/>
      <c r="G48" s="152" t="s">
        <v>425</v>
      </c>
      <c r="H48" s="262">
        <v>0</v>
      </c>
      <c r="I48" s="262">
        <v>0</v>
      </c>
      <c r="J48" s="104"/>
      <c r="K48" s="104"/>
    </row>
    <row r="49" spans="2:11" ht="61.75" customHeight="1" x14ac:dyDescent="0.15">
      <c r="B49" s="528"/>
      <c r="C49" s="830"/>
      <c r="D49" s="831"/>
      <c r="E49" s="831"/>
      <c r="F49" s="832"/>
      <c r="G49" s="152" t="s">
        <v>373</v>
      </c>
      <c r="H49" s="262">
        <v>78</v>
      </c>
      <c r="I49" s="262">
        <v>78</v>
      </c>
      <c r="J49" s="104"/>
      <c r="K49" s="104"/>
    </row>
    <row r="50" spans="2:11" ht="82.25" customHeight="1" x14ac:dyDescent="0.15">
      <c r="B50" s="118" t="s">
        <v>272</v>
      </c>
      <c r="C50" s="822" t="s">
        <v>451</v>
      </c>
      <c r="D50" s="823"/>
      <c r="E50" s="823"/>
      <c r="F50" s="823"/>
      <c r="G50" s="823"/>
      <c r="H50" s="823"/>
      <c r="I50" s="823"/>
      <c r="J50" s="104"/>
      <c r="K50" s="104"/>
    </row>
    <row r="51" spans="2:11" ht="90" customHeight="1" x14ac:dyDescent="0.15">
      <c r="B51" s="120" t="s">
        <v>273</v>
      </c>
      <c r="C51" s="822" t="s">
        <v>452</v>
      </c>
      <c r="D51" s="823"/>
      <c r="E51" s="823"/>
      <c r="F51" s="823"/>
      <c r="G51" s="823"/>
      <c r="H51" s="823"/>
      <c r="I51" s="823"/>
      <c r="J51" s="104"/>
      <c r="K51" s="104"/>
    </row>
    <row r="52" spans="2:11" ht="22.5" customHeight="1" x14ac:dyDescent="0.15">
      <c r="B52" s="493" t="s">
        <v>274</v>
      </c>
      <c r="C52" s="494"/>
      <c r="D52" s="494"/>
      <c r="E52" s="494"/>
      <c r="F52" s="494"/>
      <c r="G52" s="494"/>
      <c r="H52" s="494"/>
      <c r="I52" s="495"/>
      <c r="J52" s="104"/>
      <c r="K52" s="104"/>
    </row>
    <row r="53" spans="2:11" ht="22.5" customHeight="1" x14ac:dyDescent="0.15">
      <c r="B53" s="489" t="s">
        <v>275</v>
      </c>
      <c r="C53" s="137" t="s">
        <v>276</v>
      </c>
      <c r="D53" s="491" t="s">
        <v>277</v>
      </c>
      <c r="E53" s="491"/>
      <c r="F53" s="491"/>
      <c r="G53" s="491" t="s">
        <v>278</v>
      </c>
      <c r="H53" s="491"/>
      <c r="I53" s="492"/>
      <c r="J53" s="105"/>
      <c r="K53" s="105"/>
    </row>
    <row r="54" spans="2:11" ht="30.75" customHeight="1" x14ac:dyDescent="0.15">
      <c r="B54" s="490"/>
      <c r="C54" s="223"/>
      <c r="D54" s="707"/>
      <c r="E54" s="707"/>
      <c r="F54" s="707"/>
      <c r="G54" s="707"/>
      <c r="H54" s="707"/>
      <c r="I54" s="708"/>
      <c r="J54" s="105"/>
      <c r="K54" s="105"/>
    </row>
    <row r="55" spans="2:11" ht="32.25" customHeight="1" x14ac:dyDescent="0.15">
      <c r="B55" s="121" t="s">
        <v>279</v>
      </c>
      <c r="C55" s="707" t="s">
        <v>467</v>
      </c>
      <c r="D55" s="707"/>
      <c r="E55" s="707"/>
      <c r="F55" s="707"/>
      <c r="G55" s="707"/>
      <c r="H55" s="707"/>
      <c r="I55" s="708"/>
      <c r="J55" s="106"/>
      <c r="K55" s="106"/>
    </row>
    <row r="56" spans="2:11" ht="28.5" customHeight="1" x14ac:dyDescent="0.15">
      <c r="B56" s="122" t="s">
        <v>280</v>
      </c>
      <c r="C56" s="707" t="s">
        <v>467</v>
      </c>
      <c r="D56" s="707"/>
      <c r="E56" s="707"/>
      <c r="F56" s="707"/>
      <c r="G56" s="707"/>
      <c r="H56" s="707"/>
      <c r="I56" s="708"/>
      <c r="J56" s="106"/>
      <c r="K56" s="106"/>
    </row>
    <row r="57" spans="2:11" ht="30" customHeight="1" x14ac:dyDescent="0.15">
      <c r="B57" s="120" t="s">
        <v>281</v>
      </c>
      <c r="C57" s="810" t="s">
        <v>282</v>
      </c>
      <c r="D57" s="811"/>
      <c r="E57" s="811"/>
      <c r="F57" s="811"/>
      <c r="G57" s="811"/>
      <c r="H57" s="811"/>
      <c r="I57" s="812"/>
      <c r="J57" s="107"/>
      <c r="K57" s="107"/>
    </row>
    <row r="58" spans="2:11" ht="31.5" customHeight="1" thickBot="1" x14ac:dyDescent="0.2">
      <c r="B58" s="116" t="s">
        <v>283</v>
      </c>
      <c r="C58" s="813" t="s">
        <v>374</v>
      </c>
      <c r="D58" s="814"/>
      <c r="E58" s="814"/>
      <c r="F58" s="814"/>
      <c r="G58" s="814"/>
      <c r="H58" s="814"/>
      <c r="I58" s="815"/>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sheetProtection algorithmName="SHA-512" hashValue="wQX4FI6nT/UwxPQthe+7vaIOJKDXhyiTONvn/Yzrr86q6IN3NLRwGBP0pMfNtq23eatwsrrASmwS2aH7ofDAew==" saltValue="GPbk4rXeytRbPDE/Aei0fA=="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scale="58"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Sección 3. Metas Producto</vt:lpstr>
      <vt:lpstr>MP - SIT</vt:lpstr>
      <vt:lpstr>Act.Meta_SIT</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2023-02-16T15:58:45Z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