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6"/>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Downloads/"/>
    </mc:Choice>
  </mc:AlternateContent>
  <xr:revisionPtr revIDLastSave="0" documentId="13_ncr:1_{9802F0BC-DCB3-F140-B69D-A4C5666D7458}" xr6:coauthVersionLast="47" xr6:coauthVersionMax="47" xr10:uidLastSave="{00000000-0000-0000-0000-000000000000}"/>
  <bookViews>
    <workbookView xWindow="0" yWindow="500" windowWidth="16960" windowHeight="16020" tabRatio="743"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92" l="1"/>
  <c r="I62" i="91"/>
  <c r="I61" i="91"/>
  <c r="I54" i="91" l="1"/>
  <c r="I55" i="91"/>
  <c r="I56" i="91"/>
  <c r="I49" i="92"/>
  <c r="I48" i="92"/>
  <c r="I47" i="92"/>
  <c r="I52" i="87" l="1"/>
  <c r="I51" i="87"/>
  <c r="I50" i="87"/>
  <c r="I49" i="87"/>
  <c r="I48" i="87"/>
  <c r="I47" i="87"/>
  <c r="I55" i="90" l="1"/>
  <c r="I56" i="90"/>
  <c r="I57" i="90"/>
  <c r="I54" i="90" l="1"/>
  <c r="I53" i="90"/>
  <c r="I52" i="90"/>
  <c r="I51" i="90"/>
  <c r="C38" i="93" l="1"/>
  <c r="E38" i="93" s="1"/>
  <c r="C37" i="93"/>
  <c r="E37" i="93" s="1"/>
  <c r="C36" i="93"/>
  <c r="E36" i="93" s="1"/>
  <c r="C35" i="93"/>
  <c r="E35" i="93" s="1"/>
  <c r="C34" i="93"/>
  <c r="E34" i="93" s="1"/>
  <c r="C33" i="93"/>
  <c r="E33" i="93" s="1"/>
  <c r="D32" i="93"/>
  <c r="C32" i="93"/>
  <c r="D31" i="93"/>
  <c r="C31" i="93"/>
  <c r="C30" i="93"/>
  <c r="E30" i="93" s="1"/>
  <c r="D29" i="93"/>
  <c r="C29" i="93"/>
  <c r="D28" i="93"/>
  <c r="E28" i="93" s="1"/>
  <c r="C28" i="93"/>
  <c r="D27" i="93"/>
  <c r="C27" i="93"/>
  <c r="E29" i="93" l="1"/>
  <c r="E31" i="93"/>
  <c r="E27" i="93"/>
  <c r="E32" i="93"/>
  <c r="D32" i="87"/>
  <c r="D31" i="90"/>
  <c r="D31" i="91"/>
  <c r="D31" i="92"/>
  <c r="D31" i="80"/>
  <c r="D31" i="87" l="1"/>
  <c r="C34" i="92"/>
  <c r="C35" i="92"/>
  <c r="C36" i="92"/>
  <c r="C37" i="92"/>
  <c r="C38" i="92"/>
  <c r="C33" i="92"/>
  <c r="C32" i="92"/>
  <c r="C31" i="92"/>
  <c r="D30" i="92"/>
  <c r="C30" i="92"/>
  <c r="D29" i="92"/>
  <c r="C29" i="92"/>
  <c r="C27" i="92"/>
  <c r="D28" i="92"/>
  <c r="C28" i="92"/>
  <c r="D27" i="92"/>
  <c r="C38" i="91"/>
  <c r="C37" i="91"/>
  <c r="C36" i="91"/>
  <c r="C35" i="91"/>
  <c r="C34" i="91"/>
  <c r="C33" i="91"/>
  <c r="C32" i="91"/>
  <c r="D32" i="91" s="1"/>
  <c r="C31" i="91"/>
  <c r="D30" i="91"/>
  <c r="C30" i="91"/>
  <c r="D29" i="91"/>
  <c r="C29" i="91"/>
  <c r="D28" i="91"/>
  <c r="C28" i="91"/>
  <c r="D27" i="91"/>
  <c r="C38" i="90"/>
  <c r="C37" i="90"/>
  <c r="C36" i="90"/>
  <c r="C35" i="90"/>
  <c r="C34" i="90"/>
  <c r="C33" i="90"/>
  <c r="C32" i="90"/>
  <c r="C31" i="90"/>
  <c r="D30" i="90"/>
  <c r="C30" i="90"/>
  <c r="D29" i="90"/>
  <c r="C29" i="90"/>
  <c r="D28" i="90"/>
  <c r="C28" i="90"/>
  <c r="D27" i="90"/>
  <c r="C27" i="90"/>
  <c r="C28" i="95"/>
  <c r="C38" i="95"/>
  <c r="C37" i="95"/>
  <c r="C36" i="95"/>
  <c r="C35" i="95"/>
  <c r="C34" i="95"/>
  <c r="C33" i="95"/>
  <c r="C32" i="95"/>
  <c r="D30" i="95"/>
  <c r="D29" i="95"/>
  <c r="D28" i="95"/>
  <c r="D27" i="95"/>
  <c r="C31" i="95"/>
  <c r="C29" i="95"/>
  <c r="C30" i="95"/>
  <c r="C27" i="95"/>
  <c r="D30" i="87"/>
  <c r="D29" i="87"/>
  <c r="D28" i="87"/>
  <c r="D27" i="87"/>
  <c r="C38" i="87"/>
  <c r="C37" i="87"/>
  <c r="C36" i="87"/>
  <c r="C35" i="87"/>
  <c r="C34" i="87"/>
  <c r="C33" i="87"/>
  <c r="C32" i="87"/>
  <c r="C31" i="87"/>
  <c r="C30" i="87"/>
  <c r="C29" i="87"/>
  <c r="C28" i="87"/>
  <c r="C27" i="87"/>
  <c r="C27" i="91"/>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7" i="91"/>
  <c r="E36" i="91"/>
  <c r="E35" i="91"/>
  <c r="E34" i="91"/>
  <c r="E33" i="91"/>
  <c r="E32" i="91"/>
  <c r="E31" i="91"/>
  <c r="E30" i="91"/>
  <c r="E29" i="91"/>
  <c r="E28" i="91"/>
  <c r="E27" i="91"/>
  <c r="E38" i="95"/>
  <c r="E37" i="95"/>
  <c r="E36" i="95"/>
  <c r="E35" i="95"/>
  <c r="E34" i="95"/>
  <c r="E33" i="95"/>
  <c r="E32" i="95"/>
  <c r="E31" i="95"/>
  <c r="E30" i="95"/>
  <c r="E29" i="95"/>
  <c r="E28" i="95"/>
  <c r="E27" i="95"/>
  <c r="D30" i="80" l="1"/>
  <c r="D29" i="80" l="1"/>
  <c r="G27" i="80" s="1"/>
  <c r="C38" i="80" l="1"/>
  <c r="C37" i="80"/>
  <c r="C36" i="80"/>
  <c r="C35" i="80"/>
  <c r="C34" i="80"/>
  <c r="C33" i="80"/>
  <c r="C32" i="80"/>
  <c r="C31" i="80"/>
  <c r="C30" i="80"/>
  <c r="C29" i="80"/>
  <c r="F27" i="80" l="1"/>
  <c r="E31" i="80" l="1"/>
  <c r="E34" i="80"/>
  <c r="E35" i="80"/>
  <c r="H27" i="80"/>
  <c r="H28" i="80" s="1"/>
  <c r="H29"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I19" i="5"/>
  <c r="I17" i="5"/>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I27" i="95" s="1"/>
  <c r="G27" i="92"/>
  <c r="I27" i="92" s="1"/>
  <c r="AC21" i="5" l="1"/>
  <c r="AC17" i="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H37" i="91" s="1"/>
  <c r="H38" i="91" s="1"/>
  <c r="F27" i="91"/>
  <c r="G27" i="91"/>
  <c r="I27" i="91" s="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H38"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<sst xmlns="http://schemas.openxmlformats.org/spreadsheetml/2006/main" count="1342" uniqueCount="482">
  <si>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</si>
  <si>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</si>
  <si>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</si>
  <si>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</si>
  <si>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</si>
  <si>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</si>
  <si>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</si>
  <si>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</si>
  <si>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</si>
  <si>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</si>
  <si>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</si>
  <si>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</si>
  <si>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</si>
  <si>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</si>
  <si>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</si>
  <si>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</si>
  <si>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</si>
  <si>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</si>
  <si>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</si>
  <si>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</si>
  <si>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</si>
  <si>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</si>
  <si>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</si>
  <si>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</si>
  <si>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</si>
  <si>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</si>
  <si>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</si>
  <si>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</si>
  <si>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</si>
  <si>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</si>
  <si>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</si>
  <si>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</si>
  <si>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</si>
  <si>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</si>
  <si>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</si>
  <si>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</si>
  <si>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</si>
  <si>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</si>
  <si>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</si>
  <si>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</si>
  <si>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</si>
  <si>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</si>
  <si>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</si>
  <si>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</si>
  <si>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</si>
  <si>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</si>
  <si>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</si>
  <si>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</si>
  <si>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</si>
  <si>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</si>
  <si>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</si>
  <si>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</si>
  <si>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</si>
  <si>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</si>
  <si>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</si>
  <si>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</si>
  <si>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</si>
  <si>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</si>
  <si>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</si>
  <si>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</si>
  <si>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</si>
  <si>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</si>
  <si>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</si>
  <si>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</si>
  <si>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</si>
  <si>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</si>
  <si>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</si>
  <si>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</si>
  <si>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</si>
  <si>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</si>
  <si>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</si>
  <si>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</si>
  <si>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</si>
  <si>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</si>
  <si>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</si>
  <si>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</si>
  <si>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</si>
  <si>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</si>
  <si>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</si>
  <si>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</si>
  <si>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</si>
  <si>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</si>
  <si>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</si>
  <si>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</si>
  <si>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</si>
  <si>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</si>
  <si>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</si>
  <si>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</si>
  <si>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</si>
  <si>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</si>
  <si>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</si>
  <si>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</si>
  <si>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</si>
  <si>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</si>
  <si>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</si>
  <si>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</si>
  <si>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</si>
  <si>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</si>
  <si>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</si>
  <si>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</si>
  <si>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</si>
  <si>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</si>
  <si>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</si>
  <si>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</si>
  <si>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</si>
  <si>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</si>
  <si>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</si>
  <si>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</si>
  <si>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</si>
  <si>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</si>
  <si>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</si>
  <si>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</si>
  <si>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</si>
  <si>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</si>
  <si>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</si>
  <si>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</si>
  <si>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</si>
  <si>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</si>
  <si>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</si>
  <si>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</si>
  <si>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</si>
  <si>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</si>
  <si>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</si>
  <si>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</si>
  <si>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</si>
  <si>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</si>
  <si>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</si>
  <si>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</si>
  <si>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</si>
  <si>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</si>
  <si>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</si>
  <si>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</si>
  <si>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</si>
  <si>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</si>
  <si>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</si>
  <si>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</si>
  <si>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</si>
  <si>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</si>
  <si>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</si>
  <si>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</si>
  <si>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</si>
  <si>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</si>
  <si>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</si>
  <si>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</si>
  <si>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</si>
  <si>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</si>
  <si>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</si>
  <si>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</si>
  <si>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</si>
  <si>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</si>
  <si>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</si>
  <si>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</si>
  <si>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</si>
  <si>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</si>
  <si>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</si>
  <si>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</si>
  <si>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</si>
  <si>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</si>
  <si>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</si>
  <si>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</si>
  <si>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</si>
  <si>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</si>
  <si>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</si>
  <si>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</si>
  <si>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</si>
  <si>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</si>
  <si>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</si>
  <si>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</si>
  <si>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</si>
  <si>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</si>
  <si>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</si>
  <si>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</si>
  <si>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</si>
  <si>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</si>
  <si>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</si>
  <si>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</si>
  <si>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</si>
  <si>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</si>
  <si>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</si>
  <si>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</si>
  <si>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</si>
  <si>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</si>
  <si>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</si>
  <si>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</si>
  <si>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</si>
  <si>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</si>
  <si>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</si>
  <si>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</si>
  <si>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</si>
  <si>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</si>
  <si>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</si>
  <si>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</si>
  <si>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</si>
  <si>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</si>
  <si>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</si>
  <si>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</si>
  <si>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</si>
  <si>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</si>
  <si>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</si>
  <si>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</si>
  <si>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</si>
  <si>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</si>
  <si>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</si>
  <si>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</si>
  <si>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</si>
  <si>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</si>
  <si>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</si>
  <si>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</si>
  <si>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</si>
  <si>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</si>
  <si>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</si>
  <si>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</si>
  <si>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</si>
  <si>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</si>
  <si>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</si>
  <si>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</si>
  <si>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</si>
  <si>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</si>
  <si>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</si>
  <si>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</si>
  <si>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</si>
  <si>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</si>
  <si>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</si>
  <si>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</si>
  <si>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</si>
  <si>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</si>
  <si>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</si>
  <si>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</si>
  <si>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</si>
  <si>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</si>
  <si>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</si>
  <si>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</si>
  <si>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</si>
  <si>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</si>
  <si>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</si>
  <si>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</si>
  <si>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</si>
  <si>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</si>
  <si>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</si>
  <si>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</si>
  <si>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</si>
  <si>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</si>
  <si>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</si>
  <si>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</si>
  <si>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</si>
  <si>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</si>
  <si>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</si>
  <si>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</si>
  <si>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</si>
  <si>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</si>
  <si>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</si>
  <si>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</si>
  <si>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</si>
  <si>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</si>
  <si>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</si>
  <si>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</si>
  <si>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</si>
  <si>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</si>
  <si>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</si>
  <si>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</si>
  <si>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</si>
  <si>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</si>
  <si>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</si>
  <si>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</si>
  <si>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</si>
  <si>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</si>
  <si>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</si>
  <si>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</si>
  <si>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</si>
  <si>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</si>
  <si>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</si>
  <si>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</si>
  <si>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</si>
  <si>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</si>
  <si>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</si>
  <si>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</si>
  <si>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</si>
  <si>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</si>
  <si>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</si>
  <si>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</si>
  <si>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</si>
  <si>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</si>
  <si>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</si>
  <si>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</si>
  <si>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</si>
  <si>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</si>
  <si>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</si>
  <si>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</si>
  <si>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</si>
  <si>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</si>
  <si>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</si>
  <si>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</si>
  <si>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</si>
  <si>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</si>
  <si>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</si>
  <si>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</si>
  <si>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</si>
  <si>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</si>
  <si>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</si>
  <si>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</si>
  <si>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</si>
  <si>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</si>
  <si>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</si>
  <si>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</si>
  <si>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</si>
  <si>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</si>
  <si>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</si>
  <si>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</si>
  <si>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</si>
  <si>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</si>
  <si>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</si>
  <si>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</si>
  <si>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</si>
  <si>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</si>
  <si>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</si>
  <si>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</si>
  <si>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</si>
  <si>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</si>
  <si>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</si>
  <si>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</si>
  <si>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</si>
  <si>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</si>
  <si>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</si>
  <si>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</si>
  <si>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</si>
  <si>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</si>
  <si>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</si>
  <si>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Actividades ejecutadas para el fortalecimiento de los canales de comunicación / Actividades programadas para el fortalecimiento de los canales de comunicación</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</si>
  <si>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</si>
  <si>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</si>
  <si>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</si>
  <si>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</si>
  <si>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</si>
  <si>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</si>
  <si>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</si>
  <si>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</si>
  <si>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</si>
  <si>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</si>
  <si>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</si>
  <si>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</si>
  <si>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</si>
  <si>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</si>
  <si>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</si>
  <si>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</si>
  <si>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</si>
  <si>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</si>
  <si>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</si>
  <si>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</si>
  <si>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</si>
  <si>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</si>
  <si>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GOTARDO ANTONIO YÁÑEZ ÁLVAREZ</t>
  </si>
  <si>
    <t xml:space="preserve">FORMATO DE REPORTE DEL MES DE ABRIL </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</si>
  <si>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</si>
  <si>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</si>
  <si>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</si>
  <si>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</si>
  <si>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</si>
  <si>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</si>
  <si>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</si>
  <si>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</si>
  <si>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</si>
  <si>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</si>
  <si>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</si>
  <si>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</si>
  <si>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</si>
  <si>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</si>
  <si>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</si>
  <si>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</si>
  <si>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</si>
  <si>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</si>
  <si>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</si>
  <si>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</si>
  <si>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</si>
  <si>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</si>
  <si>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</si>
  <si>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</si>
  <si>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</si>
  <si>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</si>
  <si>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</si>
  <si>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</si>
  <si>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</si>
  <si>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</si>
  <si>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</si>
  <si>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Ingrid Elizabeth Torres Rodriguez</t>
  </si>
  <si>
    <t xml:space="preserve">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</si>
  <si>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</si>
  <si>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</si>
  <si>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</si>
  <si>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</si>
  <si>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</si>
  <si>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</si>
  <si>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</si>
  <si>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</si>
  <si>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</si>
  <si>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</si>
  <si>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Campañas realizadas:</t>
  </si>
  <si>
    <t>CDP Y CRP expedidos:</t>
  </si>
  <si>
    <t>Operaciones contables:</t>
  </si>
  <si>
    <t>1 de enero de 2022</t>
  </si>
  <si>
    <t>Acumulado Año</t>
  </si>
  <si>
    <t>Piezas Gráficas</t>
  </si>
  <si>
    <t>Videos</t>
  </si>
  <si>
    <t>Notas y Comunicados</t>
  </si>
  <si>
    <t>Publicaciones Facebook</t>
  </si>
  <si>
    <t>Publicaciones Twitter</t>
  </si>
  <si>
    <t>Publicaciones Instagram</t>
  </si>
  <si>
    <t>Actas de sistema de gestión de calidad elaboradas:</t>
  </si>
  <si>
    <t>Docuementos actualizados o creados:</t>
  </si>
  <si>
    <t>Derechos de petición respondidos:</t>
  </si>
  <si>
    <t>Tutelas y demandas respondidas:</t>
  </si>
  <si>
    <t>Denuncias tramitadas o gestionadas:</t>
  </si>
  <si>
    <t>Contratos elaborados:</t>
  </si>
  <si>
    <t>Novedades contractuales:</t>
  </si>
  <si>
    <t>Expedientes gestionados:</t>
  </si>
  <si>
    <t>Autos inhibitorios o fallos de primera instancia:</t>
  </si>
  <si>
    <t>Transferencias documentales realizadas</t>
  </si>
  <si>
    <t>Capacitaciones realizadas:</t>
  </si>
  <si>
    <t>Revisiónes de expedientes o intervenciones</t>
  </si>
  <si>
    <t>Solicitudes gestionadas por la mesa de servicios:</t>
  </si>
  <si>
    <t>Publicaciones realizadas en sitios web:</t>
  </si>
  <si>
    <t>Reportes realIzados</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</si>
  <si>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</si>
  <si>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Mantenimientos realizados</t>
  </si>
  <si>
    <t>Seguimientos y modificaciones al PAA:</t>
  </si>
  <si>
    <t>NA</t>
  </si>
  <si>
    <t>Impresiones en redes</t>
  </si>
  <si>
    <t>CATALINA MARÍA CRUZ</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</si>
  <si>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entidad</t>
  </si>
  <si>
    <t>XIMENA DEL PILAR RODRIGUEZ CIFUENTES</t>
  </si>
  <si>
    <t>Andres Guerrero, Nancy Montero, Deisy Pascagaza, Leidy Rodriguez</t>
  </si>
  <si>
    <t>Diligencias judiciales atendidas:</t>
  </si>
  <si>
    <t>Se responde a las peticiones ciudadanas radicadas en el Sistema Distrital de Quejas y Soluciones (SDQS), procurando un mejor desempeño de la Administración Pública.</t>
  </si>
  <si>
    <t>Derechos de petición respondidos, PQR, Requerimientos:</t>
  </si>
  <si>
    <t>Certificaciones de Contratos y paz y salvos</t>
  </si>
  <si>
    <t>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</si>
  <si>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</si>
  <si>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Giros por pospre realizados:</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</si>
  <si>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</si>
  <si>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</si>
  <si>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Peticiones - oficios recibidos y tramitados:</t>
  </si>
  <si>
    <t>AVANCE MES</t>
  </si>
  <si>
    <t>ACUMULADO AÑO</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</si>
  <si>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</si>
  <si>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</si>
  <si>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8 ingresos, 174 salidas, 25 traslados, 1 compras, 5 bajas</t>
  </si>
  <si>
    <t>53 ingresos; 1076 salidas; 173 traslados; 6 reintegros; 21 compras bajas 7</t>
  </si>
  <si>
    <r>
      <t xml:space="preserve">EQUIPO DE GESTIÓN DOCUMENTAL: </t>
    </r>
    <r>
      <rPr>
        <sz val="10"/>
        <rFont val="Arial"/>
        <family val="2"/>
      </rPr>
      <t xml:space="preserve">Se da inicio con el plan de trabajo para dar cumplimiento al cronograma de transferencias documentales aprobado por el Comité de Gestión y Desempeño con el fin de prestar el apoyo a las áreas que evidenciaron dificultades durante este proceso. Así las cosas se continua promoviendo la cultura archivistica en la entidad a través de la capacitación y el continuo seguimiento. Lo anterior respaldado en las mesas de trabajo llevadas a cabo en conjunto con los líderes de las áreas y el profesional de gestión documental. </t>
    </r>
  </si>
  <si>
    <t xml:space="preserve">Los beneficios obtenidos para la comunidad fueron los siguientes: Se amplio el cupo de Turnos de Esterilizaciones para la comunidad en todas las Localidades, se realizó la adquisión de Licenciamiento software de diseño (Adobe indesign).						</t>
  </si>
  <si>
    <t>En esta meta, se ha logrado avanzar con el proyecto de rediseño del instituto, realizando un levantamiento de cargas laborales en todas las dependencias, elaborando el documento de estudio técnico que tuviera en cuenta las competencias frentes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tendrá que culminar las etapas de aprobación del proyecto de rediseño Institucional e iniciar con la etapa de implementación del mismo, lo que implicará para la Entidad iniciar preliminarmente con la construcción de su nueva estructura orgánica y organizacional, la construcción de un Manual Especifico de Funciones y Competencias Laborales que esté acorde a las necesidades y a la realidad institucional, construcción de nuevos mapas de procesos; revisión y actualización de todos los procedimientos, entre otras acciones que propendan por la eficiencia del gasto público, el aumento de los tiempos de respuesta de los requerimientos internos y externos</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</si>
  <si>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</si>
  <si>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</si>
  <si>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</si>
  <si>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Natalia Roncancio; Fredy Arizas; Johan Pulido; Yoset Tovar, Diana Gomez</t>
  </si>
  <si>
    <t>Yuly Patricia Castro Beltran  - Gotardo Antonio Yáñez Alvarez</t>
  </si>
  <si>
    <t xml:space="preserve">Jefe de la Oficina Asesora de Planeación - Subdirector de Gestión Corporativa </t>
  </si>
  <si>
    <t>Vanessa Paez - Ingrid Rodriguez - Maryury Ramos</t>
  </si>
  <si>
    <t>En el mes de junio de 2022 se realizó los reportes en PMR, SPI, POA, Alertas y Recomendaciones, seguimiento al POA  y Hojas de vida de indicadores correspondientes al mes de mayo de 2022. Se acompañó a las Subdirecciones tecnicas en las modificaciones del Plan de Adquisiciones que requerían traslados presupuestales entre metas de los proyectos.
Se acompañó la formulación del plan de acción de la Política Pública de Deportes, Recreación, Actividad Física y Escenarios, articulando con la Subdirección de Cultura Ciudadana y Gestión del Conocimiento la construcción de la propuesta de producto. Así mismo, se acompañó la reformulación de las Políticas Públicas étnicas y las Política Pública de Transparencia y se convocó la mesa de trabajo con el IDPAC para solucionar inquietudes sobre el reporte e implementación de los productos que tienen en corresponsabilidad en la PP de protección y binestar animal y se convocó la mesa de trabajo con el IDPAC para solucionar inquietudes sobre el reporte e implementación de los productos que tienen en corresponsabilidad en la PP de protección y binestar animal.
Se dio respuesta a la solicitud de observaciones sobre las preguntas orientadoras que serán cargadas en la plataforma GABO para el proceso de inscripción de iniciativas para la meta de atención a animales en presupuestos participativos. Se acompañó la socialización del DTS del proyecto de inversión de la localidad de Rafael Uribe Uribe para el tema de animales.</t>
  </si>
  <si>
    <t>Para el reporte del periodo no se presentó ningun retraso pues se cumplió el cronograma de acuerdo a programación.</t>
  </si>
  <si>
    <t>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
En el mes de Abril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Adicionalmente se evidencian avances en modificación, eleboración y eliminación de documentos, se continua con la implementación de nuevo aplicativo documental para el acceso a la información vigente del Instituto.
En el mes de mayo se realiza segumiento cuatrimestral a el PAAC, RIESGOS DE CORRUPCIÓN, RIESGOS DE GESTION POR PROCESOS, Adicionalmente se evidencian avances en modificación, eleboración y eliminación de documentos, se continua con la implementación de nuevo aplicativo documental para el acceso a la información vigente del Instituto.
En el mes de mayo se revisaron y analizaron los resultados del FURAG vigencia 2021 y con base en las recomendaciones allegadas por el DAFP se construyó el plan de mejoramiento FURAG que se implementará en lo restante del año. Con respecto al Plan Estadístico Distrital, se depuró el inventario de operaciones estadísticas en mesas de trabajo con las Subdirecciones Misionales y con el acompañamiento de la Secretaría Distrital de Planeación. 
En el mes de junio se realizan Mesas de trabajo con los procesos de : Adopciones y hogares de paso, Observatorio, Participación, Educación, Brigadas e identificación, Regulación, para la revisión de tramites, OPAS, consultas de información que deben ser cargadas al SUIT y a la guía de tramites y servicios. Adicionalmente se evidencian avances en adopción y eliminacion de documentos de diferentes procesos del instituto, se continua trabajando en la implementación del nuevo aplicativo documental para el acceso a la información vigente del instituto. 
Con respecto al Plan de Adecuación del MIPG,  para el mes de junio se revisaron y validaron los responsables de algunas actividades programadas, así mismo, se socializaron al interior del equipo MIPG las tareas a cargo de la Oficina Asesora de Planeación para validación de las fechas de entrega. En cuanto al Plan Estadístico Distrital, se dilgenció la ficha de caracterización de la Operación Estadística de la entidad y se envió a validación a la Secretaría Distrital de Planeacion.</t>
  </si>
  <si>
    <t>Se actualizan y/o elaboran 13 documentos, se actualiza el listado maestro de documentos para que todos los funcionarios y colaboradores tengan las ultimas versiones de los documentos.</t>
  </si>
  <si>
    <t>2 Tutelas</t>
  </si>
  <si>
    <t>11 Tutelas</t>
  </si>
  <si>
    <t>125 y 7 oficios de excusa</t>
  </si>
  <si>
    <t>667 y 43 oficios de excusa</t>
  </si>
  <si>
    <t>1</t>
  </si>
  <si>
    <t>15</t>
  </si>
  <si>
    <r>
      <rPr>
        <b/>
        <sz val="11"/>
        <color theme="1"/>
        <rFont val="Arial"/>
        <family val="2"/>
      </rPr>
      <t xml:space="preserve">SUBDIRECCIÓN DE GESTIÓN CORPORATIVA: GRUPO CONTRACTUAL: </t>
    </r>
    <r>
      <rPr>
        <sz val="11"/>
        <color theme="1"/>
        <rFont val="Arial"/>
        <family val="2"/>
      </rPr>
      <t xml:space="preserve">
En total se suscriben 2 contratos de Bienes y Servicios:
- LP-003-2022 
-  SAMC-001-2022
Un (1) Contrato de CPS  375-2022
4 OC de compra de Bienes y Servicios
Modificaciones  solicitadas: 
- Adición y prórroga 4
- Cesión de Contrato 1
- Prórrogas 2
- Adición  0
- Suspensiones  4
- Terminación Anticipada 3
- Otras modificaciones a 2 Contratos
Solicitud de Liquidacion de Contrato 1
Publicados en Secop II los Proceso:
- SIP- 001-2022
- SASI-004-2022
- SASI-006-2022
Se realiza la presentacion de Informes a Sivicof- Sideap
Se da respuesta a:
- 6 Derechos de peticion, 
Se da respuesta tambien a
-27 solicitudes de Certificaciones de Contratos 
-0 tramite de Paz y Salvos </t>
    </r>
  </si>
  <si>
    <r>
      <rPr>
        <b/>
        <sz val="11"/>
        <color theme="1"/>
        <rFont val="Arial"/>
        <family val="2"/>
      </rPr>
      <t>OFICINA DE CONTROL INTERNO DISCIPLINARIO</t>
    </r>
    <r>
      <rPr>
        <sz val="11"/>
        <color theme="1"/>
        <rFont val="Arial"/>
        <family val="2"/>
      </rPr>
      <t>: 
 En este periodo se dio trámite a radicados del Sistema de Información Disciplinaria (SDQS), de los que se profirieron autos de impedimento por razón del cargo: 
1. Respuesta asignación 2022ER0006558- Solicitud información CTI FISCALÍA OT 20342 NC 110016000050202015844
2. Certificados de antecedentes disciplinarios 
3. Auto inhibitorio 2022ER-035
4. Auto inhibitorio 2022ER-036
5. Auto inhibitorio 2022ER-037-AUTO No. 038 MEDIANTE EL CUAL SE PROFIERE UNA DECISIÓN INHIBITORIA
6. Respuesta anonimo 2022ER-035-2022ER-035-Respuestas solicitud SDQS 1990582022 No. 2022ER0005728 IDPYBA
7. Respuesta anonimo 2022ER-036-2022ER-036-Respuestas solicitud SDQS 2052662022 y 2022ER0006045 - IDPYBA
8. Respuesta anonimo 2022ER-037
9. Presentación Derecho Disciplinario
10. Asignación 2022ER0005707 - COMUNICA CIRCULAR # 029 DE 2022 FECHA 18 DE MAYO DE 2022 - FALTA DISCIPLINARIA EN LA CONTRATACION PUBLICA</t>
    </r>
  </si>
  <si>
    <t>Durante el mes se mantuvieron estables las campañas de Vetetips, Mitos y verdades: lo que debes saber, Miércoles de seguimiento, flash animal, guardianes online; así como la publicación y creación del contenido para las jornadas y campañas solicitadas por las áreas misionales. Cabe resaltar la divulgación del II Congreso Internacional de Derecho Animal</t>
  </si>
  <si>
    <t xml:space="preserve">Se ha hecho una socialización masiva en el marco del free press y a través de redes sociales, llegando cada vez más a la comunidad. La tasa de retención es la más relevante este mes. Gracias al Congreso de Derecho Animal se disparó la audiencia. En cuanto a comunicados de prensa, hay un porcentaje valioso de cobertura frente a nuestros comunicados. </t>
  </si>
  <si>
    <t xml:space="preserve">Para la oficina de Tecnología es muy importante contar con la Seguridad y Privacidad de la Información del Instituto, se llevo a cabo la encuesta de satisfacción, donde se concluyó que el personal del IDPYBA tiene conocimiento sobre como proteger su información y conoce las recomendaciones dadas por el grupo de Seguridad de la información.                                                                                                                  Se creo documento de Plan de Contigencia para poder atender las situaciones que afecten el servicio u operación en las plataformas técnologicas del Instituto (en construcción).                                                                                                                                                                                    Sistema fde Información de Adopciones ya se encuentra en ambiente de pruebas.                                                                                                                        Diseño, maquetación y configuración del Observatorio, Segundo Congreso Animal y Página WEB.                </t>
  </si>
  <si>
    <t>MONICA LIZETH GARZÓN</t>
  </si>
  <si>
    <r>
      <t xml:space="preserve">EQUIPO DE ATENCIÓN AL CIUDADANO:  </t>
    </r>
    <r>
      <rPr>
        <sz val="10"/>
        <color theme="1"/>
        <rFont val="Arial"/>
        <family val="2"/>
      </rPr>
      <t>Durante el mes de junio se radicó un total de 1.343 derechos de petición a través de los diferentes canales de atención, y fueron direccionados a las diferentes dependencias del IDPYBA, en el mes se respodieron 7 peticiones fuera de terminos de Ley. Se realiza mesa de trabajo con las dependencia para realizar seguimeinto a la calidad de las respuestas y opotunidad de los derechos de petición.
Se realizaron 2.508 asesorías a través de los canales de atención dispuestos por el IDPYBA, en donde la mayor solicitud es de entrega de turnos para esterilizaciones y el canal más utilizado es el telefónico y presencial, dado que estamos ubicados en 7 puntos de la red CADE.
El 69% de los ciudadanos se encuentra satisfechos con la atención recibida, El porcentaje de personas que se encuentran insatisfechas manifiestan inconformidad con el tiempo de gestion  de las peticiones realizadas por los ciudadanos y el proceso para agendamiento de esterilización por falta de cupos.</t>
    </r>
  </si>
  <si>
    <r>
      <rPr>
        <b/>
        <sz val="10"/>
        <color theme="1"/>
        <rFont val="Arial"/>
        <family val="2"/>
      </rPr>
      <t xml:space="preserve">GESTION DE TALENTO HUMANO: </t>
    </r>
    <r>
      <rPr>
        <sz val="10"/>
        <color theme="1"/>
        <rFont val="Arial"/>
        <family val="2"/>
      </rPr>
      <t>Para el mes de junio de 2022 se tenian programadas 8 capacitaciones de las cuales se realizaron 8: Capacitación Cultura organizacional orientada al conocimiento, capacitación Gestión del Cambio,  Capacitación Responsabilidades y supervisión de contratos, Capacitación Activos de información, Capacitación Sentidos en todo sentido, Capacitación Higiene Postural,  Capacitación Investigación de accidentes y Capacitación Inclusión de criterios ambientales a los contratos del Instituto. Así mismo, en el plan de bienestar e incentivos, se tenían programadas 5 actividades de las cuales se ejecutaron 5. Por otra parte, en el Plan de SST se tenían programadas 8 actividades de las cuales se ejecutaron 8: Se realizó el diligenciamiento a los Indicadores del SG-SST, en Línea plataforma SIDEAP, se realizó reunión con las brigadas y capacitación a las mismas, se programaron exámenes ocupacionales de ingreso y egreso y se hizo prórroga al contrato de exámenes médicos ocupacionales; se realizó el seguimiento y actualización de la vacunación del COVID-19 en el SIDEAP;  se realizó reunión de COPASST y se realizó la capacitación de investigación de accidentes; se realizó el seguimiento al cronograma de capacitaciones, se realizó seguimiento a las actividades del Programa de Vigilancia Epidemiológica en Riesgo Biomecánico; se realizó reporte a la ARL POSITIVA de tres (3) accidentes de trabajo y se realizó la revisión del sistema SG-SST, por parte de la Alta Dirección y en el PESV, se cumplió a cabalidad con las actividades programadas. Finalmente, se dio cumplimiento a las 2 inducciónes programadas en el tiempo establecido. Respecto al FURAG el 03 de junio de 2022 se remitió correo electrónico con cronograma de actividades al Plan de Mejoramiento</t>
    </r>
  </si>
  <si>
    <r>
      <rPr>
        <b/>
        <sz val="10"/>
        <color theme="1"/>
        <rFont val="Arial"/>
        <family val="2"/>
      </rPr>
      <t>EQUIPO DE RECURSOS FÍSICOS</t>
    </r>
    <r>
      <rPr>
        <sz val="10"/>
        <color theme="1"/>
        <rFont val="Arial"/>
        <family val="2"/>
      </rPr>
      <t>:</t>
    </r>
  </si>
  <si>
    <r>
      <t xml:space="preserve">EQUIPO DE GESTIÓN FINANCIERA: </t>
    </r>
    <r>
      <rPr>
        <sz val="10"/>
        <color rgb="FF000000"/>
        <rFont val="Arial"/>
        <family val="2"/>
      </rPr>
      <t>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t>
    </r>
    <r>
      <rPr>
        <b/>
        <sz val="10"/>
        <color rgb="FF000000"/>
        <rFont val="Arial"/>
        <family val="2"/>
      </rPr>
      <t xml:space="preserve">
NOTA: </t>
    </r>
    <r>
      <rPr>
        <sz val="10"/>
        <color rgb="FF000000"/>
        <rFont val="Arial"/>
        <family val="2"/>
      </rPr>
      <t>En cuanto a algunos CDP y CRP, cada documento debe expedirse tres veces, esto debido a que se expide en un rubro por cada elemento PEP, que si bien sigue siendo el mismo documento y el mismo consecutivo, el tramite se realiza una vez por cada elemento.</t>
    </r>
  </si>
  <si>
    <r>
      <t xml:space="preserve">EQUIPO DE GESTIÓN AMBIENTAL: </t>
    </r>
    <r>
      <rPr>
        <sz val="10"/>
        <rFont val="Arial"/>
        <family val="2"/>
      </rPr>
      <t xml:space="preserve"> Durante el mes de junio se realizo seguimiento al contrato de residuos peligrosos con la empresa DESCONT y a la Empresa SINLAGAX.  Adicionalmente, se desarrollaron 11 actividades de ese PIGA;  no se realizo ningun reporte a entidades,  se desarrollaron actividades relacionadas con los residuos peligrosos, prácticas sostenibles, seguimiento a la PTAR,  movilidad sostenible, bicicaravanas, biciusuarios, poda, semana ambiental, la entrega del material reciclado y la entregade residuos de medicamentos vencido o vacio a la Empresa ASEI.</t>
    </r>
  </si>
  <si>
    <t xml:space="preserve">Durante el mes de junio se realizaron los ajustes necesarios para la presentación del Estudio Técnico de Rediseño institucional de conformidad con las solicitudes del Departamanto Administrativo del Servicio Civil Distrital. </t>
  </si>
  <si>
    <t xml:space="preserve">Para la oficina de Tecnología es muy importante contar con la Seguridad y Privacidad de la Información del Instituto, se llevo a cabo la encuesta de satisfacción, donde se concluyó que el personal del IDPYBA tiene conocimiento sobre como proteger su información y conoce las recomendaciones dadas por el grupo de Seguridad de la información.                                                                                                                  Se creo documento de Plan de Contigencia para poder atender las situaciones que afecten el servicio u operación en las plataformas técnologicas del Instituto (en construcción).                                                                                                                                                                                    Sistema fde Información de Adopciones ya se encuentra en ambiente de pruebas.                                                                                                                        Diseño, maquetación y configuración del Observatorio, Segundo Congreso Animal y Página WEB.            </t>
  </si>
  <si>
    <r>
      <rPr>
        <b/>
        <sz val="11"/>
        <color theme="1"/>
        <rFont val="Arial"/>
        <family val="2"/>
      </rPr>
      <t>OFICINA ASESORA JURIDICA</t>
    </r>
    <r>
      <rPr>
        <sz val="11"/>
        <color theme="1"/>
        <rFont val="Arial"/>
        <family val="2"/>
      </rPr>
      <t xml:space="preserve">: 
Durante el mes de junio de 2022, la Oficina Asesora Jurídica recibio 205 peticiones y oficios tal como lo evidencia el correo que remite el control de correspondencia de la OAJ, los cuales fueron tramitados en los terminos legalmente establecidos. Asimismo, se dio respuesta a 2 acciones de tutela Nos. 2022-00193, fallo del 1 de junio y acción de tutela 2022-00509, fallo del 6 de junio de 2022. Se profirió decisión de aprobación de Conciliación Extrajudicial No 2021-00193 por parte del Tribunal Administrativo de Cundinamarca – Sección Tercera. Se llevó a cabo audiencia de verificación de cumplimiento de fallo judicial de la Acción Popular No 2017-00162. Se calificó en el SIPROJ el contingente judicial correspondiente al segundo trimestre del 2022. Se efectuaron seguimientos semanales a los procesos judiciales vigentes en la página de la rama y se realizó la correspondiente actualización de las actuaciones judiciales en el SIPROJ. Se efectúo socialización de la PPDA para asuntos misionales a la Subdirección de Cultura Ciudadana y Gestión del Conocimiento. Se asistió a 125 diligencias judiciales y se elaboraron 7 oficios de excusas dirigidos a los Juzgados y/o autoridades competentes.   
Se elaboró 1 denuncia la cual ingresó por intermedio de las asesorías al Centro de Atención Jurídica. Se realizo la constitución como representante de víctimas. Se acompañó al operativo de fecha 16 de junio en el Cai de Chapinero en donde se dejó plan de compromisos por parte de los médicos veterinarios. Se asistió a la Fiscalía General de la Nación, Fiscal 179 Local, con el fin de verificar los estados de las denuncias presentadas por parte del IDPYBA. 
Se materializan los tres (3) protocolos con los que se busca dictar los lineamientos de bienestar para los animales de exhibición, de las brigadas médicas para caninos y felinos y el protocolo de eutanasia para blindar jurídicamente al instituto, de un posible daño antijurídico. Se realiza control de legalidad de los actos administrativos emitidos por el IDPYBA, garantizando un blindaje jurídico al instituto, atendiendo a la Política Institucional de Prevención del Daño Antijurídico.  
Se realiza con total éxito el II Congreso Internacional de Derecho Animal “Articulación Social desde la experiencia con los animales”, entre el 14 al 17 de junio de 2022, el cual contó con el apoyo del Señal Memoria RTVC Sistema de Medios Públicos, más de treinta (36) ponentes expertos de 14 países y 11 áreas del conocimiento diferentes, cinco (5) panelistas artistas, influenciadores y activistas, y cuatro (4) universidades de país representadas por 5 panelistas. El Congreso contó con más de cuatro mil doscientas (4.200) inscripciones, diecisiete mil novecientos veintiuna (17.921) visualizaciones promedio y más de cuatro mil cuatrocientos ochenta (4.480) personas conectadas promedio, durante los cuatro días de trasmisión, convirtiéndose en un escenario de análisis y profundización sobre los retos que tenemos para avanzar en la construcción de sociedades cuidadoras de todas las formas de vida, desde un concepto de justicia interespecie, que transciende del ámbito estrictamente jurídico y se enriquece de todos los demás campos del saber. 
En el mes de junio se recibieron 18 consultas para asesoría jurídica, las cuales se desarrollan de manera Mixta (presencial - Virtual), haciendo que estas sean lo más personalizadas posible. 
</t>
    </r>
  </si>
  <si>
    <t>65 CDP Y 60 CRP</t>
  </si>
  <si>
    <t xml:space="preserve"> 934 CDP y 833 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</si>
</sst>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quot;$&quot;\ * #,##0.00_-;\-&quot;$&quot;\ * #,##0.00_-;_-&quot;$&quot;\ * &quot;-&quot;??_-;_-@_-"/>
    <numFmt numFmtId="165" formatCode="_-* #,##0.00\ &quot;€&quot;_-;\-* #,##0.00\ &quot;€&quot;_-;_-* &quot;-&quot;??\ &quot;€&quot;_-;_-@_-"/>
    <numFmt numFmtId="166" formatCode="&quot;$&quot;\ #,##0_);[Red]\(&quot;$&quot;\ #,##0\)"/>
    <numFmt numFmtId="167" formatCode="_(* #,##0_);_(* \(#,##0\);_(* &quot;-&quot;_);_(@_)"/>
    <numFmt numFmtId="168" formatCode="_(&quot;$&quot;\ * #,##0.00_);_(&quot;$&quot;\ * \(#,##0.00\);_(&quot;$&quot;\ * &quot;-&quot;??_);_(@_)"/>
    <numFmt numFmtId="169" formatCode="_(* #,##0.00_);_(* \(#,##0.00\);_(* &quot;-&quot;??_);_(@_)"/>
    <numFmt numFmtId="170" formatCode="_ * #,##0.00_ ;_ * \-#,##0.00_ ;_ * &quot;-&quot;??_ ;_ @_ "/>
    <numFmt numFmtId="171" formatCode="0.0%"/>
    <numFmt numFmtId="172" formatCode="_(* #,##0_);_(* \(#,##0\);_(* &quot;-&quot;??_);_(@_)"/>
    <numFmt numFmtId="173" formatCode="_(* #,##0.00_);_(* \(#,##0.00\);_(* &quot;-&quot;_);_(@_)"/>
    <numFmt numFmtId="174" formatCode="_-* #,##0.00\ &quot;$&quot;_-;\-* #,##0.00\ &quot;$&quot;_-;_-* &quot;-&quot;??\ &quot;$&quot;_-;_-@_-"/>
    <numFmt numFmtId="175" formatCode="_-* #,##0.00\ _$_-;\-* #,##0.00\ _$_-;_-* &quot;-&quot;??\ _$_-;_-@_-"/>
    <numFmt numFmtId="176" formatCode="#,##0.0"/>
    <numFmt numFmtId="177" formatCode="_(* #,##0.0_);_(* \(#,##0.0\);_(* &quot;-&quot;??_);_(@_)"/>
    <numFmt numFmtId="178" formatCode="0.0"/>
    <numFmt numFmtId="179" formatCode="0.000"/>
    <numFmt numFmtId="180" formatCode="_(* #,##0.000_);_(* \(#,##0.000\);_(* &quot;-&quot;??_);_(@_)"/>
    <numFmt numFmtId="181" formatCode="0.000000"/>
  </numFmts>
  <fonts count="90"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u/>
      <sz val="12"/>
      <color rgb="FF000000"/>
      <name val="Arial"/>
      <family val="2"/>
    </font>
    <font>
      <b/>
      <sz val="10"/>
      <color rgb="FF00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0"/>
        <bgColor rgb="FF000000"/>
      </patternFill>
    </fill>
  </fills>
  <borders count="2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70" fontId="7" fillId="0" borderId="0" applyFont="0" applyFill="0" applyBorder="0" applyAlignment="0" applyProtection="0"/>
    <xf numFmtId="170"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9" fontId="33" fillId="0" borderId="0" applyFont="0" applyFill="0" applyBorder="0" applyAlignment="0" applyProtection="0"/>
    <xf numFmtId="167" fontId="33" fillId="0" borderId="0" applyFont="0" applyFill="0" applyBorder="0" applyAlignment="0" applyProtection="0"/>
    <xf numFmtId="41" fontId="33" fillId="0" borderId="0" applyFont="0" applyFill="0" applyBorder="0" applyAlignment="0" applyProtection="0"/>
    <xf numFmtId="169" fontId="3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3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3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9"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43" fontId="33" fillId="0" borderId="0" applyFont="0" applyFill="0" applyBorder="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1" applyNumberFormat="0" applyAlignment="0" applyProtection="0"/>
    <xf numFmtId="0" fontId="18" fillId="16" borderId="11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43" fontId="33" fillId="0" borderId="0" applyFont="0" applyFill="0" applyBorder="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5" applyNumberFormat="0" applyFon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6" applyNumberFormat="0" applyFon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6" applyNumberFormat="0" applyFon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4" applyNumberFormat="0" applyFon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43" fontId="33" fillId="0" borderId="0" applyFont="0" applyFill="0" applyBorder="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42" applyNumberFormat="0" applyFon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4" applyNumberFormat="0" applyFon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54" applyNumberFormat="0" applyFon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43" fontId="33" fillId="0" borderId="0" applyFont="0" applyFill="0" applyBorder="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2"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43" fontId="33" fillId="0" borderId="0" applyFont="0" applyFill="0" applyBorder="0" applyAlignment="0" applyProtection="0"/>
    <xf numFmtId="0" fontId="23" fillId="7" borderId="173" applyNumberFormat="0" applyAlignment="0" applyProtection="0"/>
    <xf numFmtId="43" fontId="33" fillId="0" borderId="0" applyFont="0" applyFill="0" applyBorder="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4" fillId="23" borderId="170" applyNumberFormat="0" applyFont="0" applyAlignment="0" applyProtection="0"/>
    <xf numFmtId="0" fontId="31" fillId="0" borderId="172" applyNumberFormat="0" applyFill="0" applyAlignment="0" applyProtection="0"/>
    <xf numFmtId="0" fontId="4" fillId="23" borderId="170" applyNumberFormat="0" applyFont="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31" fillId="0" borderId="172"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18" fillId="16" borderId="169"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43" fontId="33" fillId="0" borderId="0" applyFont="0" applyFill="0" applyBorder="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1" applyNumberForma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2" applyNumberFormat="0" applyFill="0" applyAlignment="0" applyProtection="0"/>
    <xf numFmtId="0" fontId="4" fillId="23" borderId="170"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18" fillId="16" borderId="173"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43" fontId="33" fillId="0" borderId="0" applyFont="0" applyFill="0" applyBorder="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43" fontId="33" fillId="0" borderId="0" applyFont="0" applyFill="0" applyBorder="0" applyAlignment="0" applyProtection="0"/>
    <xf numFmtId="0" fontId="26" fillId="16" borderId="175" applyNumberFormat="0" applyAlignment="0" applyProtection="0"/>
    <xf numFmtId="41" fontId="33" fillId="0" borderId="0" applyFont="0" applyFill="0" applyBorder="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43" fontId="33" fillId="0" borderId="0" applyFont="0" applyFill="0" applyBorder="0" applyAlignment="0" applyProtection="0"/>
    <xf numFmtId="0" fontId="23" fillId="7"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43" fontId="33" fillId="0" borderId="0" applyFont="0" applyFill="0" applyBorder="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23" fillId="7" borderId="169" applyNumberForma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3" fillId="7" borderId="173"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0" applyNumberFormat="0" applyFont="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66" applyNumberFormat="0" applyFon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43" fontId="33" fillId="0" borderId="0" applyFont="0" applyFill="0" applyBorder="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2"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69"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0"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9" applyNumberFormat="0" applyAlignment="0" applyProtection="0"/>
    <xf numFmtId="0" fontId="31" fillId="0" borderId="172" applyNumberFormat="0" applyFill="0" applyAlignment="0" applyProtection="0"/>
    <xf numFmtId="43" fontId="33" fillId="0" borderId="0" applyFont="0" applyFill="0" applyBorder="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69" applyNumberFormat="0" applyAlignment="0" applyProtection="0"/>
    <xf numFmtId="0" fontId="18" fillId="16"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69" applyNumberFormat="0" applyAlignment="0" applyProtection="0"/>
    <xf numFmtId="0" fontId="18" fillId="16" borderId="169"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3" applyNumberFormat="0" applyAlignment="0" applyProtection="0"/>
    <xf numFmtId="0" fontId="23" fillId="7" borderId="173"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1"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69"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2"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4" fillId="23" borderId="174"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6" fillId="16" borderId="171" applyNumberFormat="0" applyAlignment="0" applyProtection="0"/>
    <xf numFmtId="0" fontId="23" fillId="7" borderId="169" applyNumberFormat="0" applyAlignment="0" applyProtection="0"/>
    <xf numFmtId="0" fontId="18" fillId="16"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69" applyNumberFormat="0" applyAlignment="0" applyProtection="0"/>
    <xf numFmtId="0" fontId="26" fillId="16" borderId="171"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1" applyNumberFormat="0" applyAlignment="0" applyProtection="0"/>
    <xf numFmtId="43" fontId="33" fillId="0" borderId="0" applyFont="0" applyFill="0" applyBorder="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3" fillId="7"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2"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1"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43" fontId="33" fillId="0" borderId="0" applyFont="0" applyFill="0" applyBorder="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69"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69"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1"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69"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69" applyNumberFormat="0" applyAlignment="0" applyProtection="0"/>
    <xf numFmtId="0" fontId="23" fillId="7"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23" fillId="7" borderId="169" applyNumberFormat="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6" fillId="16" borderId="171"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26" fillId="16" borderId="171"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1"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1"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23" fillId="7" borderId="169" applyNumberFormat="0" applyAlignment="0" applyProtection="0"/>
    <xf numFmtId="0" fontId="18" fillId="16" borderId="169"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43" fontId="33" fillId="0" borderId="0" applyFont="0" applyFill="0" applyBorder="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18" fillId="16" borderId="169"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69" applyNumberFormat="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23" fillId="7" borderId="169"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1"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69" applyNumberFormat="0" applyAlignment="0" applyProtection="0"/>
    <xf numFmtId="0" fontId="26" fillId="16" borderId="171"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3" fillId="7"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69" applyNumberFormat="0" applyAlignment="0" applyProtection="0"/>
    <xf numFmtId="0" fontId="18" fillId="16"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23" fillId="7" borderId="169" applyNumberForma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1"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43" fontId="33" fillId="0" borderId="0" applyFont="0" applyFill="0" applyBorder="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43" fontId="33" fillId="0" borderId="0" applyFont="0" applyFill="0" applyBorder="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43" fontId="33" fillId="0" borderId="0" applyFont="0" applyFill="0" applyBorder="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43" fontId="33" fillId="0" borderId="0" applyFont="0" applyFill="0" applyBorder="0" applyAlignment="0" applyProtection="0"/>
    <xf numFmtId="0" fontId="23" fillId="7" borderId="187"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43" fontId="33" fillId="0" borderId="0" applyFont="0" applyFill="0" applyBorder="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43" fontId="33" fillId="0" borderId="0" applyFont="0" applyFill="0" applyBorder="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0" fontId="26" fillId="16" borderId="189" applyNumberFormat="0" applyAlignment="0" applyProtection="0"/>
    <xf numFmtId="41" fontId="33" fillId="0" borderId="0" applyFont="0" applyFill="0" applyBorder="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43" fontId="33" fillId="0" borderId="0" applyFont="0" applyFill="0" applyBorder="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31" fillId="0" borderId="190" applyNumberFormat="0" applyFill="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43" fontId="33" fillId="0" borderId="0" applyFont="0" applyFill="0" applyBorder="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43" fontId="33" fillId="0" borderId="0" applyFont="0" applyFill="0" applyBorder="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164" fontId="33" fillId="0" borderId="0" applyFont="0" applyFill="0" applyBorder="0" applyAlignment="0" applyProtection="0"/>
  </cellStyleXfs>
  <cellXfs count="982">
    <xf numFmtId="0" fontId="0" fillId="0" borderId="0" xfId="0"/>
    <xf numFmtId="0" fontId="50" fillId="0" borderId="11" xfId="0" applyFont="1" applyBorder="1" applyAlignment="1">
      <alignment vertical="center" wrapText="1"/>
    </xf>
    <xf numFmtId="0" fontId="50" fillId="0" borderId="12"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8" fillId="52" borderId="10" xfId="1371" applyFont="1" applyFill="1" applyBorder="1" applyAlignment="1">
      <alignment vertical="center" wrapText="1"/>
    </xf>
    <xf numFmtId="0" fontId="12" fillId="0" borderId="0" xfId="1371" applyFont="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1"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2" xfId="0" applyFont="1" applyFill="1" applyBorder="1" applyAlignment="1">
      <alignment vertical="center" wrapText="1"/>
    </xf>
    <xf numFmtId="0" fontId="49" fillId="0" borderId="10" xfId="0" applyFont="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0" fontId="15" fillId="0" borderId="10" xfId="0" applyFont="1" applyBorder="1" applyAlignment="1" applyProtection="1">
      <alignment horizontal="left" vertical="center" wrapText="1"/>
      <protection locked="0"/>
    </xf>
    <xf numFmtId="0" fontId="15" fillId="0" borderId="10" xfId="0" applyFont="1" applyBorder="1" applyAlignment="1" applyProtection="1">
      <alignment vertical="center" wrapText="1"/>
      <protection locked="0"/>
    </xf>
    <xf numFmtId="43" fontId="68" fillId="0" borderId="0" xfId="0" applyNumberFormat="1" applyFont="1" applyProtection="1">
      <protection locked="0"/>
    </xf>
    <xf numFmtId="9" fontId="68" fillId="0" borderId="0" xfId="1495" applyFont="1" applyFill="1" applyProtection="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7" fontId="33" fillId="0" borderId="0" xfId="1251" applyFont="1"/>
    <xf numFmtId="167"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2" fontId="63" fillId="26" borderId="10" xfId="1250" applyNumberFormat="1" applyFont="1" applyFill="1" applyBorder="1" applyAlignment="1">
      <alignment horizontal="center" vertical="center"/>
    </xf>
    <xf numFmtId="169" fontId="9" fillId="26" borderId="10" xfId="1250" applyFont="1" applyFill="1" applyBorder="1" applyAlignment="1">
      <alignment horizontal="center" vertical="center"/>
    </xf>
    <xf numFmtId="172" fontId="63" fillId="60" borderId="10" xfId="1250" applyNumberFormat="1" applyFont="1" applyFill="1" applyBorder="1" applyAlignment="1">
      <alignment horizontal="center" vertical="center"/>
    </xf>
    <xf numFmtId="169"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68"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1"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0" xfId="1371" applyFont="1" applyFill="1" applyBorder="1" applyAlignment="1" applyProtection="1">
      <alignment horizontal="center" vertical="center" wrapText="1"/>
      <protection hidden="1"/>
    </xf>
    <xf numFmtId="0" fontId="8" fillId="61" borderId="68" xfId="0"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68"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80" fontId="70" fillId="0" borderId="68" xfId="0" applyNumberFormat="1" applyFont="1" applyBorder="1" applyProtection="1">
      <protection hidden="1"/>
    </xf>
    <xf numFmtId="0" fontId="8" fillId="61" borderId="68" xfId="1371" applyFont="1" applyFill="1" applyBorder="1" applyAlignment="1" applyProtection="1">
      <alignment horizontal="center" vertical="center" wrapText="1"/>
      <protection locked="0"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178" fontId="5" fillId="0" borderId="72" xfId="1496" applyNumberFormat="1" applyFont="1" applyFill="1" applyBorder="1" applyAlignment="1" applyProtection="1">
      <alignment horizontal="center" vertical="center" wrapText="1"/>
      <protection hidden="1"/>
    </xf>
    <xf numFmtId="178" fontId="5" fillId="0" borderId="75" xfId="1496" applyNumberFormat="1" applyFont="1" applyFill="1" applyBorder="1" applyAlignment="1" applyProtection="1">
      <alignment vertical="center" wrapText="1"/>
      <protection hidden="1"/>
    </xf>
    <xf numFmtId="0" fontId="8" fillId="61" borderId="71" xfId="1371" applyFont="1" applyFill="1" applyBorder="1" applyAlignment="1" applyProtection="1">
      <alignment vertical="top" wrapText="1"/>
      <protection hidden="1"/>
    </xf>
    <xf numFmtId="0" fontId="8" fillId="61" borderId="70" xfId="1371" applyFont="1" applyFill="1" applyBorder="1" applyAlignment="1" applyProtection="1">
      <alignment horizontal="justify" vertical="center" wrapText="1"/>
      <protection locked="0" hidden="1"/>
    </xf>
    <xf numFmtId="0" fontId="8" fillId="61" borderId="70" xfId="1371" applyFont="1" applyFill="1" applyBorder="1" applyAlignment="1" applyProtection="1">
      <alignment horizontal="justify" vertical="center" wrapText="1"/>
      <protection hidden="1"/>
    </xf>
    <xf numFmtId="0" fontId="8" fillId="61" borderId="76" xfId="1371" applyFont="1" applyFill="1" applyBorder="1" applyAlignment="1" applyProtection="1">
      <alignment horizontal="left" vertical="center" wrapText="1"/>
      <protection hidden="1"/>
    </xf>
    <xf numFmtId="14" fontId="9" fillId="0" borderId="68" xfId="1371" applyNumberFormat="1" applyFont="1" applyBorder="1" applyAlignment="1" applyProtection="1">
      <alignment horizontal="center" vertical="center" wrapText="1"/>
      <protection locked="0" hidden="1"/>
    </xf>
    <xf numFmtId="0" fontId="8" fillId="61" borderId="70" xfId="1371" applyFont="1" applyFill="1" applyBorder="1" applyAlignment="1" applyProtection="1">
      <alignment horizontal="justify" vertical="center"/>
      <protection hidden="1"/>
    </xf>
    <xf numFmtId="0" fontId="8" fillId="61" borderId="70" xfId="1371" applyFont="1" applyFill="1" applyBorder="1" applyAlignment="1" applyProtection="1">
      <alignment vertical="center" wrapText="1"/>
      <protection hidden="1"/>
    </xf>
    <xf numFmtId="169" fontId="59" fillId="0" borderId="0" xfId="1495" applyNumberFormat="1" applyFont="1" applyFill="1" applyBorder="1" applyAlignment="1">
      <alignment horizontal="center" vertical="center" wrapText="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8" fontId="5" fillId="0" borderId="75" xfId="1496" applyNumberFormat="1" applyFont="1" applyFill="1" applyBorder="1" applyAlignment="1" applyProtection="1">
      <alignment horizontal="center" vertical="center" wrapText="1"/>
      <protection hidden="1"/>
    </xf>
    <xf numFmtId="14" fontId="5" fillId="0" borderId="68" xfId="1371" applyNumberFormat="1" applyFont="1" applyBorder="1" applyAlignment="1" applyProtection="1">
      <alignment horizontal="center" vertical="center" wrapText="1"/>
      <protection locked="0" hidden="1"/>
    </xf>
    <xf numFmtId="0" fontId="9" fillId="0" borderId="68" xfId="1371" applyFont="1" applyBorder="1" applyAlignment="1" applyProtection="1">
      <alignment horizontal="center" vertical="center"/>
      <protection hidden="1"/>
    </xf>
    <xf numFmtId="0" fontId="9" fillId="0" borderId="69" xfId="1371" applyFont="1" applyBorder="1" applyAlignment="1" applyProtection="1">
      <alignment horizontal="center" vertical="center"/>
      <protection hidden="1"/>
    </xf>
    <xf numFmtId="1" fontId="9" fillId="24" borderId="75" xfId="1496" applyNumberFormat="1" applyFont="1" applyFill="1" applyBorder="1" applyAlignment="1" applyProtection="1">
      <alignment vertical="center" wrapText="1"/>
      <protection hidden="1"/>
    </xf>
    <xf numFmtId="178" fontId="5" fillId="24" borderId="72" xfId="1496" applyNumberFormat="1" applyFont="1" applyFill="1" applyBorder="1" applyAlignment="1" applyProtection="1">
      <alignment horizontal="center" vertical="center" wrapText="1"/>
      <protection hidden="1"/>
    </xf>
    <xf numFmtId="178" fontId="5" fillId="24" borderId="75" xfId="1496" applyNumberFormat="1" applyFont="1" applyFill="1" applyBorder="1" applyAlignment="1" applyProtection="1">
      <alignment horizontal="center" vertical="center" wrapText="1"/>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68" xfId="1371" applyFont="1" applyFill="1" applyBorder="1" applyAlignment="1" applyProtection="1">
      <alignment vertical="center" wrapText="1"/>
      <protection hidden="1"/>
    </xf>
    <xf numFmtId="14" fontId="12" fillId="0" borderId="68"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68" xfId="1495" applyFont="1" applyBorder="1" applyProtection="1">
      <protection hidden="1"/>
    </xf>
    <xf numFmtId="10" fontId="59" fillId="0" borderId="0" xfId="1495" applyNumberFormat="1" applyFont="1" applyFill="1" applyBorder="1" applyAlignment="1">
      <alignment horizontal="center" vertical="center" wrapText="1"/>
    </xf>
    <xf numFmtId="169" fontId="9" fillId="24" borderId="72" xfId="1250" applyFont="1" applyFill="1" applyBorder="1" applyAlignment="1" applyProtection="1">
      <alignment vertical="center" wrapText="1"/>
      <protection hidden="1"/>
    </xf>
    <xf numFmtId="181" fontId="59" fillId="0" borderId="0" xfId="1495" applyNumberFormat="1" applyFont="1" applyFill="1" applyBorder="1" applyAlignment="1">
      <alignment horizontal="center" vertical="center" wrapText="1"/>
    </xf>
    <xf numFmtId="9" fontId="54" fillId="0" borderId="192" xfId="0" applyNumberFormat="1" applyFont="1" applyBorder="1"/>
    <xf numFmtId="43" fontId="11" fillId="0" borderId="0" xfId="1371" applyNumberFormat="1" applyFont="1" applyAlignment="1" applyProtection="1">
      <alignment horizontal="center" vertical="center" wrapText="1"/>
      <protection hidden="1"/>
    </xf>
    <xf numFmtId="164" fontId="51" fillId="0" borderId="0" xfId="32118" applyFont="1" applyProtection="1">
      <protection hidden="1"/>
    </xf>
    <xf numFmtId="0" fontId="8" fillId="61" borderId="36" xfId="1371" applyFont="1" applyFill="1" applyBorder="1" applyAlignment="1" applyProtection="1">
      <alignment horizontal="center" vertical="center" wrapText="1"/>
      <protection hidden="1"/>
    </xf>
    <xf numFmtId="0" fontId="54" fillId="0" borderId="192" xfId="1371" applyFont="1" applyBorder="1" applyAlignment="1" applyProtection="1">
      <alignment vertical="center" wrapText="1"/>
      <protection locked="0" hidden="1"/>
    </xf>
    <xf numFmtId="0" fontId="5" fillId="0" borderId="192" xfId="1371" applyFont="1" applyBorder="1" applyAlignment="1" applyProtection="1">
      <alignment horizontal="center" vertical="center"/>
      <protection hidden="1"/>
    </xf>
    <xf numFmtId="0" fontId="8" fillId="61" borderId="192" xfId="1371" applyFont="1" applyFill="1" applyBorder="1" applyAlignment="1" applyProtection="1">
      <alignment vertical="center" wrapText="1"/>
      <protection hidden="1"/>
    </xf>
    <xf numFmtId="0" fontId="5" fillId="0" borderId="193" xfId="1371" applyFont="1" applyBorder="1" applyAlignment="1" applyProtection="1">
      <alignment horizontal="center" vertical="center"/>
      <protection hidden="1"/>
    </xf>
    <xf numFmtId="179" fontId="5" fillId="0" borderId="191" xfId="1496" applyNumberFormat="1" applyFont="1" applyFill="1" applyBorder="1" applyAlignment="1" applyProtection="1">
      <alignment horizontal="center" vertical="center" wrapText="1"/>
      <protection hidden="1"/>
    </xf>
    <xf numFmtId="179" fontId="5" fillId="0" borderId="193" xfId="1496" applyNumberFormat="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left" vertical="center" wrapText="1"/>
      <protection hidden="1"/>
    </xf>
    <xf numFmtId="0" fontId="8" fillId="61" borderId="17" xfId="1371" applyFont="1" applyFill="1" applyBorder="1" applyAlignment="1" applyProtection="1">
      <alignment vertical="top" wrapText="1"/>
      <protection hidden="1"/>
    </xf>
    <xf numFmtId="0" fontId="8" fillId="61" borderId="192" xfId="1371" applyFont="1" applyFill="1" applyBorder="1" applyAlignment="1" applyProtection="1">
      <alignment horizontal="center" vertical="center" wrapText="1"/>
      <protection hidden="1"/>
    </xf>
    <xf numFmtId="0" fontId="8" fillId="61" borderId="192" xfId="0" applyFont="1" applyFill="1" applyBorder="1" applyAlignment="1" applyProtection="1">
      <alignment horizontal="center" vertical="center" wrapText="1"/>
      <protection hidden="1"/>
    </xf>
    <xf numFmtId="0" fontId="8" fillId="61" borderId="193" xfId="1371" applyFont="1" applyFill="1" applyBorder="1" applyAlignment="1" applyProtection="1">
      <alignment horizontal="center" vertical="center" wrapText="1"/>
      <protection hidden="1"/>
    </xf>
    <xf numFmtId="0" fontId="8" fillId="61" borderId="192" xfId="1371" applyFont="1" applyFill="1" applyBorder="1" applyAlignment="1" applyProtection="1">
      <alignment horizontal="center" vertical="center" wrapText="1"/>
      <protection locked="0" hidden="1"/>
    </xf>
    <xf numFmtId="14" fontId="9" fillId="0" borderId="192" xfId="1371" applyNumberFormat="1" applyFont="1" applyBorder="1" applyAlignment="1" applyProtection="1">
      <alignment horizontal="center" vertical="center" wrapText="1"/>
      <protection locked="0" hidden="1"/>
    </xf>
    <xf numFmtId="0" fontId="70" fillId="50" borderId="192" xfId="1371" applyFont="1" applyFill="1" applyBorder="1" applyAlignment="1" applyProtection="1">
      <alignment vertical="center" wrapText="1"/>
      <protection locked="0" hidden="1"/>
    </xf>
    <xf numFmtId="0" fontId="71" fillId="50" borderId="192" xfId="1371" applyFont="1" applyFill="1" applyBorder="1" applyAlignment="1" applyProtection="1">
      <alignment horizontal="center" vertical="center" wrapText="1"/>
      <protection locked="0" hidden="1"/>
    </xf>
    <xf numFmtId="0" fontId="71" fillId="50" borderId="193" xfId="1371" applyFont="1" applyFill="1" applyBorder="1" applyAlignment="1" applyProtection="1">
      <alignment horizontal="center" vertical="center" wrapText="1"/>
      <protection locked="0" hidden="1"/>
    </xf>
    <xf numFmtId="0" fontId="59" fillId="50" borderId="192" xfId="1371" applyFont="1" applyFill="1" applyBorder="1" applyAlignment="1" applyProtection="1">
      <alignment vertical="center" wrapText="1"/>
      <protection locked="0" hidden="1"/>
    </xf>
    <xf numFmtId="0" fontId="59" fillId="50" borderId="192" xfId="1371" applyFont="1" applyFill="1" applyBorder="1" applyAlignment="1" applyProtection="1">
      <alignment horizontal="justify" vertical="center" wrapText="1"/>
      <protection locked="0" hidden="1"/>
    </xf>
    <xf numFmtId="0" fontId="8" fillId="61" borderId="192" xfId="1371" applyFont="1" applyFill="1" applyBorder="1" applyAlignment="1" applyProtection="1">
      <alignment horizontal="left" vertical="center" wrapText="1"/>
      <protection hidden="1"/>
    </xf>
    <xf numFmtId="0" fontId="70" fillId="50" borderId="19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9" fillId="0" borderId="192" xfId="1371" applyFont="1" applyBorder="1" applyAlignment="1" applyProtection="1">
      <alignment vertical="center" wrapText="1"/>
      <protection locked="0" hidden="1"/>
    </xf>
    <xf numFmtId="0" fontId="59" fillId="50" borderId="192" xfId="1371" applyFont="1" applyFill="1" applyBorder="1" applyAlignment="1" applyProtection="1">
      <alignment vertical="top" wrapText="1"/>
      <protection locked="0" hidden="1"/>
    </xf>
    <xf numFmtId="0" fontId="59" fillId="50" borderId="192" xfId="1371" applyFont="1" applyFill="1" applyBorder="1" applyAlignment="1" applyProtection="1">
      <alignment horizontal="center" vertical="center" wrapText="1"/>
      <protection locked="0" hidden="1"/>
    </xf>
    <xf numFmtId="0" fontId="71" fillId="0" borderId="192" xfId="1371" applyFont="1" applyBorder="1" applyAlignment="1" applyProtection="1">
      <alignment horizontal="center" vertical="center"/>
      <protection hidden="1"/>
    </xf>
    <xf numFmtId="0" fontId="71" fillId="0" borderId="49" xfId="1371" applyFont="1" applyBorder="1" applyAlignment="1" applyProtection="1">
      <alignment horizontal="center" vertical="center"/>
      <protection hidden="1"/>
    </xf>
    <xf numFmtId="1" fontId="59" fillId="0" borderId="192" xfId="1250" applyNumberFormat="1" applyFont="1" applyFill="1" applyBorder="1" applyAlignment="1" applyProtection="1">
      <alignment horizontal="center" vertical="center" wrapText="1"/>
      <protection locked="0" hidden="1"/>
    </xf>
    <xf numFmtId="0" fontId="59" fillId="0" borderId="192" xfId="1371" applyFont="1" applyBorder="1" applyAlignment="1" applyProtection="1">
      <alignment horizontal="center" vertical="center" wrapText="1"/>
      <protection locked="0" hidden="1"/>
    </xf>
    <xf numFmtId="164" fontId="51" fillId="0" borderId="0" xfId="32118" applyFont="1" applyAlignment="1" applyProtection="1">
      <alignment horizontal="center" vertical="center"/>
      <protection hidden="1"/>
    </xf>
    <xf numFmtId="0" fontId="51" fillId="0" borderId="0" xfId="0" applyFont="1" applyAlignment="1" applyProtection="1">
      <alignment horizontal="center" vertical="center"/>
      <protection hidden="1"/>
    </xf>
    <xf numFmtId="1" fontId="59" fillId="50" borderId="192" xfId="1371" applyNumberFormat="1" applyFont="1" applyFill="1" applyBorder="1" applyAlignment="1" applyProtection="1">
      <alignment horizontal="center" vertical="center" wrapText="1"/>
      <protection locked="0" hidden="1"/>
    </xf>
    <xf numFmtId="49" fontId="59" fillId="50" borderId="192" xfId="1371" applyNumberFormat="1" applyFont="1" applyFill="1" applyBorder="1" applyAlignment="1" applyProtection="1">
      <alignment horizontal="center" vertical="center" wrapText="1"/>
      <protection locked="0" hidden="1"/>
    </xf>
    <xf numFmtId="0" fontId="50" fillId="0" borderId="14" xfId="1371" applyFont="1" applyBorder="1" applyAlignment="1" applyProtection="1">
      <alignment horizontal="center" vertical="center"/>
      <protection hidden="1"/>
    </xf>
    <xf numFmtId="9" fontId="9" fillId="50" borderId="71" xfId="1495" applyFont="1" applyFill="1" applyBorder="1" applyAlignment="1" applyProtection="1">
      <alignment vertical="center" wrapText="1"/>
      <protection locked="0" hidden="1"/>
    </xf>
    <xf numFmtId="9" fontId="12" fillId="50" borderId="17" xfId="1495" applyFont="1" applyFill="1" applyBorder="1" applyAlignment="1" applyProtection="1">
      <alignment vertical="center" wrapText="1"/>
      <protection locked="0" hidden="1"/>
    </xf>
    <xf numFmtId="9" fontId="4" fillId="50" borderId="71" xfId="1495" applyFont="1" applyFill="1" applyBorder="1" applyAlignment="1" applyProtection="1">
      <alignment vertical="center" wrapText="1"/>
      <protection locked="0" hidden="1"/>
    </xf>
    <xf numFmtId="9" fontId="9" fillId="50" borderId="17" xfId="1495" applyFont="1" applyFill="1" applyBorder="1" applyAlignment="1" applyProtection="1">
      <alignment vertical="center" wrapText="1"/>
      <protection locked="0" hidden="1"/>
    </xf>
    <xf numFmtId="0" fontId="83" fillId="65" borderId="192" xfId="0" applyFont="1" applyFill="1" applyBorder="1" applyAlignment="1">
      <alignment vertical="center" wrapText="1"/>
    </xf>
    <xf numFmtId="10" fontId="9" fillId="0" borderId="191" xfId="1495" applyNumberFormat="1" applyFont="1" applyFill="1" applyBorder="1" applyAlignment="1">
      <alignment horizontal="center" vertical="center"/>
    </xf>
    <xf numFmtId="0" fontId="12" fillId="0" borderId="192" xfId="0" applyFont="1" applyBorder="1" applyAlignment="1">
      <alignment horizontal="center" vertical="center" wrapText="1"/>
    </xf>
    <xf numFmtId="0" fontId="12" fillId="0" borderId="193" xfId="0" applyFont="1" applyBorder="1" applyAlignment="1">
      <alignment horizontal="center" vertical="center"/>
    </xf>
    <xf numFmtId="0" fontId="59" fillId="50" borderId="192" xfId="1371" applyFont="1" applyFill="1" applyBorder="1" applyAlignment="1" applyProtection="1">
      <alignment horizontal="left" vertical="center" wrapText="1"/>
      <protection locked="0"/>
    </xf>
    <xf numFmtId="9" fontId="5" fillId="50" borderId="71" xfId="1495" applyFont="1" applyFill="1" applyBorder="1" applyAlignment="1" applyProtection="1">
      <alignment vertical="center" wrapText="1"/>
      <protection locked="0" hidden="1"/>
    </xf>
    <xf numFmtId="2" fontId="5" fillId="0" borderId="72" xfId="1496" applyNumberFormat="1" applyFont="1" applyFill="1" applyBorder="1" applyAlignment="1" applyProtection="1">
      <alignment horizontal="center" vertical="center" wrapText="1"/>
      <protection hidden="1"/>
    </xf>
    <xf numFmtId="2" fontId="5" fillId="0" borderId="75" xfId="1496" applyNumberFormat="1" applyFont="1" applyFill="1" applyBorder="1" applyAlignment="1" applyProtection="1">
      <alignment horizontal="center" vertical="center" wrapText="1"/>
      <protection hidden="1"/>
    </xf>
    <xf numFmtId="0" fontId="50" fillId="0" borderId="0" xfId="1371" applyFont="1" applyAlignment="1" applyProtection="1">
      <alignment horizontal="center" vertical="center" wrapText="1"/>
      <protection hidden="1"/>
    </xf>
    <xf numFmtId="0" fontId="50" fillId="0" borderId="27" xfId="1371" applyFont="1" applyBorder="1" applyAlignment="1" applyProtection="1">
      <alignment horizontal="center" vertical="center" wrapText="1"/>
      <protection hidden="1"/>
    </xf>
    <xf numFmtId="0" fontId="84" fillId="65" borderId="192" xfId="0" applyFont="1" applyFill="1" applyBorder="1" applyAlignment="1">
      <alignment horizontal="center" vertical="center" wrapText="1"/>
    </xf>
    <xf numFmtId="0" fontId="85" fillId="65" borderId="192" xfId="0" applyFont="1" applyFill="1" applyBorder="1" applyAlignment="1">
      <alignment horizontal="center" vertical="center" wrapText="1"/>
    </xf>
    <xf numFmtId="179" fontId="9" fillId="0" borderId="191" xfId="1495" applyNumberFormat="1" applyFont="1" applyFill="1" applyBorder="1" applyAlignment="1">
      <alignment horizontal="center" vertical="center"/>
    </xf>
    <xf numFmtId="2" fontId="12" fillId="24" borderId="192" xfId="1250" applyNumberFormat="1" applyFont="1" applyFill="1" applyBorder="1" applyAlignment="1" applyProtection="1">
      <alignment horizontal="center" vertical="center"/>
      <protection hidden="1"/>
    </xf>
    <xf numFmtId="0" fontId="83" fillId="65" borderId="193" xfId="0" applyFont="1" applyFill="1" applyBorder="1" applyAlignment="1">
      <alignment vertical="center" wrapText="1"/>
    </xf>
    <xf numFmtId="10" fontId="9" fillId="0" borderId="162" xfId="0" applyNumberFormat="1" applyFont="1" applyBorder="1" applyAlignment="1">
      <alignment horizontal="center" vertical="center"/>
    </xf>
    <xf numFmtId="0" fontId="12" fillId="65" borderId="192" xfId="0" applyFont="1" applyFill="1" applyBorder="1" applyAlignment="1">
      <alignment horizontal="center" vertical="center" wrapText="1"/>
    </xf>
    <xf numFmtId="169" fontId="9" fillId="0" borderId="162" xfId="1250" applyFont="1" applyFill="1" applyBorder="1" applyAlignment="1">
      <alignment horizontal="center" vertical="center"/>
    </xf>
    <xf numFmtId="0" fontId="88" fillId="65" borderId="193" xfId="0" applyFont="1" applyFill="1" applyBorder="1" applyAlignment="1">
      <alignment vertical="center" wrapText="1"/>
    </xf>
    <xf numFmtId="0" fontId="12" fillId="66" borderId="192" xfId="0" applyFont="1" applyFill="1" applyBorder="1" applyAlignment="1">
      <alignment horizontal="center" vertical="center" wrapText="1"/>
    </xf>
    <xf numFmtId="0" fontId="84" fillId="57" borderId="192" xfId="0" applyFont="1" applyFill="1" applyBorder="1" applyAlignment="1">
      <alignment horizontal="center" vertical="center" wrapText="1"/>
    </xf>
    <xf numFmtId="0" fontId="59" fillId="57" borderId="192" xfId="1371" applyFont="1" applyFill="1" applyBorder="1" applyAlignment="1" applyProtection="1">
      <alignment horizontal="center" vertical="center" wrapText="1"/>
      <protection locked="0" hidden="1"/>
    </xf>
    <xf numFmtId="0" fontId="59" fillId="57" borderId="193" xfId="0" applyFont="1" applyFill="1" applyBorder="1" applyAlignment="1" applyProtection="1">
      <alignment horizontal="center" vertical="center"/>
      <protection hidden="1"/>
    </xf>
    <xf numFmtId="0" fontId="84" fillId="50" borderId="192" xfId="0" applyFont="1" applyFill="1" applyBorder="1" applyAlignment="1">
      <alignment horizontal="center" vertical="center" wrapText="1"/>
    </xf>
    <xf numFmtId="0" fontId="84" fillId="50" borderId="193" xfId="0" applyFont="1" applyFill="1" applyBorder="1" applyAlignment="1">
      <alignment horizontal="center" vertical="center"/>
    </xf>
    <xf numFmtId="0" fontId="71" fillId="0" borderId="10"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hidden="1"/>
    </xf>
    <xf numFmtId="0" fontId="15"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protection locked="0"/>
    </xf>
    <xf numFmtId="0" fontId="5" fillId="0" borderId="17"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169" fontId="15" fillId="51" borderId="17" xfId="1250" applyFont="1" applyFill="1" applyBorder="1" applyAlignment="1" applyProtection="1">
      <alignment vertical="center" wrapText="1"/>
      <protection hidden="1"/>
    </xf>
    <xf numFmtId="169" fontId="15" fillId="51" borderId="19" xfId="1250" applyFont="1" applyFill="1" applyBorder="1" applyAlignment="1" applyProtection="1">
      <alignment vertical="center" wrapText="1"/>
      <protection hidden="1"/>
    </xf>
    <xf numFmtId="169" fontId="15" fillId="0" borderId="17" xfId="1250" applyFont="1" applyFill="1" applyBorder="1" applyAlignment="1" applyProtection="1">
      <alignment vertical="center" wrapText="1"/>
      <protection hidden="1"/>
    </xf>
    <xf numFmtId="169" fontId="15" fillId="0" borderId="19" xfId="1250" applyFont="1" applyFill="1" applyBorder="1" applyAlignment="1" applyProtection="1">
      <alignment vertical="center" wrapText="1"/>
      <protection hidden="1"/>
    </xf>
    <xf numFmtId="0" fontId="71" fillId="0" borderId="10" xfId="0" applyFont="1" applyBorder="1" applyAlignment="1" applyProtection="1">
      <alignment horizontal="center" vertical="center"/>
      <protection locked="0"/>
    </xf>
    <xf numFmtId="172" fontId="15" fillId="0" borderId="10" xfId="1250" applyNumberFormat="1" applyFont="1" applyFill="1" applyBorder="1" applyAlignment="1" applyProtection="1">
      <alignment vertical="center" wrapText="1"/>
      <protection hidden="1"/>
    </xf>
    <xf numFmtId="169" fontId="5" fillId="0" borderId="17" xfId="1250" applyFont="1" applyFill="1" applyBorder="1" applyAlignment="1" applyProtection="1">
      <alignment horizontal="center" vertical="center" wrapText="1"/>
      <protection hidden="1"/>
    </xf>
    <xf numFmtId="169" fontId="5" fillId="0" borderId="19" xfId="1250" applyFont="1" applyFill="1" applyBorder="1" applyAlignment="1" applyProtection="1">
      <alignment horizontal="center" vertical="center" wrapText="1"/>
      <protection hidden="1"/>
    </xf>
    <xf numFmtId="171" fontId="5" fillId="0" borderId="10" xfId="0" applyNumberFormat="1" applyFont="1" applyBorder="1" applyAlignment="1" applyProtection="1">
      <alignment horizontal="center" vertical="center" wrapText="1"/>
      <protection hidden="1"/>
    </xf>
    <xf numFmtId="0" fontId="5" fillId="0" borderId="17" xfId="0" applyFont="1" applyBorder="1" applyAlignment="1" applyProtection="1">
      <alignment horizontal="justify" vertical="center" wrapText="1"/>
      <protection locked="0"/>
    </xf>
    <xf numFmtId="0" fontId="5" fillId="0" borderId="19" xfId="0" applyFont="1" applyBorder="1" applyAlignment="1" applyProtection="1">
      <alignment horizontal="justify" vertical="center" wrapText="1"/>
      <protection locked="0"/>
    </xf>
    <xf numFmtId="173" fontId="15" fillId="55" borderId="17" xfId="1251" applyNumberFormat="1" applyFont="1" applyFill="1" applyBorder="1" applyAlignment="1" applyProtection="1">
      <alignment horizontal="center" vertical="center" wrapText="1"/>
      <protection hidden="1"/>
    </xf>
    <xf numFmtId="173"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2" fontId="15" fillId="50" borderId="17" xfId="1250" applyNumberFormat="1" applyFont="1" applyFill="1" applyBorder="1" applyAlignment="1" applyProtection="1">
      <alignment vertical="center" wrapText="1"/>
      <protection hidden="1"/>
    </xf>
    <xf numFmtId="172" fontId="15" fillId="50" borderId="19" xfId="1250" applyNumberFormat="1" applyFont="1" applyFill="1" applyBorder="1" applyAlignment="1" applyProtection="1">
      <alignment vertical="center" wrapText="1"/>
      <protection hidden="1"/>
    </xf>
    <xf numFmtId="172" fontId="15" fillId="51" borderId="17" xfId="1250" applyNumberFormat="1" applyFont="1" applyFill="1" applyBorder="1" applyAlignment="1" applyProtection="1">
      <alignment vertical="center" wrapText="1"/>
      <protection hidden="1"/>
    </xf>
    <xf numFmtId="172" fontId="15" fillId="51" borderId="19" xfId="1250" applyNumberFormat="1" applyFont="1" applyFill="1" applyBorder="1" applyAlignment="1" applyProtection="1">
      <alignment vertical="center" wrapText="1"/>
      <protection hidden="1"/>
    </xf>
    <xf numFmtId="172" fontId="15" fillId="0" borderId="17" xfId="1250" applyNumberFormat="1" applyFont="1" applyFill="1" applyBorder="1" applyAlignment="1" applyProtection="1">
      <alignment vertical="center" wrapText="1"/>
      <protection hidden="1"/>
    </xf>
    <xf numFmtId="172"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Border="1" applyAlignment="1" applyProtection="1">
      <alignment horizontal="center"/>
      <protection locked="0"/>
    </xf>
    <xf numFmtId="0" fontId="68" fillId="0" borderId="25" xfId="0" applyFont="1" applyBorder="1" applyAlignment="1" applyProtection="1">
      <alignment horizontal="center"/>
      <protection locked="0"/>
    </xf>
    <xf numFmtId="0" fontId="68" fillId="0" borderId="28" xfId="0" applyFont="1" applyBorder="1" applyAlignment="1" applyProtection="1">
      <alignment horizontal="center"/>
      <protection locked="0"/>
    </xf>
    <xf numFmtId="0" fontId="15" fillId="0" borderId="10" xfId="0" applyFont="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9" fontId="15" fillId="50" borderId="17" xfId="1250" applyFont="1" applyFill="1" applyBorder="1" applyAlignment="1" applyProtection="1">
      <alignment vertical="center" wrapText="1"/>
      <protection hidden="1"/>
    </xf>
    <xf numFmtId="169" fontId="15" fillId="50" borderId="19" xfId="1250" applyFont="1" applyFill="1" applyBorder="1" applyAlignment="1" applyProtection="1">
      <alignment vertical="center" wrapText="1"/>
      <protection hidden="1"/>
    </xf>
    <xf numFmtId="9" fontId="15" fillId="0" borderId="10" xfId="0" applyNumberFormat="1" applyFont="1" applyBorder="1" applyAlignment="1" applyProtection="1">
      <alignment vertical="center" wrapText="1"/>
      <protection hidden="1"/>
    </xf>
    <xf numFmtId="0" fontId="15" fillId="0" borderId="10" xfId="0" applyFont="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71" fontId="70" fillId="50" borderId="22" xfId="0" applyNumberFormat="1" applyFont="1" applyFill="1" applyBorder="1" applyAlignment="1" applyProtection="1">
      <alignment horizontal="center" vertical="center" wrapText="1"/>
      <protection hidden="1"/>
    </xf>
    <xf numFmtId="171" fontId="70" fillId="50" borderId="23" xfId="0" applyNumberFormat="1" applyFont="1" applyFill="1" applyBorder="1" applyAlignment="1" applyProtection="1">
      <alignment horizontal="center" vertical="center" wrapText="1"/>
      <protection hidden="1"/>
    </xf>
    <xf numFmtId="171" fontId="70" fillId="50" borderId="26" xfId="0" applyNumberFormat="1" applyFont="1" applyFill="1" applyBorder="1" applyAlignment="1" applyProtection="1">
      <alignment horizontal="center" vertical="center" wrapText="1"/>
      <protection hidden="1"/>
    </xf>
    <xf numFmtId="171" fontId="70" fillId="50" borderId="27" xfId="0" applyNumberFormat="1" applyFont="1" applyFill="1" applyBorder="1" applyAlignment="1" applyProtection="1">
      <alignment horizontal="center" vertical="center" wrapText="1"/>
      <protection hidden="1"/>
    </xf>
    <xf numFmtId="171" fontId="71" fillId="55" borderId="17" xfId="0" applyNumberFormat="1" applyFont="1" applyFill="1" applyBorder="1" applyAlignment="1" applyProtection="1">
      <alignment horizontal="center" vertical="center" wrapText="1"/>
      <protection hidden="1"/>
    </xf>
    <xf numFmtId="171" fontId="71" fillId="55" borderId="19" xfId="0" applyNumberFormat="1" applyFont="1" applyFill="1" applyBorder="1" applyAlignment="1" applyProtection="1">
      <alignment horizontal="center" vertical="center" wrapText="1"/>
      <protection hidden="1"/>
    </xf>
    <xf numFmtId="171" fontId="15" fillId="55" borderId="17" xfId="0" applyNumberFormat="1" applyFont="1" applyFill="1" applyBorder="1" applyAlignment="1" applyProtection="1">
      <alignment horizontal="center" vertical="center" wrapText="1"/>
      <protection hidden="1"/>
    </xf>
    <xf numFmtId="171" fontId="15" fillId="55" borderId="19" xfId="0" applyNumberFormat="1" applyFont="1" applyFill="1" applyBorder="1" applyAlignment="1" applyProtection="1">
      <alignment horizontal="center" vertical="center" wrapText="1"/>
      <protection hidden="1"/>
    </xf>
    <xf numFmtId="171" fontId="5" fillId="50" borderId="22" xfId="0" applyNumberFormat="1" applyFont="1" applyFill="1" applyBorder="1" applyAlignment="1" applyProtection="1">
      <alignment horizontal="center" vertical="center" wrapText="1"/>
      <protection hidden="1"/>
    </xf>
    <xf numFmtId="171" fontId="5" fillId="50" borderId="23" xfId="0" applyNumberFormat="1" applyFont="1" applyFill="1" applyBorder="1" applyAlignment="1" applyProtection="1">
      <alignment horizontal="center" vertical="center" wrapText="1"/>
      <protection hidden="1"/>
    </xf>
    <xf numFmtId="171" fontId="5" fillId="50" borderId="26" xfId="0" applyNumberFormat="1" applyFont="1" applyFill="1" applyBorder="1" applyAlignment="1" applyProtection="1">
      <alignment horizontal="center" vertical="center" wrapText="1"/>
      <protection hidden="1"/>
    </xf>
    <xf numFmtId="171" fontId="5" fillId="50" borderId="27" xfId="0" applyNumberFormat="1" applyFont="1" applyFill="1" applyBorder="1" applyAlignment="1" applyProtection="1">
      <alignment horizontal="center" vertical="center" wrapText="1"/>
      <protection hidden="1"/>
    </xf>
    <xf numFmtId="171" fontId="5" fillId="50" borderId="17" xfId="0" applyNumberFormat="1" applyFont="1" applyFill="1" applyBorder="1" applyAlignment="1" applyProtection="1">
      <alignment vertical="center" wrapText="1"/>
      <protection hidden="1"/>
    </xf>
    <xf numFmtId="171"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71" fontId="5" fillId="51" borderId="17" xfId="0" applyNumberFormat="1" applyFont="1" applyFill="1" applyBorder="1" applyAlignment="1" applyProtection="1">
      <alignment vertical="center" wrapText="1"/>
      <protection hidden="1"/>
    </xf>
    <xf numFmtId="171"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71" fontId="15" fillId="50" borderId="17" xfId="0" applyNumberFormat="1" applyFont="1" applyFill="1" applyBorder="1" applyAlignment="1" applyProtection="1">
      <alignment vertical="center" wrapText="1"/>
      <protection hidden="1"/>
    </xf>
    <xf numFmtId="171" fontId="15" fillId="50" borderId="19" xfId="0" applyNumberFormat="1" applyFont="1" applyFill="1" applyBorder="1" applyAlignment="1" applyProtection="1">
      <alignment vertical="center" wrapText="1"/>
      <protection hidden="1"/>
    </xf>
    <xf numFmtId="0" fontId="57" fillId="0" borderId="29" xfId="0" applyFont="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lignment horizontal="center" vertical="center"/>
    </xf>
    <xf numFmtId="0" fontId="11" fillId="24" borderId="0" xfId="1371" applyFont="1" applyFill="1" applyAlignment="1">
      <alignment horizontal="center" vertical="center"/>
    </xf>
    <xf numFmtId="0" fontId="11" fillId="24" borderId="15" xfId="1371" applyFont="1" applyFill="1" applyBorder="1" applyAlignment="1">
      <alignment horizontal="center" vertical="center"/>
    </xf>
    <xf numFmtId="0" fontId="57" fillId="0" borderId="47" xfId="1371" applyFont="1" applyBorder="1" applyAlignment="1">
      <alignment horizontal="center" vertical="center"/>
    </xf>
    <xf numFmtId="0" fontId="57" fillId="0" borderId="23" xfId="1371" applyFont="1" applyBorder="1" applyAlignment="1">
      <alignment horizontal="center" vertical="center"/>
    </xf>
    <xf numFmtId="0" fontId="57" fillId="0" borderId="45" xfId="1371" applyFont="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Border="1" applyAlignment="1">
      <alignment horizontal="center" vertical="center"/>
    </xf>
    <xf numFmtId="0" fontId="50" fillId="0" borderId="23" xfId="1371" applyFont="1" applyBorder="1" applyAlignment="1">
      <alignment horizontal="center" vertical="center"/>
    </xf>
    <xf numFmtId="0" fontId="50" fillId="0" borderId="45" xfId="1371" applyFont="1" applyBorder="1" applyAlignment="1">
      <alignment horizontal="center" vertical="center"/>
    </xf>
    <xf numFmtId="0" fontId="50" fillId="0" borderId="14" xfId="1371" applyFont="1" applyBorder="1" applyAlignment="1">
      <alignment horizontal="center" vertical="center"/>
    </xf>
    <xf numFmtId="0" fontId="50" fillId="0" borderId="0" xfId="1371" applyFont="1" applyAlignment="1">
      <alignment horizontal="center" vertical="center"/>
    </xf>
    <xf numFmtId="0" fontId="50" fillId="0" borderId="15" xfId="1371" applyFont="1" applyBorder="1" applyAlignment="1">
      <alignment horizontal="center" vertical="center"/>
    </xf>
    <xf numFmtId="0" fontId="50" fillId="0" borderId="48" xfId="1371" applyFont="1" applyBorder="1" applyAlignment="1">
      <alignment horizontal="center" vertical="center"/>
    </xf>
    <xf numFmtId="0" fontId="50" fillId="0" borderId="27" xfId="1371" applyFont="1" applyBorder="1" applyAlignment="1">
      <alignment horizontal="center" vertical="center"/>
    </xf>
    <xf numFmtId="0" fontId="50" fillId="0" borderId="49" xfId="1371" applyFont="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71" fontId="9" fillId="0" borderId="20" xfId="1496" applyNumberFormat="1" applyFont="1" applyFill="1" applyBorder="1" applyAlignment="1">
      <alignment horizontal="center" vertical="center" wrapText="1"/>
    </xf>
    <xf numFmtId="171" fontId="9" fillId="0" borderId="32" xfId="1496" applyNumberFormat="1" applyFont="1" applyFill="1" applyBorder="1" applyAlignment="1">
      <alignment horizontal="center" vertical="center" wrapText="1"/>
    </xf>
    <xf numFmtId="171"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55" fillId="0" borderId="52" xfId="0" applyFont="1" applyBorder="1" applyAlignment="1" applyProtection="1">
      <alignment horizontal="center" vertical="center" wrapText="1"/>
      <protection locked="0"/>
    </xf>
    <xf numFmtId="0" fontId="55" fillId="0" borderId="5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39" xfId="0" applyFont="1" applyBorder="1" applyAlignment="1" applyProtection="1">
      <alignment horizontal="center" vertical="center" wrapText="1"/>
      <protection locked="0"/>
    </xf>
    <xf numFmtId="0" fontId="55" fillId="0" borderId="41"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8" xfId="0" applyFont="1" applyBorder="1" applyAlignment="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0"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69"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68"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0" xfId="1371" applyFont="1" applyFill="1" applyBorder="1" applyAlignment="1" applyProtection="1">
      <alignment horizontal="center" vertical="center"/>
      <protection hidden="1"/>
    </xf>
    <xf numFmtId="0" fontId="57" fillId="61" borderId="68" xfId="1371" applyFont="1" applyFill="1" applyBorder="1" applyAlignment="1" applyProtection="1">
      <alignment horizontal="center" vertical="center"/>
      <protection hidden="1"/>
    </xf>
    <xf numFmtId="0" fontId="57" fillId="61" borderId="69" xfId="1371" applyFont="1" applyFill="1" applyBorder="1" applyAlignment="1" applyProtection="1">
      <alignment horizontal="center" vertical="center"/>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wrapText="1"/>
      <protection hidden="1"/>
    </xf>
    <xf numFmtId="0" fontId="5" fillId="50" borderId="69" xfId="1371" applyFont="1" applyFill="1" applyBorder="1" applyAlignment="1" applyProtection="1">
      <alignment horizontal="center" vertical="center" wrapText="1"/>
      <protection hidden="1"/>
    </xf>
    <xf numFmtId="1" fontId="5" fillId="0" borderId="68" xfId="1273" applyNumberFormat="1" applyFont="1" applyFill="1" applyBorder="1" applyAlignment="1" applyProtection="1">
      <alignment horizontal="center" vertical="center" wrapText="1"/>
      <protection hidden="1"/>
    </xf>
    <xf numFmtId="1" fontId="5" fillId="0" borderId="69" xfId="1273" applyNumberFormat="1" applyFont="1" applyFill="1" applyBorder="1" applyAlignment="1" applyProtection="1">
      <alignment horizontal="center" vertical="center" wrapText="1"/>
      <protection hidden="1"/>
    </xf>
    <xf numFmtId="9" fontId="5" fillId="0" borderId="68" xfId="1496" applyFont="1" applyFill="1" applyBorder="1" applyAlignment="1" applyProtection="1">
      <alignment horizontal="center" vertical="center"/>
      <protection hidden="1"/>
    </xf>
    <xf numFmtId="0" fontId="5" fillId="0" borderId="68" xfId="1496" applyNumberFormat="1" applyFont="1" applyFill="1" applyBorder="1" applyAlignment="1" applyProtection="1">
      <alignment horizontal="center" vertical="center" wrapText="1"/>
      <protection hidden="1"/>
    </xf>
    <xf numFmtId="0" fontId="5" fillId="0" borderId="69" xfId="1496" applyNumberFormat="1" applyFont="1" applyFill="1" applyBorder="1" applyAlignment="1" applyProtection="1">
      <alignment horizontal="center" vertical="center" wrapText="1"/>
      <protection hidden="1"/>
    </xf>
    <xf numFmtId="0" fontId="5" fillId="0" borderId="69" xfId="1371" applyFont="1" applyBorder="1" applyAlignment="1" applyProtection="1">
      <alignment horizontal="center" vertical="center"/>
      <protection hidden="1"/>
    </xf>
    <xf numFmtId="49" fontId="5" fillId="0" borderId="68" xfId="1371" applyNumberFormat="1" applyFont="1" applyBorder="1" applyAlignment="1" applyProtection="1">
      <alignment horizontal="center" vertical="center"/>
      <protection hidden="1"/>
    </xf>
    <xf numFmtId="14" fontId="5" fillId="0" borderId="72" xfId="1371" applyNumberFormat="1" applyFont="1" applyBorder="1" applyAlignment="1" applyProtection="1">
      <alignment horizontal="center" vertical="center" wrapText="1"/>
      <protection hidden="1"/>
    </xf>
    <xf numFmtId="0" fontId="5" fillId="0" borderId="73" xfId="1371" applyFont="1" applyBorder="1" applyAlignment="1" applyProtection="1">
      <alignment horizontal="center" vertical="center" wrapText="1"/>
      <protection hidden="1"/>
    </xf>
    <xf numFmtId="0" fontId="5" fillId="0" borderId="74" xfId="1371" applyFont="1" applyBorder="1" applyAlignment="1" applyProtection="1">
      <alignment horizontal="center" vertical="center" wrapText="1"/>
      <protection hidden="1"/>
    </xf>
    <xf numFmtId="176" fontId="5" fillId="0" borderId="72" xfId="1496" applyNumberFormat="1" applyFont="1" applyFill="1" applyBorder="1" applyAlignment="1" applyProtection="1">
      <alignment horizontal="center" vertical="center" wrapText="1"/>
      <protection hidden="1"/>
    </xf>
    <xf numFmtId="176" fontId="5" fillId="0" borderId="73" xfId="1496" applyNumberFormat="1" applyFont="1" applyFill="1" applyBorder="1" applyAlignment="1" applyProtection="1">
      <alignment horizontal="center" vertical="center" wrapText="1"/>
      <protection hidden="1"/>
    </xf>
    <xf numFmtId="176" fontId="5" fillId="0" borderId="75" xfId="1496"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protection hidden="1"/>
    </xf>
    <xf numFmtId="0" fontId="77"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protection hidden="1"/>
    </xf>
    <xf numFmtId="9" fontId="8" fillId="61" borderId="68" xfId="1496" applyFont="1" applyFill="1" applyBorder="1" applyAlignment="1" applyProtection="1">
      <alignment horizontal="center" vertical="center"/>
      <protection hidden="1"/>
    </xf>
    <xf numFmtId="9" fontId="8" fillId="61" borderId="69" xfId="1496" applyFont="1" applyFill="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5" fillId="0" borderId="73" xfId="1371" applyFont="1" applyBorder="1" applyAlignment="1" applyProtection="1">
      <alignment horizontal="center" vertical="center"/>
      <protection hidden="1"/>
    </xf>
    <xf numFmtId="0" fontId="5" fillId="0" borderId="74"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protection hidden="1"/>
    </xf>
    <xf numFmtId="0" fontId="5" fillId="50" borderId="69" xfId="1371" applyFont="1" applyFill="1" applyBorder="1" applyAlignment="1" applyProtection="1">
      <alignment horizontal="center" vertical="center"/>
      <protection hidden="1"/>
    </xf>
    <xf numFmtId="0" fontId="5" fillId="0" borderId="72" xfId="1371" applyFont="1" applyBorder="1" applyAlignment="1" applyProtection="1">
      <alignment horizontal="justify" vertical="center" wrapText="1"/>
      <protection hidden="1"/>
    </xf>
    <xf numFmtId="0" fontId="5" fillId="0" borderId="73" xfId="1371" applyFont="1" applyBorder="1" applyAlignment="1" applyProtection="1">
      <alignment horizontal="justify" vertical="center" wrapText="1"/>
      <protection hidden="1"/>
    </xf>
    <xf numFmtId="0" fontId="5" fillId="0" borderId="74" xfId="1371" applyFont="1" applyBorder="1" applyAlignment="1" applyProtection="1">
      <alignment horizontal="justify" vertical="center" wrapText="1"/>
      <protection hidden="1"/>
    </xf>
    <xf numFmtId="0" fontId="5" fillId="0" borderId="72"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wrapText="1"/>
      <protection hidden="1"/>
    </xf>
    <xf numFmtId="14" fontId="5" fillId="0" borderId="73" xfId="1371" applyNumberFormat="1" applyFont="1" applyBorder="1" applyAlignment="1" applyProtection="1">
      <alignment horizontal="center" vertical="center" wrapText="1"/>
      <protection hidden="1"/>
    </xf>
    <xf numFmtId="14" fontId="5" fillId="0" borderId="74" xfId="1371" applyNumberFormat="1" applyFont="1" applyBorder="1" applyAlignment="1" applyProtection="1">
      <alignment horizontal="center" vertical="center" wrapText="1"/>
      <protection hidden="1"/>
    </xf>
    <xf numFmtId="0" fontId="5" fillId="0" borderId="79" xfId="1371" applyFont="1" applyBorder="1" applyAlignment="1" applyProtection="1">
      <alignment horizontal="center" vertical="center"/>
      <protection hidden="1"/>
    </xf>
    <xf numFmtId="0" fontId="5" fillId="0" borderId="80" xfId="1371" applyFont="1" applyBorder="1" applyAlignment="1" applyProtection="1">
      <alignment horizontal="center" vertical="center"/>
      <protection hidden="1"/>
    </xf>
    <xf numFmtId="0" fontId="5" fillId="0" borderId="81" xfId="1371" applyFont="1" applyBorder="1" applyAlignment="1" applyProtection="1">
      <alignment horizontal="center" vertical="center"/>
      <protection hidden="1"/>
    </xf>
    <xf numFmtId="0" fontId="59" fillId="50" borderId="72" xfId="1371" applyFont="1" applyFill="1" applyBorder="1" applyAlignment="1" applyProtection="1">
      <alignment horizontal="justify" vertical="center" wrapText="1"/>
      <protection locked="0" hidden="1"/>
    </xf>
    <xf numFmtId="0" fontId="59" fillId="50" borderId="73" xfId="1371" applyFont="1" applyFill="1" applyBorder="1" applyAlignment="1" applyProtection="1">
      <alignment horizontal="justify" vertical="center" wrapText="1"/>
      <protection locked="0" hidden="1"/>
    </xf>
    <xf numFmtId="0" fontId="59" fillId="50" borderId="75" xfId="1371" applyFont="1" applyFill="1" applyBorder="1" applyAlignment="1" applyProtection="1">
      <alignment horizontal="justify" vertical="center" wrapText="1"/>
      <protection locked="0" hidden="1"/>
    </xf>
    <xf numFmtId="0" fontId="50" fillId="0" borderId="78" xfId="1371" applyFont="1" applyBorder="1" applyAlignment="1" applyProtection="1">
      <alignment horizontal="center" vertical="center"/>
      <protection hidden="1"/>
    </xf>
    <xf numFmtId="0" fontId="50" fillId="0" borderId="80" xfId="1371" applyFont="1" applyBorder="1" applyAlignment="1" applyProtection="1">
      <alignment horizontal="center" vertical="center"/>
      <protection hidden="1"/>
    </xf>
    <xf numFmtId="0" fontId="50" fillId="0" borderId="82"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5" fillId="50" borderId="77" xfId="1495" applyNumberFormat="1" applyFont="1" applyFill="1" applyBorder="1" applyAlignment="1" applyProtection="1">
      <alignment horizontal="center" vertical="center" wrapText="1"/>
      <protection locked="0" hidden="1"/>
    </xf>
    <xf numFmtId="2" fontId="5" fillId="50" borderId="63" xfId="1495" applyNumberFormat="1" applyFont="1" applyFill="1" applyBorder="1" applyAlignment="1" applyProtection="1">
      <alignment horizontal="center" vertical="center" wrapText="1"/>
      <protection locked="0" hidden="1"/>
    </xf>
    <xf numFmtId="2" fontId="5" fillId="50" borderId="64" xfId="1495" applyNumberFormat="1" applyFont="1" applyFill="1" applyBorder="1" applyAlignment="1" applyProtection="1">
      <alignment horizontal="center" vertical="center" wrapText="1"/>
      <protection locked="0" hidden="1"/>
    </xf>
    <xf numFmtId="169" fontId="5" fillId="50" borderId="71" xfId="1250" applyFont="1" applyFill="1" applyBorder="1" applyAlignment="1" applyProtection="1">
      <alignment horizontal="center" vertical="center" wrapText="1"/>
      <protection locked="0" hidden="1"/>
    </xf>
    <xf numFmtId="169" fontId="5" fillId="50" borderId="35" xfId="1250" applyFont="1" applyFill="1" applyBorder="1" applyAlignment="1" applyProtection="1">
      <alignment horizontal="center" vertical="center" wrapText="1"/>
      <protection locked="0" hidden="1"/>
    </xf>
    <xf numFmtId="169" fontId="5" fillId="50" borderId="19" xfId="1250" applyFont="1" applyFill="1" applyBorder="1" applyAlignment="1" applyProtection="1">
      <alignment horizontal="center" vertical="center" wrapText="1"/>
      <protection locked="0" hidden="1"/>
    </xf>
    <xf numFmtId="0" fontId="70" fillId="50" borderId="72" xfId="1371" applyFont="1" applyFill="1" applyBorder="1" applyAlignment="1" applyProtection="1">
      <alignment horizontal="justify" vertical="center" wrapText="1"/>
      <protection locked="0" hidden="1"/>
    </xf>
    <xf numFmtId="0" fontId="70" fillId="50" borderId="73"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xf numFmtId="0" fontId="12" fillId="0" borderId="68" xfId="1371" applyFont="1" applyBorder="1" applyAlignment="1" applyProtection="1">
      <alignment horizontal="center" vertical="center" wrapText="1"/>
      <protection locked="0" hidden="1"/>
    </xf>
    <xf numFmtId="0" fontId="12" fillId="0" borderId="69"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6"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wrapText="1"/>
      <protection locked="0" hidden="1"/>
    </xf>
    <xf numFmtId="0" fontId="8" fillId="61" borderId="69" xfId="1371" applyFont="1" applyFill="1" applyBorder="1" applyAlignment="1" applyProtection="1">
      <alignment horizontal="center" vertical="center" wrapText="1"/>
      <protection locked="0" hidden="1"/>
    </xf>
    <xf numFmtId="0" fontId="5" fillId="65" borderId="162" xfId="0" applyFont="1" applyFill="1" applyBorder="1" applyAlignment="1">
      <alignment horizontal="justify" vertical="center" wrapText="1"/>
    </xf>
    <xf numFmtId="0" fontId="5" fillId="65" borderId="163" xfId="0" applyFont="1" applyFill="1" applyBorder="1" applyAlignment="1">
      <alignment horizontal="justify" vertical="center" wrapText="1"/>
    </xf>
    <xf numFmtId="0" fontId="70" fillId="50" borderId="191" xfId="1371" applyFont="1" applyFill="1" applyBorder="1" applyAlignment="1" applyProtection="1">
      <alignment horizontal="justify" vertical="center" wrapText="1"/>
      <protection locked="0" hidden="1"/>
    </xf>
    <xf numFmtId="0" fontId="70" fillId="50" borderId="185" xfId="1371" applyFont="1" applyFill="1" applyBorder="1" applyAlignment="1" applyProtection="1">
      <alignment horizontal="justify" vertical="center" wrapText="1"/>
      <protection locked="0" hidden="1"/>
    </xf>
    <xf numFmtId="0" fontId="70" fillId="50" borderId="186" xfId="1371" applyFont="1" applyFill="1" applyBorder="1" applyAlignment="1" applyProtection="1">
      <alignment horizontal="justify" vertical="center" wrapText="1"/>
      <protection locked="0" hidden="1"/>
    </xf>
    <xf numFmtId="0" fontId="5" fillId="50" borderId="191" xfId="1371" applyFont="1" applyFill="1" applyBorder="1" applyAlignment="1" applyProtection="1">
      <alignment horizontal="justify" vertical="center" wrapText="1"/>
      <protection locked="0" hidden="1"/>
    </xf>
    <xf numFmtId="0" fontId="5" fillId="50" borderId="185" xfId="1371" applyFont="1" applyFill="1" applyBorder="1" applyAlignment="1" applyProtection="1">
      <alignment horizontal="justify" vertical="center" wrapText="1"/>
      <protection locked="0" hidden="1"/>
    </xf>
    <xf numFmtId="0" fontId="5" fillId="50" borderId="186"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0" fontId="55" fillId="0" borderId="193" xfId="0" applyFont="1" applyBorder="1" applyAlignment="1" applyProtection="1">
      <alignment horizontal="center" vertical="center" wrapText="1"/>
      <protection locked="0" hidden="1"/>
    </xf>
    <xf numFmtId="0" fontId="75" fillId="0" borderId="192" xfId="0" applyFont="1" applyBorder="1" applyAlignment="1" applyProtection="1">
      <alignment horizontal="center" vertical="center" wrapText="1"/>
      <protection locked="0" hidden="1"/>
    </xf>
    <xf numFmtId="0" fontId="57" fillId="61" borderId="192" xfId="1371" applyFont="1" applyFill="1" applyBorder="1" applyAlignment="1" applyProtection="1">
      <alignment horizontal="center" vertical="center"/>
      <protection hidden="1"/>
    </xf>
    <xf numFmtId="0" fontId="57" fillId="61" borderId="193" xfId="1371" applyFont="1" applyFill="1" applyBorder="1" applyAlignment="1" applyProtection="1">
      <alignment horizontal="center" vertical="center"/>
      <protection hidden="1"/>
    </xf>
    <xf numFmtId="0" fontId="8" fillId="61" borderId="192" xfId="1371" applyFont="1" applyFill="1" applyBorder="1" applyAlignment="1" applyProtection="1">
      <alignment horizontal="center" vertical="center" wrapText="1"/>
      <protection hidden="1"/>
    </xf>
    <xf numFmtId="0" fontId="5" fillId="0" borderId="192" xfId="1371" applyFont="1" applyBorder="1" applyAlignment="1" applyProtection="1">
      <alignment horizontal="center" vertical="center" wrapText="1"/>
      <protection hidden="1"/>
    </xf>
    <xf numFmtId="0" fontId="5" fillId="0" borderId="193" xfId="1371" applyFont="1" applyBorder="1" applyAlignment="1" applyProtection="1">
      <alignment horizontal="center" vertical="center" wrapText="1"/>
      <protection hidden="1"/>
    </xf>
    <xf numFmtId="0" fontId="5" fillId="0" borderId="192" xfId="1371" applyFont="1" applyBorder="1" applyAlignment="1" applyProtection="1">
      <alignment horizontal="center" vertical="center"/>
      <protection hidden="1"/>
    </xf>
    <xf numFmtId="0" fontId="5" fillId="50" borderId="192" xfId="1371" applyFont="1" applyFill="1" applyBorder="1" applyAlignment="1" applyProtection="1">
      <alignment horizontal="center" vertical="center" wrapText="1"/>
      <protection hidden="1"/>
    </xf>
    <xf numFmtId="0" fontId="5" fillId="50" borderId="193" xfId="1371" applyFont="1" applyFill="1" applyBorder="1" applyAlignment="1" applyProtection="1">
      <alignment horizontal="center" vertical="center" wrapText="1"/>
      <protection hidden="1"/>
    </xf>
    <xf numFmtId="1" fontId="5" fillId="0" borderId="192" xfId="1273" applyNumberFormat="1" applyFont="1" applyFill="1" applyBorder="1" applyAlignment="1" applyProtection="1">
      <alignment horizontal="center" vertical="center" wrapText="1"/>
      <protection hidden="1"/>
    </xf>
    <xf numFmtId="1" fontId="5" fillId="0" borderId="193" xfId="1273" applyNumberFormat="1" applyFont="1" applyFill="1" applyBorder="1" applyAlignment="1" applyProtection="1">
      <alignment horizontal="center" vertical="center" wrapText="1"/>
      <protection hidden="1"/>
    </xf>
    <xf numFmtId="9" fontId="5" fillId="0" borderId="192" xfId="1496" applyFont="1" applyFill="1" applyBorder="1" applyAlignment="1" applyProtection="1">
      <alignment horizontal="center" vertical="center"/>
      <protection hidden="1"/>
    </xf>
    <xf numFmtId="0" fontId="5" fillId="0" borderId="192" xfId="1496" applyNumberFormat="1" applyFont="1" applyFill="1" applyBorder="1" applyAlignment="1" applyProtection="1">
      <alignment horizontal="center" vertical="center" wrapText="1"/>
      <protection hidden="1"/>
    </xf>
    <xf numFmtId="0" fontId="5" fillId="0" borderId="193" xfId="1496" applyNumberFormat="1" applyFont="1" applyFill="1" applyBorder="1" applyAlignment="1" applyProtection="1">
      <alignment horizontal="center" vertical="center" wrapText="1"/>
      <protection hidden="1"/>
    </xf>
    <xf numFmtId="0" fontId="5" fillId="0" borderId="193" xfId="1371" applyFont="1" applyBorder="1" applyAlignment="1" applyProtection="1">
      <alignment horizontal="center" vertical="center"/>
      <protection hidden="1"/>
    </xf>
    <xf numFmtId="49" fontId="5" fillId="0" borderId="192" xfId="1371" applyNumberFormat="1" applyFont="1" applyBorder="1" applyAlignment="1" applyProtection="1">
      <alignment horizontal="center" vertical="center"/>
      <protection hidden="1"/>
    </xf>
    <xf numFmtId="14" fontId="5" fillId="50" borderId="191" xfId="1371" applyNumberFormat="1" applyFont="1" applyFill="1" applyBorder="1" applyAlignment="1" applyProtection="1">
      <alignment horizontal="center" vertical="center" wrapText="1"/>
      <protection hidden="1"/>
    </xf>
    <xf numFmtId="0" fontId="5" fillId="50" borderId="185" xfId="1371" applyFont="1" applyFill="1" applyBorder="1" applyAlignment="1" applyProtection="1">
      <alignment horizontal="center" vertical="center" wrapText="1"/>
      <protection hidden="1"/>
    </xf>
    <xf numFmtId="0" fontId="5" fillId="50" borderId="34" xfId="1371" applyFont="1" applyFill="1" applyBorder="1" applyAlignment="1" applyProtection="1">
      <alignment horizontal="center" vertical="center" wrapText="1"/>
      <protection hidden="1"/>
    </xf>
    <xf numFmtId="4" fontId="5" fillId="50" borderId="191" xfId="1496" applyNumberFormat="1" applyFont="1" applyFill="1" applyBorder="1" applyAlignment="1" applyProtection="1">
      <alignment horizontal="center" vertical="center" wrapText="1"/>
      <protection hidden="1"/>
    </xf>
    <xf numFmtId="4" fontId="5" fillId="50" borderId="185" xfId="1496" applyNumberFormat="1" applyFont="1" applyFill="1" applyBorder="1" applyAlignment="1" applyProtection="1">
      <alignment horizontal="center" vertical="center" wrapText="1"/>
      <protection hidden="1"/>
    </xf>
    <xf numFmtId="4" fontId="5" fillId="50" borderId="186" xfId="1496" applyNumberFormat="1" applyFont="1" applyFill="1" applyBorder="1" applyAlignment="1" applyProtection="1">
      <alignment horizontal="center" vertical="center" wrapText="1"/>
      <protection hidden="1"/>
    </xf>
    <xf numFmtId="0" fontId="77" fillId="0" borderId="192" xfId="1371" applyFont="1" applyBorder="1" applyAlignment="1" applyProtection="1">
      <alignment horizontal="center" vertical="center"/>
      <protection hidden="1"/>
    </xf>
    <xf numFmtId="0" fontId="77" fillId="0" borderId="193" xfId="1371" applyFont="1" applyBorder="1" applyAlignment="1" applyProtection="1">
      <alignment horizontal="center" vertical="center"/>
      <protection hidden="1"/>
    </xf>
    <xf numFmtId="0" fontId="8" fillId="61" borderId="192" xfId="1371" applyFont="1" applyFill="1" applyBorder="1" applyAlignment="1" applyProtection="1">
      <alignment horizontal="center" vertical="center"/>
      <protection hidden="1"/>
    </xf>
    <xf numFmtId="9" fontId="8" fillId="61" borderId="192" xfId="1496" applyFont="1" applyFill="1" applyBorder="1" applyAlignment="1" applyProtection="1">
      <alignment horizontal="center" vertical="center"/>
      <protection hidden="1"/>
    </xf>
    <xf numFmtId="9" fontId="8" fillId="61" borderId="193" xfId="1496" applyFont="1" applyFill="1" applyBorder="1" applyAlignment="1" applyProtection="1">
      <alignment horizontal="center" vertical="center"/>
      <protection hidden="1"/>
    </xf>
    <xf numFmtId="0" fontId="5" fillId="0" borderId="191" xfId="1371" applyFont="1" applyBorder="1" applyAlignment="1" applyProtection="1">
      <alignment horizontal="center" vertical="center"/>
      <protection hidden="1"/>
    </xf>
    <xf numFmtId="0" fontId="5" fillId="0" borderId="185" xfId="1371" applyFont="1" applyBorder="1" applyAlignment="1" applyProtection="1">
      <alignment horizontal="center" vertical="center"/>
      <protection hidden="1"/>
    </xf>
    <xf numFmtId="0" fontId="5" fillId="0" borderId="34" xfId="1371" applyFont="1" applyBorder="1" applyAlignment="1" applyProtection="1">
      <alignment horizontal="center" vertical="center"/>
      <protection hidden="1"/>
    </xf>
    <xf numFmtId="0" fontId="5" fillId="50" borderId="192" xfId="1371" applyFont="1" applyFill="1" applyBorder="1" applyAlignment="1" applyProtection="1">
      <alignment horizontal="center" vertical="center"/>
      <protection hidden="1"/>
    </xf>
    <xf numFmtId="0" fontId="5" fillId="50" borderId="193" xfId="1371" applyFont="1" applyFill="1" applyBorder="1" applyAlignment="1" applyProtection="1">
      <alignment horizontal="center" vertical="center"/>
      <protection hidden="1"/>
    </xf>
    <xf numFmtId="0" fontId="5" fillId="50" borderId="191" xfId="1371" applyFont="1" applyFill="1" applyBorder="1" applyAlignment="1" applyProtection="1">
      <alignment horizontal="justify" vertical="center" wrapText="1"/>
      <protection hidden="1"/>
    </xf>
    <xf numFmtId="0" fontId="5" fillId="50" borderId="185" xfId="1371" applyFont="1" applyFill="1" applyBorder="1" applyAlignment="1" applyProtection="1">
      <alignment horizontal="justify" vertical="center" wrapText="1"/>
      <protection hidden="1"/>
    </xf>
    <xf numFmtId="0" fontId="5" fillId="50" borderId="34" xfId="1371" applyFont="1" applyFill="1" applyBorder="1" applyAlignment="1" applyProtection="1">
      <alignment horizontal="justify" vertical="center" wrapText="1"/>
      <protection hidden="1"/>
    </xf>
    <xf numFmtId="0" fontId="5" fillId="50" borderId="191" xfId="1371" applyFont="1" applyFill="1" applyBorder="1" applyAlignment="1" applyProtection="1">
      <alignment horizontal="center" vertical="center" wrapText="1"/>
      <protection hidden="1"/>
    </xf>
    <xf numFmtId="0" fontId="5" fillId="50" borderId="186" xfId="1371" applyFont="1" applyFill="1" applyBorder="1" applyAlignment="1" applyProtection="1">
      <alignment horizontal="center" vertical="center" wrapText="1"/>
      <protection hidden="1"/>
    </xf>
    <xf numFmtId="14" fontId="5" fillId="50" borderId="185" xfId="1371" applyNumberFormat="1" applyFont="1" applyFill="1" applyBorder="1" applyAlignment="1" applyProtection="1">
      <alignment horizontal="center" vertical="center" wrapText="1"/>
      <protection hidden="1"/>
    </xf>
    <xf numFmtId="14" fontId="5" fillId="50" borderId="34" xfId="1371" applyNumberFormat="1" applyFont="1" applyFill="1" applyBorder="1" applyAlignment="1" applyProtection="1">
      <alignment horizontal="center" vertical="center" wrapText="1"/>
      <protection hidden="1"/>
    </xf>
    <xf numFmtId="0" fontId="5" fillId="50" borderId="22" xfId="1371" applyFont="1" applyFill="1" applyBorder="1" applyAlignment="1" applyProtection="1">
      <alignment horizontal="center" vertical="center"/>
      <protection hidden="1"/>
    </xf>
    <xf numFmtId="0" fontId="5" fillId="50" borderId="23" xfId="1371" applyFont="1" applyFill="1" applyBorder="1" applyAlignment="1" applyProtection="1">
      <alignment horizontal="center" vertical="center"/>
      <protection hidden="1"/>
    </xf>
    <xf numFmtId="0" fontId="5" fillId="50" borderId="24" xfId="1371" applyFont="1" applyFill="1" applyBorder="1" applyAlignment="1" applyProtection="1">
      <alignment horizontal="center" vertical="center"/>
      <protection hidden="1"/>
    </xf>
    <xf numFmtId="0" fontId="5" fillId="0" borderId="191" xfId="1371" applyFont="1" applyBorder="1" applyAlignment="1" applyProtection="1">
      <alignment horizontal="center" vertical="center" wrapText="1"/>
      <protection hidden="1"/>
    </xf>
    <xf numFmtId="0" fontId="5" fillId="0" borderId="185" xfId="1371" applyFont="1" applyBorder="1" applyAlignment="1" applyProtection="1">
      <alignment horizontal="center" vertical="center" wrapText="1"/>
      <protection hidden="1"/>
    </xf>
    <xf numFmtId="0" fontId="5" fillId="0" borderId="186" xfId="1371" applyFont="1" applyBorder="1" applyAlignment="1" applyProtection="1">
      <alignment horizontal="center" vertical="center" wrapText="1"/>
      <protection hidden="1"/>
    </xf>
    <xf numFmtId="169" fontId="9" fillId="50" borderId="17" xfId="1250" applyFont="1" applyFill="1" applyBorder="1" applyAlignment="1" applyProtection="1">
      <alignment horizontal="center" vertical="center" wrapText="1"/>
      <protection locked="0" hidden="1"/>
    </xf>
    <xf numFmtId="169" fontId="9" fillId="50" borderId="35" xfId="1250" applyFont="1" applyFill="1" applyBorder="1" applyAlignment="1" applyProtection="1">
      <alignment horizontal="center" vertical="center" wrapText="1"/>
      <protection locked="0" hidden="1"/>
    </xf>
    <xf numFmtId="169" fontId="9" fillId="50" borderId="19" xfId="1250" applyFont="1" applyFill="1" applyBorder="1" applyAlignment="1" applyProtection="1">
      <alignment horizontal="center" vertical="center" wrapText="1"/>
      <protection locked="0" hidden="1"/>
    </xf>
    <xf numFmtId="2" fontId="9" fillId="50" borderId="194"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70" fillId="0" borderId="191" xfId="1371" applyFont="1" applyBorder="1" applyAlignment="1" applyProtection="1">
      <alignment horizontal="justify" vertical="center" wrapText="1"/>
      <protection locked="0" hidden="1"/>
    </xf>
    <xf numFmtId="0" fontId="70" fillId="0" borderId="185" xfId="1371" applyFont="1" applyBorder="1" applyAlignment="1" applyProtection="1">
      <alignment horizontal="justify" vertical="center" wrapText="1"/>
      <protection locked="0" hidden="1"/>
    </xf>
    <xf numFmtId="0" fontId="70" fillId="0" borderId="186" xfId="1371" applyFont="1" applyBorder="1" applyAlignment="1" applyProtection="1">
      <alignment horizontal="justify" vertical="center" wrapText="1"/>
      <protection locked="0" hidden="1"/>
    </xf>
    <xf numFmtId="0" fontId="50" fillId="0" borderId="47" xfId="1371" applyFont="1" applyBorder="1" applyAlignment="1" applyProtection="1">
      <alignment horizontal="center" vertical="center"/>
      <protection hidden="1"/>
    </xf>
    <xf numFmtId="0" fontId="50" fillId="0" borderId="23" xfId="1371" applyFont="1" applyBorder="1" applyAlignment="1" applyProtection="1">
      <alignment horizontal="center" vertical="center"/>
      <protection hidden="1"/>
    </xf>
    <xf numFmtId="0" fontId="50" fillId="0" borderId="45" xfId="1371" applyFont="1" applyBorder="1" applyAlignment="1" applyProtection="1">
      <alignment horizontal="center" vertical="center"/>
      <protection hidden="1"/>
    </xf>
    <xf numFmtId="0" fontId="70" fillId="50" borderId="162" xfId="1371" applyFont="1" applyFill="1" applyBorder="1" applyAlignment="1" applyProtection="1">
      <alignment horizontal="justify" vertical="center" wrapText="1"/>
      <protection locked="0" hidden="1"/>
    </xf>
    <xf numFmtId="0" fontId="70" fillId="50" borderId="163" xfId="1371" applyFont="1" applyFill="1" applyBorder="1" applyAlignment="1" applyProtection="1">
      <alignment horizontal="justify" vertical="center" wrapText="1"/>
      <protection locked="0" hidden="1"/>
    </xf>
    <xf numFmtId="0" fontId="70" fillId="50" borderId="202"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center" vertical="center" wrapText="1"/>
      <protection locked="0" hidden="1"/>
    </xf>
    <xf numFmtId="0" fontId="70" fillId="50" borderId="163" xfId="1371" applyFont="1" applyFill="1" applyBorder="1" applyAlignment="1" applyProtection="1">
      <alignment horizontal="center" vertical="center" wrapText="1"/>
      <protection locked="0" hidden="1"/>
    </xf>
    <xf numFmtId="0" fontId="70" fillId="50" borderId="202" xfId="1371" applyFont="1" applyFill="1" applyBorder="1" applyAlignment="1" applyProtection="1">
      <alignment horizontal="center" vertical="center" wrapText="1"/>
      <protection locked="0" hidden="1"/>
    </xf>
    <xf numFmtId="0" fontId="8" fillId="61" borderId="36" xfId="1371" applyFont="1" applyFill="1" applyBorder="1" applyAlignment="1" applyProtection="1">
      <alignment horizontal="center" vertical="center" wrapText="1"/>
      <protection hidden="1"/>
    </xf>
    <xf numFmtId="0" fontId="8" fillId="61" borderId="99"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83" fillId="65" borderId="195" xfId="0" applyFont="1" applyFill="1" applyBorder="1" applyAlignment="1">
      <alignment horizontal="center" vertical="center" wrapText="1"/>
    </xf>
    <xf numFmtId="0" fontId="83" fillId="65" borderId="199" xfId="0" applyFont="1" applyFill="1" applyBorder="1" applyAlignment="1">
      <alignment horizontal="center" vertical="center" wrapText="1"/>
    </xf>
    <xf numFmtId="0" fontId="83" fillId="65" borderId="200" xfId="0" applyFont="1" applyFill="1" applyBorder="1" applyAlignment="1">
      <alignment horizontal="center" vertical="center" wrapText="1"/>
    </xf>
    <xf numFmtId="0" fontId="83" fillId="65" borderId="146" xfId="0" applyFont="1" applyFill="1" applyBorder="1" applyAlignment="1">
      <alignment horizontal="center" vertical="center" wrapText="1"/>
    </xf>
    <xf numFmtId="0" fontId="83" fillId="65" borderId="0" xfId="0" applyFont="1" applyFill="1" applyAlignment="1">
      <alignment horizontal="center" vertical="center" wrapText="1"/>
    </xf>
    <xf numFmtId="0" fontId="83" fillId="65" borderId="25" xfId="0" applyFont="1" applyFill="1" applyBorder="1" applyAlignment="1">
      <alignment horizontal="center" vertical="center" wrapText="1"/>
    </xf>
    <xf numFmtId="0" fontId="83" fillId="65" borderId="26" xfId="0" applyFont="1" applyFill="1" applyBorder="1" applyAlignment="1">
      <alignment horizontal="center" vertical="center" wrapText="1"/>
    </xf>
    <xf numFmtId="0" fontId="83" fillId="65" borderId="27" xfId="0" applyFont="1" applyFill="1" applyBorder="1" applyAlignment="1">
      <alignment horizontal="center" vertical="center" wrapText="1"/>
    </xf>
    <xf numFmtId="0" fontId="83" fillId="65" borderId="28" xfId="0" applyFont="1" applyFill="1" applyBorder="1" applyAlignment="1">
      <alignment horizontal="center" vertical="center" wrapText="1"/>
    </xf>
    <xf numFmtId="0" fontId="9" fillId="0" borderId="192" xfId="1371" applyFont="1" applyBorder="1" applyAlignment="1" applyProtection="1">
      <alignment horizontal="center" vertical="center" wrapText="1"/>
      <protection locked="0" hidden="1"/>
    </xf>
    <xf numFmtId="0" fontId="9" fillId="0" borderId="193" xfId="1371" applyFont="1" applyBorder="1" applyAlignment="1" applyProtection="1">
      <alignment horizontal="center" vertical="center" wrapText="1"/>
      <protection locked="0" hidden="1"/>
    </xf>
    <xf numFmtId="0" fontId="9" fillId="0" borderId="108" xfId="1371" applyFont="1" applyBorder="1" applyAlignment="1" applyProtection="1">
      <alignment horizontal="center" vertical="center" wrapText="1"/>
      <protection locked="0" hidden="1"/>
    </xf>
    <xf numFmtId="0" fontId="9" fillId="0" borderId="109" xfId="1371" applyFont="1" applyBorder="1" applyAlignment="1" applyProtection="1">
      <alignment horizontal="center" vertical="center" wrapText="1"/>
      <protection locked="0" hidden="1"/>
    </xf>
    <xf numFmtId="0" fontId="9" fillId="0" borderId="110" xfId="1371" applyFont="1" applyBorder="1" applyAlignment="1" applyProtection="1">
      <alignment horizontal="center" vertical="center" wrapText="1"/>
      <protection locked="0" hidden="1"/>
    </xf>
    <xf numFmtId="0" fontId="8" fillId="61" borderId="36" xfId="1371" applyFont="1" applyFill="1" applyBorder="1" applyAlignment="1" applyProtection="1">
      <alignment horizontal="left" vertical="center" wrapText="1"/>
      <protection hidden="1"/>
    </xf>
    <xf numFmtId="0" fontId="8" fillId="61" borderId="192" xfId="1371" applyFont="1" applyFill="1" applyBorder="1" applyAlignment="1" applyProtection="1">
      <alignment horizontal="center" vertical="center" wrapText="1"/>
      <protection locked="0" hidden="1"/>
    </xf>
    <xf numFmtId="0" fontId="8" fillId="61" borderId="193" xfId="1371" applyFont="1" applyFill="1" applyBorder="1" applyAlignment="1" applyProtection="1">
      <alignment horizontal="center" vertical="center" wrapText="1"/>
      <protection locked="0" hidden="1"/>
    </xf>
    <xf numFmtId="0" fontId="57" fillId="0" borderId="68" xfId="0" applyFont="1" applyBorder="1" applyAlignment="1" applyProtection="1">
      <alignment horizontal="center" vertical="center" wrapText="1"/>
      <protection locked="0" hidden="1"/>
    </xf>
    <xf numFmtId="9" fontId="5" fillId="0" borderId="68" xfId="1496" applyFont="1" applyFill="1" applyBorder="1" applyAlignment="1" applyProtection="1">
      <alignment horizontal="center" vertical="center" wrapText="1"/>
      <protection hidden="1"/>
    </xf>
    <xf numFmtId="49" fontId="5" fillId="0" borderId="68" xfId="1371" applyNumberFormat="1" applyFont="1" applyBorder="1" applyAlignment="1" applyProtection="1">
      <alignment horizontal="center" vertical="center" wrapText="1"/>
      <protection hidden="1"/>
    </xf>
    <xf numFmtId="0" fontId="5" fillId="50" borderId="68" xfId="1371" applyFont="1" applyFill="1" applyBorder="1" applyAlignment="1" applyProtection="1">
      <alignment horizontal="left" vertical="center" wrapText="1"/>
      <protection hidden="1"/>
    </xf>
    <xf numFmtId="0" fontId="5" fillId="50" borderId="69" xfId="1371" applyFont="1" applyFill="1" applyBorder="1" applyAlignment="1" applyProtection="1">
      <alignment horizontal="left" vertical="center" wrapText="1"/>
      <protection hidden="1"/>
    </xf>
    <xf numFmtId="177" fontId="5" fillId="24" borderId="72" xfId="1250" applyNumberFormat="1" applyFont="1" applyFill="1" applyBorder="1" applyAlignment="1" applyProtection="1">
      <alignment horizontal="center" vertical="center" wrapText="1"/>
      <protection hidden="1"/>
    </xf>
    <xf numFmtId="177" fontId="5" fillId="24" borderId="73" xfId="1250" applyNumberFormat="1" applyFont="1" applyFill="1" applyBorder="1" applyAlignment="1" applyProtection="1">
      <alignment horizontal="center" vertical="center" wrapText="1"/>
      <protection hidden="1"/>
    </xf>
    <xf numFmtId="177" fontId="5" fillId="24" borderId="75" xfId="1250"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wrapText="1"/>
      <protection hidden="1"/>
    </xf>
    <xf numFmtId="0" fontId="77" fillId="0" borderId="69" xfId="1371" applyFont="1" applyBorder="1" applyAlignment="1" applyProtection="1">
      <alignment horizontal="center" vertical="center" wrapText="1"/>
      <protection hidden="1"/>
    </xf>
    <xf numFmtId="0" fontId="12" fillId="0" borderId="192" xfId="1371" applyFont="1" applyBorder="1" applyAlignment="1" applyProtection="1">
      <alignment horizontal="center" vertical="center" wrapText="1"/>
      <protection locked="0"/>
    </xf>
    <xf numFmtId="0" fontId="12" fillId="0" borderId="193" xfId="1371" applyFont="1" applyBorder="1" applyAlignment="1" applyProtection="1">
      <alignment horizontal="center" vertical="center" wrapText="1"/>
      <protection locked="0"/>
    </xf>
    <xf numFmtId="0" fontId="12" fillId="0" borderId="191" xfId="1371" applyFont="1" applyBorder="1" applyAlignment="1" applyProtection="1">
      <alignment horizontal="center" vertical="center" wrapText="1"/>
      <protection locked="0"/>
    </xf>
    <xf numFmtId="0" fontId="12" fillId="0" borderId="185" xfId="1371" applyFont="1" applyBorder="1" applyAlignment="1" applyProtection="1">
      <alignment horizontal="center" vertical="center" wrapText="1"/>
      <protection locked="0"/>
    </xf>
    <xf numFmtId="0" fontId="12" fillId="0" borderId="186" xfId="1371" applyFont="1" applyBorder="1" applyAlignment="1" applyProtection="1">
      <alignment horizontal="center" vertical="center" wrapText="1"/>
      <protection locked="0"/>
    </xf>
    <xf numFmtId="0" fontId="12" fillId="0" borderId="201" xfId="1371" applyFont="1" applyBorder="1" applyAlignment="1" applyProtection="1">
      <alignment horizontal="center" vertical="center" wrapText="1"/>
      <protection locked="0"/>
    </xf>
    <xf numFmtId="0" fontId="5" fillId="50" borderId="79" xfId="1371" applyFont="1" applyFill="1" applyBorder="1" applyAlignment="1" applyProtection="1">
      <alignment horizontal="center" vertical="center" wrapText="1"/>
      <protection hidden="1"/>
    </xf>
    <xf numFmtId="0" fontId="5" fillId="50" borderId="80" xfId="1371" applyFont="1" applyFill="1" applyBorder="1" applyAlignment="1" applyProtection="1">
      <alignment horizontal="center" vertical="center" wrapText="1"/>
      <protection hidden="1"/>
    </xf>
    <xf numFmtId="0" fontId="5" fillId="50" borderId="81" xfId="1371" applyFont="1" applyFill="1" applyBorder="1" applyAlignment="1" applyProtection="1">
      <alignment horizontal="center" vertical="center" wrapText="1"/>
      <protection hidden="1"/>
    </xf>
    <xf numFmtId="0" fontId="50" fillId="61" borderId="70" xfId="1371" applyFont="1" applyFill="1" applyBorder="1" applyAlignment="1" applyProtection="1">
      <alignment horizontal="center" vertical="center"/>
      <protection hidden="1"/>
    </xf>
    <xf numFmtId="0" fontId="50" fillId="61" borderId="68" xfId="1371" applyFont="1" applyFill="1" applyBorder="1" applyAlignment="1" applyProtection="1">
      <alignment horizontal="center" vertical="center"/>
      <protection hidden="1"/>
    </xf>
    <xf numFmtId="0" fontId="50" fillId="61" borderId="69" xfId="1371" applyFont="1" applyFill="1" applyBorder="1" applyAlignment="1" applyProtection="1">
      <alignment horizontal="center" vertical="center"/>
      <protection hidden="1"/>
    </xf>
    <xf numFmtId="169" fontId="9" fillId="50" borderId="71" xfId="1250" applyFont="1" applyFill="1" applyBorder="1" applyAlignment="1" applyProtection="1">
      <alignment horizontal="center" vertical="center" wrapText="1"/>
      <protection locked="0" hidden="1"/>
    </xf>
    <xf numFmtId="2" fontId="9" fillId="50" borderId="77" xfId="1495" applyNumberFormat="1" applyFont="1" applyFill="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59" fillId="50" borderId="162" xfId="1371" applyFont="1" applyFill="1" applyBorder="1" applyAlignment="1" applyProtection="1">
      <alignment horizontal="justify" vertical="center" wrapText="1"/>
      <protection locked="0"/>
    </xf>
    <xf numFmtId="0" fontId="59" fillId="50" borderId="163" xfId="1371" applyFont="1" applyFill="1" applyBorder="1" applyAlignment="1" applyProtection="1">
      <alignment horizontal="justify" vertical="center" wrapText="1"/>
      <protection locked="0"/>
    </xf>
    <xf numFmtId="0" fontId="59" fillId="50" borderId="164" xfId="1371" applyFont="1" applyFill="1" applyBorder="1" applyAlignment="1" applyProtection="1">
      <alignment horizontal="justify" vertical="center" wrapText="1"/>
      <protection locked="0"/>
    </xf>
    <xf numFmtId="0" fontId="59" fillId="0" borderId="191" xfId="1371" applyFont="1" applyBorder="1" applyAlignment="1" applyProtection="1">
      <alignment horizontal="justify" vertical="center" wrapText="1"/>
      <protection locked="0"/>
    </xf>
    <xf numFmtId="0" fontId="59" fillId="0" borderId="185" xfId="1371" applyFont="1" applyBorder="1" applyAlignment="1" applyProtection="1">
      <alignment horizontal="justify" vertical="center" wrapText="1"/>
      <protection locked="0"/>
    </xf>
    <xf numFmtId="0" fontId="59" fillId="0" borderId="34" xfId="1371" applyFont="1" applyBorder="1" applyAlignment="1" applyProtection="1">
      <alignment horizontal="justify" vertical="center" wrapText="1"/>
      <protection locked="0"/>
    </xf>
    <xf numFmtId="0" fontId="51" fillId="0" borderId="162" xfId="1371" applyFont="1" applyBorder="1" applyAlignment="1" applyProtection="1">
      <alignment horizontal="justify" vertical="center" wrapText="1"/>
      <protection locked="0"/>
    </xf>
    <xf numFmtId="0" fontId="51" fillId="0" borderId="163" xfId="1371" applyFont="1" applyBorder="1" applyAlignment="1" applyProtection="1">
      <alignment horizontal="justify" vertical="center" wrapText="1"/>
      <protection locked="0"/>
    </xf>
    <xf numFmtId="0" fontId="51" fillId="0" borderId="201"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9" fillId="0" borderId="163" xfId="1371" applyFont="1" applyBorder="1" applyAlignment="1" applyProtection="1">
      <alignment horizontal="justify" vertical="center" wrapText="1"/>
      <protection locked="0"/>
    </xf>
    <xf numFmtId="0" fontId="9" fillId="0" borderId="202" xfId="1371" applyFont="1" applyBorder="1" applyAlignment="1" applyProtection="1">
      <alignment horizontal="justify" vertical="center" wrapText="1"/>
      <protection locked="0"/>
    </xf>
    <xf numFmtId="0" fontId="9" fillId="0" borderId="68" xfId="1371" applyFont="1" applyBorder="1" applyAlignment="1" applyProtection="1">
      <alignment horizontal="center" vertical="center" wrapText="1"/>
      <protection hidden="1"/>
    </xf>
    <xf numFmtId="0" fontId="9" fillId="0" borderId="69" xfId="1371" applyFont="1" applyBorder="1" applyAlignment="1" applyProtection="1">
      <alignment horizontal="center" vertical="center" wrapText="1"/>
      <protection hidden="1"/>
    </xf>
    <xf numFmtId="0" fontId="9" fillId="0" borderId="68" xfId="1371" applyFont="1" applyBorder="1" applyAlignment="1" applyProtection="1">
      <alignment horizontal="center" vertical="center"/>
      <protection hidden="1"/>
    </xf>
    <xf numFmtId="0" fontId="9" fillId="50" borderId="68" xfId="1371" applyFont="1" applyFill="1" applyBorder="1" applyAlignment="1" applyProtection="1">
      <alignment horizontal="center" vertical="center" wrapText="1"/>
      <protection hidden="1"/>
    </xf>
    <xf numFmtId="0" fontId="9" fillId="50" borderId="69" xfId="1371" applyFont="1" applyFill="1" applyBorder="1" applyAlignment="1" applyProtection="1">
      <alignment horizontal="center" vertical="center" wrapText="1"/>
      <protection hidden="1"/>
    </xf>
    <xf numFmtId="1" fontId="9" fillId="0" borderId="68" xfId="1273" applyNumberFormat="1" applyFont="1" applyFill="1" applyBorder="1" applyAlignment="1" applyProtection="1">
      <alignment horizontal="center" vertical="center" wrapText="1"/>
      <protection hidden="1"/>
    </xf>
    <xf numFmtId="1" fontId="9" fillId="0" borderId="69" xfId="1273" applyNumberFormat="1" applyFont="1" applyFill="1" applyBorder="1" applyAlignment="1" applyProtection="1">
      <alignment horizontal="center" vertical="center" wrapText="1"/>
      <protection hidden="1"/>
    </xf>
    <xf numFmtId="9" fontId="9" fillId="0" borderId="68" xfId="1496" applyFont="1" applyFill="1" applyBorder="1" applyAlignment="1" applyProtection="1">
      <alignment horizontal="center" vertical="center"/>
      <protection hidden="1"/>
    </xf>
    <xf numFmtId="0" fontId="9" fillId="0" borderId="68" xfId="1496" applyNumberFormat="1" applyFont="1" applyFill="1" applyBorder="1" applyAlignment="1" applyProtection="1">
      <alignment horizontal="center" vertical="center" wrapText="1"/>
      <protection hidden="1"/>
    </xf>
    <xf numFmtId="0" fontId="9" fillId="0" borderId="69" xfId="1496" applyNumberFormat="1" applyFont="1" applyFill="1" applyBorder="1" applyAlignment="1" applyProtection="1">
      <alignment horizontal="center" vertical="center" wrapText="1"/>
      <protection hidden="1"/>
    </xf>
    <xf numFmtId="0" fontId="9" fillId="0" borderId="69" xfId="1371" applyFont="1" applyBorder="1" applyAlignment="1" applyProtection="1">
      <alignment horizontal="center" vertical="center"/>
      <protection hidden="1"/>
    </xf>
    <xf numFmtId="0" fontId="8" fillId="50" borderId="68" xfId="1371" applyFont="1" applyFill="1" applyBorder="1" applyAlignment="1" applyProtection="1">
      <alignment horizontal="center" vertical="center" wrapText="1"/>
      <protection hidden="1"/>
    </xf>
    <xf numFmtId="0" fontId="9" fillId="50" borderId="68" xfId="1371" applyFont="1" applyFill="1" applyBorder="1" applyAlignment="1" applyProtection="1">
      <alignment horizontal="center" vertical="center"/>
      <protection hidden="1"/>
    </xf>
    <xf numFmtId="0" fontId="9" fillId="50" borderId="69" xfId="1371" applyFont="1" applyFill="1" applyBorder="1" applyAlignment="1" applyProtection="1">
      <alignment horizontal="center" vertical="center"/>
      <protection hidden="1"/>
    </xf>
    <xf numFmtId="49" fontId="9" fillId="0" borderId="68" xfId="1371" applyNumberFormat="1" applyFont="1" applyBorder="1" applyAlignment="1" applyProtection="1">
      <alignment horizontal="center" vertical="center"/>
      <protection hidden="1"/>
    </xf>
    <xf numFmtId="0" fontId="9" fillId="0" borderId="68" xfId="1371" applyFont="1" applyBorder="1" applyAlignment="1" applyProtection="1">
      <alignment horizontal="left" vertical="center" wrapText="1"/>
      <protection hidden="1"/>
    </xf>
    <xf numFmtId="0" fontId="9" fillId="0" borderId="69" xfId="1371" applyFont="1" applyBorder="1" applyAlignment="1" applyProtection="1">
      <alignment horizontal="left" vertical="center" wrapText="1"/>
      <protection hidden="1"/>
    </xf>
    <xf numFmtId="14" fontId="9" fillId="0" borderId="72" xfId="1371" applyNumberFormat="1" applyFont="1" applyBorder="1" applyAlignment="1" applyProtection="1">
      <alignment horizontal="center" vertical="center" wrapText="1"/>
      <protection hidden="1"/>
    </xf>
    <xf numFmtId="0" fontId="9" fillId="0" borderId="73" xfId="1371" applyFont="1" applyBorder="1" applyAlignment="1" applyProtection="1">
      <alignment horizontal="center" vertical="center" wrapText="1"/>
      <protection hidden="1"/>
    </xf>
    <xf numFmtId="0" fontId="9" fillId="0" borderId="74" xfId="1371" applyFont="1" applyBorder="1" applyAlignment="1" applyProtection="1">
      <alignment horizontal="center" vertical="center" wrapText="1"/>
      <protection hidden="1"/>
    </xf>
    <xf numFmtId="9" fontId="9" fillId="24" borderId="72" xfId="1495" applyFont="1" applyFill="1" applyBorder="1" applyAlignment="1" applyProtection="1">
      <alignment horizontal="center" vertical="center" wrapText="1"/>
      <protection hidden="1"/>
    </xf>
    <xf numFmtId="9" fontId="9" fillId="24" borderId="73" xfId="1495" applyFont="1" applyFill="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0" fontId="14" fillId="0" borderId="68" xfId="1371" applyFont="1" applyBorder="1" applyAlignment="1" applyProtection="1">
      <alignment horizontal="center" vertical="center"/>
      <protection hidden="1"/>
    </xf>
    <xf numFmtId="0" fontId="14" fillId="0" borderId="69"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0" fontId="9" fillId="0" borderId="73" xfId="1371" applyFont="1" applyBorder="1" applyAlignment="1" applyProtection="1">
      <alignment horizontal="center" vertical="center"/>
      <protection hidden="1"/>
    </xf>
    <xf numFmtId="0" fontId="9" fillId="0" borderId="74" xfId="1371" applyFont="1" applyBorder="1" applyAlignment="1" applyProtection="1">
      <alignment horizontal="center" vertical="center"/>
      <protection hidden="1"/>
    </xf>
    <xf numFmtId="0" fontId="9" fillId="0" borderId="72" xfId="1371" applyFont="1" applyBorder="1" applyAlignment="1" applyProtection="1">
      <alignment horizontal="justify" vertical="center" wrapText="1"/>
      <protection hidden="1"/>
    </xf>
    <xf numFmtId="0" fontId="9" fillId="0" borderId="73" xfId="1371" applyFont="1" applyBorder="1" applyAlignment="1" applyProtection="1">
      <alignment horizontal="justify" vertical="center" wrapText="1"/>
      <protection hidden="1"/>
    </xf>
    <xf numFmtId="0" fontId="9" fillId="0" borderId="74" xfId="1371" applyFont="1" applyBorder="1" applyAlignment="1" applyProtection="1">
      <alignment horizontal="justify" vertical="center" wrapText="1"/>
      <protection hidden="1"/>
    </xf>
    <xf numFmtId="0" fontId="9" fillId="0" borderId="72" xfId="1371" applyFont="1" applyBorder="1" applyAlignment="1" applyProtection="1">
      <alignment horizontal="center" vertical="center" wrapText="1"/>
      <protection hidden="1"/>
    </xf>
    <xf numFmtId="0" fontId="9" fillId="0" borderId="75" xfId="1371" applyFont="1" applyBorder="1" applyAlignment="1" applyProtection="1">
      <alignment horizontal="center" vertical="center" wrapText="1"/>
      <protection hidden="1"/>
    </xf>
    <xf numFmtId="14" fontId="9" fillId="0" borderId="73" xfId="1371" applyNumberFormat="1" applyFont="1" applyBorder="1" applyAlignment="1" applyProtection="1">
      <alignment horizontal="center" vertical="center" wrapText="1"/>
      <protection hidden="1"/>
    </xf>
    <xf numFmtId="14" fontId="9" fillId="0" borderId="74" xfId="1371" applyNumberFormat="1" applyFont="1" applyBorder="1" applyAlignment="1" applyProtection="1">
      <alignment horizontal="center" vertical="center" wrapText="1"/>
      <protection hidden="1"/>
    </xf>
    <xf numFmtId="0" fontId="59" fillId="50" borderId="147" xfId="1371" applyFont="1" applyFill="1" applyBorder="1" applyAlignment="1" applyProtection="1">
      <alignment horizontal="justify" vertical="top" wrapText="1"/>
      <protection locked="0" hidden="1"/>
    </xf>
    <xf numFmtId="0" fontId="59" fillId="50" borderId="157" xfId="1371" applyFont="1" applyFill="1" applyBorder="1" applyAlignment="1" applyProtection="1">
      <alignment horizontal="justify" vertical="top" wrapText="1"/>
      <protection locked="0" hidden="1"/>
    </xf>
    <xf numFmtId="0" fontId="59" fillId="50" borderId="148" xfId="1371" applyFont="1" applyFill="1" applyBorder="1" applyAlignment="1" applyProtection="1">
      <alignment horizontal="justify" vertical="top" wrapText="1"/>
      <protection locked="0" hidden="1"/>
    </xf>
    <xf numFmtId="0" fontId="9" fillId="50" borderId="79" xfId="1371" applyFont="1" applyFill="1" applyBorder="1" applyAlignment="1" applyProtection="1">
      <alignment horizontal="center" vertical="center"/>
      <protection hidden="1"/>
    </xf>
    <xf numFmtId="0" fontId="9" fillId="50" borderId="80" xfId="1371" applyFont="1" applyFill="1" applyBorder="1" applyAlignment="1" applyProtection="1">
      <alignment horizontal="center" vertical="center"/>
      <protection hidden="1"/>
    </xf>
    <xf numFmtId="0" fontId="9" fillId="50" borderId="81" xfId="1371" applyFont="1" applyFill="1" applyBorder="1" applyAlignment="1" applyProtection="1">
      <alignment horizontal="center" vertical="center"/>
      <protection hidden="1"/>
    </xf>
    <xf numFmtId="9" fontId="4" fillId="50" borderId="71"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9" fontId="4" fillId="50" borderId="77" xfId="1250" applyFont="1" applyFill="1" applyBorder="1" applyAlignment="1" applyProtection="1">
      <alignment horizontal="center" vertical="center" wrapText="1"/>
      <protection locked="0" hidden="1"/>
    </xf>
    <xf numFmtId="169" fontId="4" fillId="50" borderId="63" xfId="1250" applyFont="1" applyFill="1" applyBorder="1" applyAlignment="1" applyProtection="1">
      <alignment horizontal="center" vertical="center" wrapText="1"/>
      <protection locked="0" hidden="1"/>
    </xf>
    <xf numFmtId="169" fontId="4" fillId="50" borderId="64" xfId="1250" applyFont="1" applyFill="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9" fillId="0" borderId="163" xfId="1371" applyFont="1" applyBorder="1" applyAlignment="1" applyProtection="1">
      <alignment horizontal="center" vertical="center" wrapText="1"/>
      <protection locked="0" hidden="1"/>
    </xf>
    <xf numFmtId="0" fontId="9" fillId="0" borderId="202" xfId="1371" applyFont="1" applyBorder="1" applyAlignment="1" applyProtection="1">
      <alignment horizontal="center" vertical="center" wrapText="1"/>
      <protection locked="0" hidden="1"/>
    </xf>
    <xf numFmtId="0" fontId="59" fillId="0" borderId="191" xfId="1371" applyFont="1" applyBorder="1" applyAlignment="1" applyProtection="1">
      <alignment horizontal="center" vertical="center" wrapText="1"/>
      <protection locked="0" hidden="1"/>
    </xf>
    <xf numFmtId="0" fontId="59" fillId="0" borderId="185" xfId="1371" applyFont="1" applyBorder="1" applyAlignment="1" applyProtection="1">
      <alignment horizontal="center" vertical="center" wrapText="1"/>
      <protection locked="0" hidden="1"/>
    </xf>
    <xf numFmtId="0" fontId="59" fillId="0" borderId="186"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12" fillId="0" borderId="163" xfId="1371" applyFont="1" applyBorder="1" applyAlignment="1" applyProtection="1">
      <alignment horizontal="center" vertical="center" wrapText="1"/>
      <protection locked="0" hidden="1"/>
    </xf>
    <xf numFmtId="0" fontId="12" fillId="0" borderId="202" xfId="1371" applyFont="1" applyBorder="1" applyAlignment="1" applyProtection="1">
      <alignment horizontal="center" vertical="center" wrapText="1"/>
      <protection locked="0" hidden="1"/>
    </xf>
    <xf numFmtId="0" fontId="8" fillId="61" borderId="198" xfId="1371" applyFont="1" applyFill="1" applyBorder="1" applyAlignment="1" applyProtection="1">
      <alignment horizontal="center" vertical="center" wrapText="1"/>
      <protection hidden="1"/>
    </xf>
    <xf numFmtId="0" fontId="8" fillId="61" borderId="14" xfId="1371" applyFont="1" applyFill="1" applyBorder="1" applyAlignment="1" applyProtection="1">
      <alignment horizontal="center" vertical="center" wrapText="1"/>
      <protection hidden="1"/>
    </xf>
    <xf numFmtId="0" fontId="8" fillId="61" borderId="48" xfId="1371" applyFont="1" applyFill="1" applyBorder="1" applyAlignment="1" applyProtection="1">
      <alignment horizontal="center" vertical="center" wrapText="1"/>
      <protection hidden="1"/>
    </xf>
    <xf numFmtId="0" fontId="59" fillId="0" borderId="199" xfId="1371" applyFont="1" applyBorder="1" applyAlignment="1" applyProtection="1">
      <alignment horizontal="center" vertical="center" wrapText="1"/>
      <protection hidden="1"/>
    </xf>
    <xf numFmtId="0" fontId="59" fillId="0" borderId="20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25" xfId="1371" applyFont="1" applyBorder="1" applyAlignment="1" applyProtection="1">
      <alignment horizontal="center" vertical="center" wrapText="1"/>
      <protection hidden="1"/>
    </xf>
    <xf numFmtId="0" fontId="59" fillId="0" borderId="27" xfId="1371" applyFont="1" applyBorder="1" applyAlignment="1" applyProtection="1">
      <alignment horizontal="center" vertical="center" wrapText="1"/>
      <protection hidden="1"/>
    </xf>
    <xf numFmtId="0" fontId="59" fillId="0" borderId="28" xfId="1371" applyFont="1" applyBorder="1" applyAlignment="1" applyProtection="1">
      <alignment horizontal="center" vertical="center" wrapText="1"/>
      <protection hidden="1"/>
    </xf>
    <xf numFmtId="0" fontId="70" fillId="0" borderId="68" xfId="1371" applyFont="1" applyBorder="1" applyAlignment="1" applyProtection="1">
      <alignment horizontal="left" vertical="center" wrapText="1"/>
      <protection hidden="1"/>
    </xf>
    <xf numFmtId="0" fontId="78" fillId="0" borderId="68" xfId="1371" applyFont="1" applyBorder="1" applyAlignment="1" applyProtection="1">
      <alignment horizontal="left" vertical="center" wrapText="1"/>
      <protection hidden="1"/>
    </xf>
    <xf numFmtId="0" fontId="78" fillId="0" borderId="69" xfId="1371" applyFont="1" applyBorder="1" applyAlignment="1" applyProtection="1">
      <alignment horizontal="left" vertical="center" wrapText="1"/>
      <protection hidden="1"/>
    </xf>
    <xf numFmtId="0" fontId="5" fillId="0" borderId="72" xfId="1371" applyFont="1" applyBorder="1" applyAlignment="1" applyProtection="1">
      <alignment horizontal="left" vertical="center" wrapText="1"/>
      <protection hidden="1"/>
    </xf>
    <xf numFmtId="0" fontId="5" fillId="0" borderId="73"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9" fillId="0" borderId="72" xfId="1371" applyFont="1" applyBorder="1" applyAlignment="1" applyProtection="1">
      <alignment horizontal="justify" vertical="center" wrapText="1"/>
      <protection locked="0" hidden="1"/>
    </xf>
    <xf numFmtId="0" fontId="59" fillId="0" borderId="73" xfId="1371" applyFont="1" applyBorder="1" applyAlignment="1" applyProtection="1">
      <alignment horizontal="justify" vertical="center" wrapText="1"/>
      <protection locked="0" hidden="1"/>
    </xf>
    <xf numFmtId="0" fontId="59" fillId="0" borderId="75" xfId="1371" applyFont="1" applyBorder="1" applyAlignment="1" applyProtection="1">
      <alignment horizontal="justify" vertical="center" wrapText="1"/>
      <protection locked="0" hidden="1"/>
    </xf>
    <xf numFmtId="0" fontId="70" fillId="50" borderId="192" xfId="1371" applyFont="1" applyFill="1" applyBorder="1" applyAlignment="1" applyProtection="1">
      <alignment horizontal="justify" vertical="center" wrapText="1"/>
      <protection locked="0" hidden="1"/>
    </xf>
    <xf numFmtId="0" fontId="5" fillId="50" borderId="72" xfId="1371" applyFont="1" applyFill="1" applyBorder="1" applyAlignment="1" applyProtection="1">
      <alignment horizontal="justify" vertical="center" wrapText="1"/>
      <protection locked="0" hidden="1"/>
    </xf>
    <xf numFmtId="0" fontId="5" fillId="50" borderId="73"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8" fillId="61" borderId="196" xfId="1371" applyFont="1" applyFill="1" applyBorder="1" applyAlignment="1" applyProtection="1">
      <alignment horizontal="center" vertical="center" wrapText="1"/>
      <protection hidden="1"/>
    </xf>
    <xf numFmtId="0" fontId="8" fillId="61" borderId="35" xfId="1371" applyFont="1" applyFill="1" applyBorder="1" applyAlignment="1" applyProtection="1">
      <alignment horizontal="center" vertical="center" wrapText="1"/>
      <protection hidden="1"/>
    </xf>
    <xf numFmtId="0" fontId="59" fillId="50" borderId="195" xfId="1371" applyFont="1" applyFill="1" applyBorder="1" applyAlignment="1" applyProtection="1">
      <alignment horizontal="left" vertical="top" wrapText="1"/>
      <protection locked="0" hidden="1"/>
    </xf>
    <xf numFmtId="0" fontId="59" fillId="50" borderId="199" xfId="1371" applyFont="1" applyFill="1" applyBorder="1" applyAlignment="1" applyProtection="1">
      <alignment horizontal="left" vertical="top" wrapText="1"/>
      <protection locked="0" hidden="1"/>
    </xf>
    <xf numFmtId="0" fontId="59" fillId="50" borderId="200" xfId="1371" applyFont="1" applyFill="1" applyBorder="1" applyAlignment="1" applyProtection="1">
      <alignment horizontal="left" vertical="top" wrapText="1"/>
      <protection locked="0" hidden="1"/>
    </xf>
    <xf numFmtId="0" fontId="59" fillId="50" borderId="146"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25" xfId="1371" applyFont="1" applyFill="1" applyBorder="1" applyAlignment="1" applyProtection="1">
      <alignment horizontal="left" vertical="top" wrapText="1"/>
      <protection locked="0" hidden="1"/>
    </xf>
    <xf numFmtId="0" fontId="59" fillId="50" borderId="26" xfId="1371" applyFont="1" applyFill="1" applyBorder="1" applyAlignment="1" applyProtection="1">
      <alignment horizontal="left" vertical="top" wrapText="1"/>
      <protection locked="0" hidden="1"/>
    </xf>
    <xf numFmtId="0" fontId="59" fillId="50" borderId="27" xfId="1371" applyFont="1" applyFill="1" applyBorder="1" applyAlignment="1" applyProtection="1">
      <alignment horizontal="left" vertical="top" wrapText="1"/>
      <protection locked="0" hidden="1"/>
    </xf>
    <xf numFmtId="0" fontId="59" fillId="50" borderId="28" xfId="1371" applyFont="1" applyFill="1" applyBorder="1" applyAlignment="1" applyProtection="1">
      <alignment horizontal="left" vertical="top" wrapText="1"/>
      <protection locked="0" hidden="1"/>
    </xf>
    <xf numFmtId="0" fontId="5" fillId="0" borderId="68" xfId="1371" applyFont="1" applyBorder="1" applyAlignment="1" applyProtection="1">
      <alignment horizontal="center" vertical="center" wrapText="1"/>
      <protection locked="0" hidden="1"/>
    </xf>
    <xf numFmtId="0" fontId="5" fillId="0" borderId="69" xfId="1371" applyFont="1" applyBorder="1" applyAlignment="1" applyProtection="1">
      <alignment horizontal="center" vertical="center" wrapText="1"/>
      <protection locked="0" hidden="1"/>
    </xf>
    <xf numFmtId="0" fontId="59" fillId="50" borderId="195" xfId="1371" applyFont="1" applyFill="1" applyBorder="1" applyAlignment="1" applyProtection="1">
      <alignment horizontal="left" vertical="center" wrapText="1"/>
      <protection locked="0" hidden="1"/>
    </xf>
    <xf numFmtId="0" fontId="59" fillId="50" borderId="199" xfId="1371" applyFont="1" applyFill="1" applyBorder="1" applyAlignment="1" applyProtection="1">
      <alignment horizontal="left" vertical="center" wrapText="1"/>
      <protection locked="0" hidden="1"/>
    </xf>
    <xf numFmtId="0" fontId="59" fillId="50" borderId="200" xfId="1371" applyFont="1" applyFill="1" applyBorder="1" applyAlignment="1" applyProtection="1">
      <alignment horizontal="left" vertical="center" wrapText="1"/>
      <protection locked="0" hidden="1"/>
    </xf>
    <xf numFmtId="0" fontId="59" fillId="50" borderId="146" xfId="1371" applyFont="1" applyFill="1" applyBorder="1" applyAlignment="1" applyProtection="1">
      <alignment horizontal="left" vertical="center" wrapText="1"/>
      <protection locked="0" hidden="1"/>
    </xf>
    <xf numFmtId="0" fontId="59" fillId="50" borderId="0" xfId="1371" applyFont="1" applyFill="1" applyAlignment="1" applyProtection="1">
      <alignment horizontal="left" vertical="center" wrapText="1"/>
      <protection locked="0" hidden="1"/>
    </xf>
    <xf numFmtId="0" fontId="59" fillId="50" borderId="25" xfId="1371" applyFont="1" applyFill="1" applyBorder="1" applyAlignment="1" applyProtection="1">
      <alignment horizontal="left" vertical="center" wrapText="1"/>
      <protection locked="0" hidden="1"/>
    </xf>
    <xf numFmtId="0" fontId="59" fillId="50" borderId="26" xfId="1371" applyFont="1" applyFill="1" applyBorder="1" applyAlignment="1" applyProtection="1">
      <alignment horizontal="left" vertical="center" wrapText="1"/>
      <protection locked="0" hidden="1"/>
    </xf>
    <xf numFmtId="0" fontId="59" fillId="50" borderId="27" xfId="1371" applyFont="1" applyFill="1" applyBorder="1" applyAlignment="1" applyProtection="1">
      <alignment horizontal="left" vertical="center" wrapText="1"/>
      <protection locked="0" hidden="1"/>
    </xf>
    <xf numFmtId="0" fontId="59" fillId="50" borderId="28" xfId="1371" applyFont="1" applyFill="1" applyBorder="1" applyAlignment="1" applyProtection="1">
      <alignment horizontal="left" vertical="center" wrapText="1"/>
      <protection locked="0" hidden="1"/>
    </xf>
    <xf numFmtId="0" fontId="54" fillId="0" borderId="195" xfId="1371" applyFont="1" applyBorder="1" applyAlignment="1" applyProtection="1">
      <alignment horizontal="left" vertical="center" wrapText="1"/>
      <protection locked="0" hidden="1"/>
    </xf>
    <xf numFmtId="0" fontId="54" fillId="0" borderId="199" xfId="1371" applyFont="1" applyBorder="1" applyAlignment="1" applyProtection="1">
      <alignment horizontal="left" vertical="center" wrapText="1"/>
      <protection locked="0" hidden="1"/>
    </xf>
    <xf numFmtId="0" fontId="54" fillId="0" borderId="200" xfId="1371" applyFont="1" applyBorder="1" applyAlignment="1" applyProtection="1">
      <alignment horizontal="left" vertical="center" wrapText="1"/>
      <protection locked="0" hidden="1"/>
    </xf>
    <xf numFmtId="0" fontId="54" fillId="0" borderId="146" xfId="1371" applyFont="1" applyBorder="1" applyAlignment="1" applyProtection="1">
      <alignment horizontal="left" vertical="center" wrapText="1"/>
      <protection locked="0" hidden="1"/>
    </xf>
    <xf numFmtId="0" fontId="54" fillId="0" borderId="0" xfId="1371" applyFont="1" applyAlignment="1" applyProtection="1">
      <alignment horizontal="left" vertical="center" wrapText="1"/>
      <protection locked="0" hidden="1"/>
    </xf>
    <xf numFmtId="0" fontId="54" fillId="0" borderId="25" xfId="1371" applyFont="1" applyBorder="1" applyAlignment="1" applyProtection="1">
      <alignment horizontal="left" vertical="center" wrapText="1"/>
      <protection locked="0" hidden="1"/>
    </xf>
    <xf numFmtId="0" fontId="54" fillId="0" borderId="26" xfId="1371" applyFont="1" applyBorder="1" applyAlignment="1" applyProtection="1">
      <alignment horizontal="left" vertical="center" wrapText="1"/>
      <protection locked="0" hidden="1"/>
    </xf>
    <xf numFmtId="0" fontId="54" fillId="0" borderId="27" xfId="1371" applyFont="1" applyBorder="1" applyAlignment="1" applyProtection="1">
      <alignment horizontal="left" vertical="center" wrapText="1"/>
      <protection locked="0" hidden="1"/>
    </xf>
    <xf numFmtId="0" fontId="54" fillId="0" borderId="28" xfId="1371" applyFont="1" applyBorder="1" applyAlignment="1" applyProtection="1">
      <alignment horizontal="left" vertical="center" wrapText="1"/>
      <protection locked="0" hidden="1"/>
    </xf>
    <xf numFmtId="0" fontId="3" fillId="0" borderId="195" xfId="0" applyFont="1" applyBorder="1" applyAlignment="1">
      <alignment horizontal="left" vertical="center" wrapText="1"/>
    </xf>
    <xf numFmtId="0" fontId="3" fillId="0" borderId="199" xfId="0" applyFont="1" applyBorder="1" applyAlignment="1">
      <alignment horizontal="left" vertical="center" wrapText="1"/>
    </xf>
    <xf numFmtId="0" fontId="3" fillId="0" borderId="200" xfId="0" applyFont="1" applyBorder="1" applyAlignment="1">
      <alignment horizontal="left" vertical="center" wrapText="1"/>
    </xf>
    <xf numFmtId="0" fontId="3" fillId="0" borderId="146" xfId="0" applyFont="1" applyBorder="1" applyAlignment="1">
      <alignment horizontal="left" vertical="center" wrapText="1"/>
    </xf>
    <xf numFmtId="0" fontId="3" fillId="0" borderId="0" xfId="0" applyFont="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7" xfId="0" applyFont="1" applyBorder="1" applyAlignment="1">
      <alignment horizontal="left" vertical="center" wrapText="1"/>
    </xf>
    <xf numFmtId="0" fontId="3" fillId="0" borderId="28" xfId="0" applyFont="1" applyBorder="1" applyAlignment="1">
      <alignment horizontal="left" vertical="center" wrapText="1"/>
    </xf>
    <xf numFmtId="0" fontId="50" fillId="0" borderId="192" xfId="1371" applyFont="1" applyBorder="1" applyAlignment="1" applyProtection="1">
      <alignment horizontal="center" vertical="center" wrapText="1"/>
      <protection hidden="1"/>
    </xf>
    <xf numFmtId="0" fontId="50" fillId="0" borderId="192" xfId="1371" applyFont="1" applyBorder="1" applyAlignment="1" applyProtection="1">
      <alignment horizontal="center" vertical="center"/>
      <protection hidden="1"/>
    </xf>
    <xf numFmtId="0" fontId="54" fillId="0" borderId="191" xfId="1371" applyFont="1" applyBorder="1" applyAlignment="1" applyProtection="1">
      <alignment horizontal="left" vertical="center" wrapText="1"/>
      <protection locked="0" hidden="1"/>
    </xf>
    <xf numFmtId="0" fontId="54" fillId="0" borderId="185" xfId="1371" applyFont="1" applyBorder="1" applyAlignment="1" applyProtection="1">
      <alignment horizontal="left" vertical="center" wrapText="1"/>
      <protection locked="0" hidden="1"/>
    </xf>
    <xf numFmtId="0" fontId="54" fillId="0" borderId="186" xfId="1371" applyFont="1" applyBorder="1" applyAlignment="1" applyProtection="1">
      <alignment horizontal="left" vertical="center" wrapText="1"/>
      <protection locked="0" hidden="1"/>
    </xf>
    <xf numFmtId="0" fontId="8" fillId="61" borderId="47" xfId="1371" applyFont="1" applyFill="1" applyBorder="1" applyAlignment="1" applyProtection="1">
      <alignment horizontal="center" vertical="center" wrapText="1"/>
      <protection hidden="1"/>
    </xf>
    <xf numFmtId="0" fontId="55" fillId="0" borderId="22" xfId="1371" applyFont="1" applyBorder="1" applyAlignment="1" applyProtection="1">
      <alignment horizontal="left" vertical="top" wrapText="1"/>
      <protection locked="0" hidden="1"/>
    </xf>
    <xf numFmtId="0" fontId="55" fillId="0" borderId="23" xfId="1371" applyFont="1" applyBorder="1" applyAlignment="1" applyProtection="1">
      <alignment horizontal="left" vertical="top" wrapText="1"/>
      <protection locked="0" hidden="1"/>
    </xf>
    <xf numFmtId="0" fontId="55" fillId="0" borderId="146" xfId="1371" applyFont="1" applyBorder="1" applyAlignment="1" applyProtection="1">
      <alignment horizontal="left" vertical="top" wrapText="1"/>
      <protection locked="0" hidden="1"/>
    </xf>
    <xf numFmtId="0" fontId="55" fillId="0" borderId="0" xfId="1371" applyFont="1" applyAlignment="1" applyProtection="1">
      <alignment horizontal="left" vertical="top" wrapText="1"/>
      <protection locked="0" hidden="1"/>
    </xf>
    <xf numFmtId="0" fontId="54" fillId="0" borderId="195" xfId="1371" applyFont="1" applyBorder="1" applyAlignment="1" applyProtection="1">
      <alignment horizontal="left" vertical="top" wrapText="1"/>
      <protection locked="0" hidden="1"/>
    </xf>
    <xf numFmtId="0" fontId="54" fillId="0" borderId="199" xfId="1371" applyFont="1" applyBorder="1" applyAlignment="1" applyProtection="1">
      <alignment horizontal="left" vertical="top" wrapText="1"/>
      <protection locked="0" hidden="1"/>
    </xf>
    <xf numFmtId="0" fontId="54" fillId="0" borderId="200" xfId="1371" applyFont="1" applyBorder="1" applyAlignment="1" applyProtection="1">
      <alignment horizontal="left" vertical="top" wrapText="1"/>
      <protection locked="0" hidden="1"/>
    </xf>
    <xf numFmtId="0" fontId="54" fillId="0" borderId="146"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25" xfId="1371" applyFont="1" applyBorder="1" applyAlignment="1" applyProtection="1">
      <alignment horizontal="left" vertical="top" wrapText="1"/>
      <protection locked="0" hidden="1"/>
    </xf>
    <xf numFmtId="0" fontId="54" fillId="0" borderId="26" xfId="1371" applyFont="1" applyBorder="1" applyAlignment="1" applyProtection="1">
      <alignment horizontal="left" vertical="top" wrapText="1"/>
      <protection locked="0" hidden="1"/>
    </xf>
    <xf numFmtId="0" fontId="54" fillId="0" borderId="27" xfId="1371" applyFont="1" applyBorder="1" applyAlignment="1" applyProtection="1">
      <alignment horizontal="left" vertical="top" wrapText="1"/>
      <protection locked="0" hidden="1"/>
    </xf>
    <xf numFmtId="0" fontId="54" fillId="0" borderId="28" xfId="1371" applyFont="1" applyBorder="1" applyAlignment="1" applyProtection="1">
      <alignment horizontal="left" vertical="top" wrapText="1"/>
      <protection locked="0" hidden="1"/>
    </xf>
    <xf numFmtId="0" fontId="3" fillId="0" borderId="195" xfId="0" applyFont="1" applyBorder="1" applyAlignment="1">
      <alignment horizontal="left" vertical="top" wrapText="1"/>
    </xf>
    <xf numFmtId="0" fontId="3" fillId="0" borderId="199" xfId="0" applyFont="1" applyBorder="1" applyAlignment="1">
      <alignment horizontal="left" vertical="top" wrapText="1"/>
    </xf>
    <xf numFmtId="0" fontId="3" fillId="0" borderId="200" xfId="0" applyFont="1" applyBorder="1" applyAlignment="1">
      <alignment horizontal="left" vertical="top" wrapText="1"/>
    </xf>
    <xf numFmtId="0" fontId="3" fillId="0" borderId="26" xfId="0" applyFont="1" applyBorder="1" applyAlignment="1">
      <alignment horizontal="left" vertical="top" wrapText="1"/>
    </xf>
    <xf numFmtId="0" fontId="3" fillId="0" borderId="27" xfId="0" applyFont="1" applyBorder="1" applyAlignment="1">
      <alignment horizontal="left" vertical="top" wrapText="1"/>
    </xf>
    <xf numFmtId="0" fontId="3" fillId="0" borderId="28" xfId="0" applyFont="1" applyBorder="1" applyAlignment="1">
      <alignment horizontal="left" vertical="top" wrapText="1"/>
    </xf>
    <xf numFmtId="0" fontId="89" fillId="0" borderId="195" xfId="0" applyFont="1" applyBorder="1" applyAlignment="1">
      <alignment horizontal="center" vertical="center" wrapText="1"/>
    </xf>
    <xf numFmtId="0" fontId="89" fillId="0" borderId="199" xfId="0" applyFont="1" applyBorder="1" applyAlignment="1">
      <alignment horizontal="center" vertical="center" wrapText="1"/>
    </xf>
    <xf numFmtId="0" fontId="89" fillId="0" borderId="200" xfId="0" applyFont="1" applyBorder="1" applyAlignment="1">
      <alignment horizontal="center" vertical="center" wrapText="1"/>
    </xf>
    <xf numFmtId="0" fontId="89" fillId="0" borderId="146" xfId="0" applyFont="1" applyBorder="1" applyAlignment="1">
      <alignment horizontal="center" vertical="center" wrapText="1"/>
    </xf>
    <xf numFmtId="0" fontId="89" fillId="0" borderId="0" xfId="0" applyFont="1" applyAlignment="1">
      <alignment horizontal="center" vertical="center" wrapText="1"/>
    </xf>
    <xf numFmtId="0" fontId="89" fillId="0" borderId="25" xfId="0" applyFont="1" applyBorder="1" applyAlignment="1">
      <alignment horizontal="center" vertical="center" wrapText="1"/>
    </xf>
    <xf numFmtId="0" fontId="89" fillId="0" borderId="26" xfId="0" applyFont="1" applyBorder="1" applyAlignment="1">
      <alignment horizontal="center" vertical="center" wrapText="1"/>
    </xf>
    <xf numFmtId="0" fontId="89" fillId="0" borderId="27" xfId="0" applyFont="1" applyBorder="1" applyAlignment="1">
      <alignment horizontal="center" vertical="center" wrapText="1"/>
    </xf>
    <xf numFmtId="0" fontId="89" fillId="0" borderId="28" xfId="0" applyFont="1" applyBorder="1" applyAlignment="1">
      <alignment horizontal="center" vertical="center" wrapText="1"/>
    </xf>
    <xf numFmtId="0" fontId="9" fillId="0" borderId="192" xfId="1371" applyFont="1" applyBorder="1" applyAlignment="1" applyProtection="1">
      <alignment horizontal="center" vertical="center" wrapText="1"/>
      <protection locked="0"/>
    </xf>
    <xf numFmtId="0" fontId="9" fillId="0" borderId="193" xfId="1371" applyFont="1" applyBorder="1" applyAlignment="1" applyProtection="1">
      <alignment horizontal="center" vertical="center" wrapText="1"/>
      <protection locked="0"/>
    </xf>
    <xf numFmtId="0" fontId="82" fillId="65" borderId="146" xfId="0" applyFont="1" applyFill="1" applyBorder="1" applyAlignment="1">
      <alignment horizontal="justify" vertical="center" wrapText="1"/>
    </xf>
    <xf numFmtId="0" fontId="82" fillId="65" borderId="0" xfId="0" applyFont="1" applyFill="1" applyAlignment="1">
      <alignment horizontal="justify" vertical="center" wrapText="1"/>
    </xf>
    <xf numFmtId="0" fontId="82" fillId="65" borderId="26" xfId="0" applyFont="1" applyFill="1" applyBorder="1" applyAlignment="1">
      <alignment horizontal="justify" vertical="center" wrapText="1"/>
    </xf>
    <xf numFmtId="0" fontId="82" fillId="65" borderId="27" xfId="0" applyFont="1" applyFill="1" applyBorder="1" applyAlignment="1">
      <alignment horizontal="justify" vertical="center" wrapText="1"/>
    </xf>
    <xf numFmtId="0" fontId="81" fillId="24" borderId="0" xfId="1371" applyFont="1" applyFill="1" applyAlignment="1" applyProtection="1">
      <alignment horizontal="center" vertical="center"/>
      <protection hidden="1"/>
    </xf>
    <xf numFmtId="0" fontId="82" fillId="65" borderId="22" xfId="0" applyFont="1" applyFill="1" applyBorder="1" applyAlignment="1">
      <alignment horizontal="justify" vertical="center" wrapText="1"/>
    </xf>
    <xf numFmtId="0" fontId="82" fillId="65" borderId="23" xfId="0" applyFont="1" applyFill="1" applyBorder="1" applyAlignment="1">
      <alignment horizontal="justify" vertical="center" wrapText="1"/>
    </xf>
    <xf numFmtId="0" fontId="5" fillId="50" borderId="192" xfId="1371" applyFont="1" applyFill="1" applyBorder="1" applyAlignment="1" applyProtection="1">
      <alignment horizontal="left" vertical="center" wrapText="1"/>
      <protection hidden="1"/>
    </xf>
    <xf numFmtId="0" fontId="5" fillId="50" borderId="193" xfId="1371" applyFont="1" applyFill="1" applyBorder="1" applyAlignment="1" applyProtection="1">
      <alignment horizontal="left" vertical="center" wrapText="1"/>
      <protection hidden="1"/>
    </xf>
    <xf numFmtId="14" fontId="5" fillId="0" borderId="191" xfId="1371" applyNumberFormat="1" applyFont="1" applyBorder="1" applyAlignment="1" applyProtection="1">
      <alignment horizontal="center" vertical="center" wrapText="1"/>
      <protection hidden="1"/>
    </xf>
    <xf numFmtId="0" fontId="5" fillId="0" borderId="34" xfId="1371" applyFont="1" applyBorder="1" applyAlignment="1" applyProtection="1">
      <alignment horizontal="center" vertical="center" wrapText="1"/>
      <protection hidden="1"/>
    </xf>
    <xf numFmtId="4" fontId="5" fillId="0" borderId="191" xfId="1496" applyNumberFormat="1" applyFont="1" applyFill="1" applyBorder="1" applyAlignment="1" applyProtection="1">
      <alignment horizontal="center" vertical="center" wrapText="1"/>
      <protection hidden="1"/>
    </xf>
    <xf numFmtId="4" fontId="5" fillId="0" borderId="185" xfId="1496" applyNumberFormat="1" applyFont="1" applyFill="1" applyBorder="1" applyAlignment="1" applyProtection="1">
      <alignment horizontal="center" vertical="center" wrapText="1"/>
      <protection hidden="1"/>
    </xf>
    <xf numFmtId="4" fontId="5" fillId="0" borderId="186" xfId="1496" applyNumberFormat="1" applyFont="1" applyFill="1" applyBorder="1" applyAlignment="1" applyProtection="1">
      <alignment horizontal="center" vertical="center" wrapText="1"/>
      <protection hidden="1"/>
    </xf>
    <xf numFmtId="0" fontId="5" fillId="0" borderId="191" xfId="1371" applyFont="1" applyBorder="1" applyAlignment="1" applyProtection="1">
      <alignment horizontal="justify" vertical="center" wrapText="1"/>
      <protection hidden="1"/>
    </xf>
    <xf numFmtId="0" fontId="5" fillId="0" borderId="185" xfId="1371" applyFont="1" applyBorder="1" applyAlignment="1" applyProtection="1">
      <alignment horizontal="justify" vertical="center" wrapText="1"/>
      <protection hidden="1"/>
    </xf>
    <xf numFmtId="0" fontId="5" fillId="0" borderId="34" xfId="1371" applyFont="1" applyBorder="1" applyAlignment="1" applyProtection="1">
      <alignment horizontal="justify" vertical="center" wrapText="1"/>
      <protection hidden="1"/>
    </xf>
    <xf numFmtId="14" fontId="5" fillId="0" borderId="185" xfId="1371" applyNumberFormat="1" applyFont="1" applyBorder="1" applyAlignment="1" applyProtection="1">
      <alignment horizontal="center" vertical="center" wrapText="1"/>
      <protection hidden="1"/>
    </xf>
    <xf numFmtId="14" fontId="5" fillId="0" borderId="34" xfId="1371" applyNumberFormat="1" applyFont="1" applyBorder="1" applyAlignment="1" applyProtection="1">
      <alignment horizontal="center" vertical="center" wrapText="1"/>
      <protection hidden="1"/>
    </xf>
    <xf numFmtId="0" fontId="59" fillId="0" borderId="192" xfId="1371" applyFont="1" applyBorder="1" applyAlignment="1" applyProtection="1">
      <alignment horizontal="justify" vertical="center" wrapText="1"/>
      <protection locked="0" hidden="1"/>
    </xf>
    <xf numFmtId="0" fontId="59" fillId="0" borderId="193" xfId="1371" applyFont="1" applyBorder="1" applyAlignment="1" applyProtection="1">
      <alignment horizontal="justify" vertical="center" wrapText="1"/>
      <protection locked="0" hidden="1"/>
    </xf>
    <xf numFmtId="0" fontId="5" fillId="0" borderId="22" xfId="1371" applyFont="1" applyBorder="1" applyAlignment="1" applyProtection="1">
      <alignment horizontal="center" vertical="center"/>
      <protection hidden="1"/>
    </xf>
    <xf numFmtId="0" fontId="5" fillId="0" borderId="23" xfId="1371" applyFont="1" applyBorder="1" applyAlignment="1" applyProtection="1">
      <alignment horizontal="center" vertical="center"/>
      <protection hidden="1"/>
    </xf>
    <xf numFmtId="0" fontId="5" fillId="0" borderId="24" xfId="1371" applyFont="1" applyBorder="1" applyAlignment="1" applyProtection="1">
      <alignment horizontal="center" vertical="center"/>
      <protection hidden="1"/>
    </xf>
    <xf numFmtId="169" fontId="12" fillId="50" borderId="17" xfId="1250" applyFont="1" applyFill="1" applyBorder="1" applyAlignment="1" applyProtection="1">
      <alignment horizontal="center" vertical="center" wrapText="1"/>
      <protection locked="0" hidden="1"/>
    </xf>
    <xf numFmtId="169" fontId="12" fillId="50" borderId="35" xfId="1250" applyFont="1" applyFill="1" applyBorder="1" applyAlignment="1" applyProtection="1">
      <alignment horizontal="center" vertical="center" wrapText="1"/>
      <protection locked="0" hidden="1"/>
    </xf>
    <xf numFmtId="169" fontId="12" fillId="50" borderId="19" xfId="1250" applyFont="1" applyFill="1" applyBorder="1" applyAlignment="1" applyProtection="1">
      <alignment horizontal="center" vertical="center" wrapText="1"/>
      <protection locked="0" hidden="1"/>
    </xf>
    <xf numFmtId="169" fontId="12" fillId="50" borderId="194" xfId="1250" applyFont="1" applyFill="1" applyBorder="1" applyAlignment="1" applyProtection="1">
      <alignment horizontal="center" vertical="center" wrapText="1"/>
      <protection locked="0" hidden="1"/>
    </xf>
    <xf numFmtId="169" fontId="12" fillId="50" borderId="63" xfId="1250" applyFont="1" applyFill="1" applyBorder="1" applyAlignment="1" applyProtection="1">
      <alignment horizontal="center" vertical="center" wrapText="1"/>
      <protection locked="0" hidden="1"/>
    </xf>
    <xf numFmtId="169" fontId="12" fillId="50" borderId="64" xfId="1250" applyFont="1" applyFill="1" applyBorder="1" applyAlignment="1" applyProtection="1">
      <alignment horizontal="center" vertical="center" wrapText="1"/>
      <protection locked="0" hidden="1"/>
    </xf>
    <xf numFmtId="14" fontId="5" fillId="50" borderId="72" xfId="1371" applyNumberFormat="1" applyFont="1" applyFill="1" applyBorder="1" applyAlignment="1" applyProtection="1">
      <alignment horizontal="center" vertical="center" wrapText="1"/>
      <protection hidden="1"/>
    </xf>
    <xf numFmtId="0" fontId="5" fillId="50" borderId="73" xfId="1371" applyFont="1" applyFill="1" applyBorder="1" applyAlignment="1" applyProtection="1">
      <alignment horizontal="center" vertical="center" wrapText="1"/>
      <protection hidden="1"/>
    </xf>
    <xf numFmtId="0" fontId="5" fillId="50" borderId="74" xfId="1371" applyFont="1" applyFill="1" applyBorder="1" applyAlignment="1" applyProtection="1">
      <alignment horizontal="center" vertical="center" wrapText="1"/>
      <protection hidden="1"/>
    </xf>
    <xf numFmtId="14" fontId="5" fillId="50" borderId="73" xfId="1371" applyNumberFormat="1" applyFont="1" applyFill="1" applyBorder="1" applyAlignment="1" applyProtection="1">
      <alignment horizontal="center" vertical="center" wrapText="1"/>
      <protection hidden="1"/>
    </xf>
    <xf numFmtId="14" fontId="5" fillId="50" borderId="74" xfId="1371" applyNumberFormat="1" applyFont="1" applyFill="1" applyBorder="1" applyAlignment="1" applyProtection="1">
      <alignment horizontal="center" vertical="center" wrapText="1"/>
      <protection hidden="1"/>
    </xf>
    <xf numFmtId="0" fontId="5" fillId="50" borderId="79" xfId="1371" applyFont="1" applyFill="1" applyBorder="1" applyAlignment="1" applyProtection="1">
      <alignment horizontal="center" vertical="center"/>
      <protection hidden="1"/>
    </xf>
    <xf numFmtId="0" fontId="5" fillId="50" borderId="80" xfId="1371" applyFont="1" applyFill="1" applyBorder="1" applyAlignment="1" applyProtection="1">
      <alignment horizontal="center" vertical="center"/>
      <protection hidden="1"/>
    </xf>
    <xf numFmtId="0" fontId="5" fillId="50" borderId="81" xfId="1371" applyFont="1" applyFill="1" applyBorder="1" applyAlignment="1" applyProtection="1">
      <alignment horizontal="center" vertical="center"/>
      <protection hidden="1"/>
    </xf>
    <xf numFmtId="169" fontId="9" fillId="50" borderId="77" xfId="1250" applyFont="1" applyFill="1" applyBorder="1" applyAlignment="1" applyProtection="1">
      <alignment horizontal="center" vertical="center" wrapText="1"/>
      <protection locked="0" hidden="1"/>
    </xf>
    <xf numFmtId="169" fontId="9" fillId="50" borderId="63" xfId="1250" applyFont="1" applyFill="1" applyBorder="1" applyAlignment="1" applyProtection="1">
      <alignment horizontal="center" vertical="center" wrapText="1"/>
      <protection locked="0" hidden="1"/>
    </xf>
    <xf numFmtId="169" fontId="9" fillId="50" borderId="64" xfId="1250" applyFont="1" applyFill="1" applyBorder="1" applyAlignment="1" applyProtection="1">
      <alignment horizontal="center" vertical="center" wrapText="1"/>
      <protection locked="0" hidden="1"/>
    </xf>
    <xf numFmtId="0" fontId="54" fillId="50" borderId="72" xfId="1371" applyFont="1" applyFill="1" applyBorder="1" applyAlignment="1" applyProtection="1">
      <alignment horizontal="justify" vertical="center" wrapText="1"/>
      <protection locked="0" hidden="1"/>
    </xf>
    <xf numFmtId="0" fontId="54" fillId="50" borderId="73" xfId="1371" applyFont="1" applyFill="1" applyBorder="1" applyAlignment="1" applyProtection="1">
      <alignment horizontal="justify" vertical="center" wrapText="1"/>
      <protection locked="0" hidden="1"/>
    </xf>
    <xf numFmtId="0" fontId="54" fillId="50" borderId="75" xfId="1371" applyFont="1" applyFill="1" applyBorder="1" applyAlignment="1" applyProtection="1">
      <alignment horizontal="justify" vertical="center" wrapText="1"/>
      <protection locked="0" hidden="1"/>
    </xf>
    <xf numFmtId="0" fontId="70" fillId="50" borderId="191" xfId="1371" applyFont="1" applyFill="1" applyBorder="1" applyAlignment="1" applyProtection="1">
      <alignment horizontal="left" vertical="center" wrapText="1"/>
      <protection locked="0"/>
    </xf>
    <xf numFmtId="0" fontId="70" fillId="50" borderId="185" xfId="1371" applyFont="1" applyFill="1" applyBorder="1" applyAlignment="1" applyProtection="1">
      <alignment horizontal="left" vertical="center" wrapText="1"/>
      <protection locked="0"/>
    </xf>
    <xf numFmtId="0" fontId="70" fillId="50" borderId="186" xfId="1371" applyFont="1" applyFill="1" applyBorder="1" applyAlignment="1" applyProtection="1">
      <alignment horizontal="left" vertical="center" wrapText="1"/>
      <protection locked="0"/>
    </xf>
    <xf numFmtId="0" fontId="8" fillId="61" borderId="197" xfId="1371" applyFont="1" applyFill="1" applyBorder="1" applyAlignment="1" applyProtection="1">
      <alignment horizontal="center" vertical="center" wrapText="1"/>
      <protection hidden="1"/>
    </xf>
    <xf numFmtId="0" fontId="70" fillId="50" borderId="195" xfId="1371" applyFont="1" applyFill="1" applyBorder="1" applyAlignment="1" applyProtection="1">
      <alignment horizontal="left" vertical="center" wrapText="1"/>
      <protection locked="0"/>
    </xf>
    <xf numFmtId="0" fontId="70" fillId="50" borderId="199" xfId="1371" applyFont="1" applyFill="1" applyBorder="1" applyAlignment="1" applyProtection="1">
      <alignment horizontal="left" vertical="center" wrapText="1"/>
      <protection locked="0"/>
    </xf>
    <xf numFmtId="0" fontId="70" fillId="50" borderId="200" xfId="1371" applyFont="1" applyFill="1" applyBorder="1" applyAlignment="1" applyProtection="1">
      <alignment horizontal="left" vertical="center" wrapText="1"/>
      <protection locked="0"/>
    </xf>
    <xf numFmtId="0" fontId="70" fillId="50" borderId="146" xfId="1371" applyFont="1" applyFill="1" applyBorder="1" applyAlignment="1" applyProtection="1">
      <alignment horizontal="left" vertical="center" wrapText="1"/>
      <protection locked="0"/>
    </xf>
    <xf numFmtId="0" fontId="70" fillId="50" borderId="0" xfId="1371" applyFont="1" applyFill="1" applyAlignment="1" applyProtection="1">
      <alignment horizontal="left" vertical="center" wrapText="1"/>
      <protection locked="0"/>
    </xf>
    <xf numFmtId="0" fontId="70" fillId="50" borderId="25" xfId="1371" applyFont="1" applyFill="1" applyBorder="1" applyAlignment="1" applyProtection="1">
      <alignment horizontal="left" vertical="center" wrapText="1"/>
      <protection locked="0"/>
    </xf>
    <xf numFmtId="0" fontId="70" fillId="50" borderId="26" xfId="1371" applyFont="1" applyFill="1" applyBorder="1" applyAlignment="1" applyProtection="1">
      <alignment horizontal="left" vertical="center" wrapText="1"/>
      <protection locked="0"/>
    </xf>
    <xf numFmtId="0" fontId="70" fillId="50" borderId="27" xfId="1371" applyFont="1" applyFill="1" applyBorder="1" applyAlignment="1" applyProtection="1">
      <alignment horizontal="left" vertical="center" wrapText="1"/>
      <protection locked="0"/>
    </xf>
    <xf numFmtId="0" fontId="70" fillId="50" borderId="28" xfId="1371" applyFont="1" applyFill="1" applyBorder="1" applyAlignment="1" applyProtection="1">
      <alignment horizontal="left" vertical="center" wrapText="1"/>
      <protection locked="0"/>
    </xf>
    <xf numFmtId="0" fontId="5" fillId="0" borderId="145"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0" fontId="5" fillId="0" borderId="120" xfId="1371" applyFont="1" applyBorder="1" applyAlignment="1" applyProtection="1">
      <alignment horizontal="center" vertical="center" wrapText="1"/>
      <protection locked="0" hidden="1"/>
    </xf>
    <xf numFmtId="0" fontId="5" fillId="0" borderId="108" xfId="1371" applyFont="1" applyBorder="1" applyAlignment="1" applyProtection="1">
      <alignment horizontal="center" vertical="center" wrapText="1"/>
      <protection locked="0" hidden="1"/>
    </xf>
    <xf numFmtId="0" fontId="5" fillId="0" borderId="109" xfId="1371" applyFont="1" applyBorder="1" applyAlignment="1" applyProtection="1">
      <alignment horizontal="center" vertical="center" wrapText="1"/>
      <protection locked="0" hidden="1"/>
    </xf>
    <xf numFmtId="0" fontId="5" fillId="0" borderId="110"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Border="1" applyAlignment="1">
      <alignment horizontal="justify" vertical="center" wrapText="1"/>
    </xf>
    <xf numFmtId="0" fontId="9" fillId="0" borderId="32" xfId="1371" applyFont="1" applyBorder="1" applyAlignment="1">
      <alignment horizontal="justify" vertical="center" wrapText="1"/>
    </xf>
    <xf numFmtId="0" fontId="9" fillId="0" borderId="34" xfId="1371" applyFont="1" applyBorder="1" applyAlignment="1">
      <alignment horizontal="justify" vertical="center" wrapText="1"/>
    </xf>
    <xf numFmtId="0" fontId="9" fillId="0" borderId="20" xfId="1371" applyFont="1" applyBorder="1" applyAlignment="1">
      <alignment horizontal="center" vertical="center" wrapText="1"/>
    </xf>
    <xf numFmtId="0" fontId="9" fillId="0" borderId="32" xfId="1371" applyFont="1" applyBorder="1" applyAlignment="1">
      <alignment horizontal="center" vertical="center" wrapText="1"/>
    </xf>
    <xf numFmtId="0" fontId="9" fillId="0" borderId="46" xfId="1371" applyFont="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ill="1" applyBorder="1" applyAlignment="1">
      <alignment horizontal="center" vertical="center" wrapText="1"/>
    </xf>
    <xf numFmtId="0" fontId="0" fillId="56" borderId="19" xfId="0"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xfId="32118" builtinId="4"/>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9.6160000000000009E-2</c:v>
                </c:pt>
                <c:pt idx="5">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0.36880000000000002</c:v>
                </c:pt>
                <c:pt idx="5">
                  <c:v>0.36880000000000002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0.49979999999999997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1.9199999999999998E-2</c:v>
                </c:pt>
                <c:pt idx="2">
                  <c:v>1.6980000000000002E-2</c:v>
                </c:pt>
                <c:pt idx="3">
                  <c:v>3.1829999999999997E-2</c:v>
                </c:pt>
                <c:pt idx="4">
                  <c:v>1.6980000000000002E-2</c:v>
                </c:pt>
                <c:pt idx="5">
                  <c:v>1.728E-2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0.15410000000000001</c:v>
                </c:pt>
                <c:pt idx="2">
                  <c:v>0.21070000000000003</c:v>
                </c:pt>
                <c:pt idx="3">
                  <c:v>0.31680000000000003</c:v>
                </c:pt>
                <c:pt idx="4">
                  <c:v>0.37340000000000007</c:v>
                </c:pt>
                <c:pt idx="5">
                  <c:v>0.43100000000000005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9.9989999999999992E-3</c:v>
                </c:pt>
                <c:pt idx="2">
                  <c:v>9.9900000000000006E-3</c:v>
                </c:pt>
                <c:pt idx="3">
                  <c:v>9.9900000000000006E-3</c:v>
                </c:pt>
                <c:pt idx="4">
                  <c:v>0.06</c:v>
                </c:pt>
                <c:pt idx="5">
                  <c:v>1.4279999999999998E-2</c:v>
                </c:pt>
                <c:pt idx="6">
                  <c:v>1.4279999999999998E-2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9.9900000000000006E-3</c:v>
                </c:pt>
                <c:pt idx="2">
                  <c:v>9.9900000000000006E-3</c:v>
                </c:pt>
                <c:pt idx="3">
                  <c:v>9.9900000000000006E-3</c:v>
                </c:pt>
                <c:pt idx="4">
                  <c:v>0.06</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0.33329999999999999</c:v>
                </c:pt>
                <c:pt idx="2">
                  <c:v>0.36659999999999998</c:v>
                </c:pt>
                <c:pt idx="3">
                  <c:v>0.39989999999999998</c:v>
                </c:pt>
                <c:pt idx="4">
                  <c:v>0.59989999999999999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pt idx="4">
                  <c:v>0.23039999999999999</c:v>
                </c:pt>
                <c:pt idx="5">
                  <c:v>0.27643679999999998</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3.7589999999999995</c:v>
                </c:pt>
                <c:pt idx="5">
                  <c:v>4.6804559999999995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pt idx="4">
                  <c:v>2.019E-2</c:v>
                </c:pt>
                <c:pt idx="5">
                  <c:v>3.0299999999999997E-2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0.45419999999999994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874058</xdr:colOff>
      <xdr:row>39</xdr:row>
      <xdr:rowOff>6722</xdr:rowOff>
    </xdr:from>
    <xdr:to>
      <xdr:col>8</xdr:col>
      <xdr:colOff>179294</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xdr:colOff>
      <xdr:row>39</xdr:row>
      <xdr:rowOff>59531</xdr:rowOff>
    </xdr:from>
    <xdr:to>
      <xdr:col>8</xdr:col>
      <xdr:colOff>1654969</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3203125" defaultRowHeight="15" x14ac:dyDescent="0.2"/>
  <cols>
    <col min="1" max="1" width="15.83203125" style="69" customWidth="1"/>
    <col min="2" max="2" width="23.1640625" style="69" customWidth="1"/>
    <col min="3" max="3" width="16.1640625" style="69" customWidth="1"/>
    <col min="4" max="4" width="16.5" style="77" customWidth="1"/>
    <col min="5" max="5" width="17.5" style="69" customWidth="1"/>
    <col min="6" max="6" width="23.5" style="69" customWidth="1"/>
    <col min="7" max="7" width="17.1640625" style="69" customWidth="1"/>
    <col min="8" max="8" width="16.5" style="69" customWidth="1"/>
    <col min="9" max="9" width="18.1640625" style="69" customWidth="1"/>
    <col min="10" max="10" width="13.83203125" style="69" customWidth="1"/>
    <col min="11" max="11" width="13.83203125" style="89" customWidth="1"/>
    <col min="12" max="14" width="13.83203125" style="69" customWidth="1"/>
    <col min="15" max="17" width="13.6640625" style="69" customWidth="1"/>
    <col min="18" max="18" width="11.6640625" style="69" customWidth="1"/>
    <col min="19" max="19" width="9.83203125" style="69" customWidth="1"/>
    <col min="20" max="20" width="10.33203125" style="69" customWidth="1"/>
    <col min="21" max="21" width="14.1640625" style="69" customWidth="1"/>
    <col min="22" max="22" width="11.6640625" style="69" customWidth="1"/>
    <col min="23" max="23" width="12.5" style="69" customWidth="1"/>
    <col min="24" max="26" width="14.6640625" style="69" customWidth="1"/>
    <col min="27" max="27" width="16.5" style="109" customWidth="1"/>
    <col min="28" max="28" width="14.83203125" style="69" customWidth="1"/>
    <col min="29" max="29" width="14.5" style="69" customWidth="1"/>
    <col min="30" max="30" width="89.83203125" style="69" customWidth="1"/>
    <col min="31" max="31" width="79.5" style="69" customWidth="1"/>
    <col min="32" max="32" width="87.5" style="69" customWidth="1"/>
    <col min="33" max="16384" width="10.83203125" style="69"/>
  </cols>
  <sheetData>
    <row r="2" spans="1:67" s="111" customFormat="1" ht="45.75" customHeight="1" x14ac:dyDescent="0.2">
      <c r="A2" s="313"/>
      <c r="B2" s="313"/>
      <c r="C2" s="310" t="s">
        <v>24</v>
      </c>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40"/>
    </row>
    <row r="3" spans="1:67" s="111" customFormat="1" ht="45.75" customHeight="1" x14ac:dyDescent="0.2">
      <c r="A3" s="313"/>
      <c r="B3" s="313"/>
      <c r="C3" s="310" t="s">
        <v>25</v>
      </c>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41"/>
    </row>
    <row r="4" spans="1:67" s="111" customFormat="1" ht="45.75" customHeight="1" x14ac:dyDescent="0.2">
      <c r="A4" s="313"/>
      <c r="B4" s="313"/>
      <c r="C4" s="310" t="s">
        <v>198</v>
      </c>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41"/>
    </row>
    <row r="5" spans="1:67" s="111" customFormat="1" ht="45.75" customHeight="1" x14ac:dyDescent="0.2">
      <c r="A5" s="313"/>
      <c r="B5" s="313"/>
      <c r="C5" s="320" t="s">
        <v>29</v>
      </c>
      <c r="D5" s="320"/>
      <c r="E5" s="320"/>
      <c r="F5" s="320"/>
      <c r="G5" s="320"/>
      <c r="H5" s="320"/>
      <c r="I5" s="320"/>
      <c r="J5" s="320"/>
      <c r="K5" s="320"/>
      <c r="L5" s="320"/>
      <c r="M5" s="320"/>
      <c r="N5" s="320"/>
      <c r="O5" s="320"/>
      <c r="P5" s="320"/>
      <c r="Q5" s="320"/>
      <c r="R5" s="338" t="s">
        <v>189</v>
      </c>
      <c r="S5" s="338"/>
      <c r="T5" s="338"/>
      <c r="U5" s="338"/>
      <c r="V5" s="338"/>
      <c r="W5" s="338"/>
      <c r="X5" s="338"/>
      <c r="Y5" s="338"/>
      <c r="Z5" s="338"/>
      <c r="AA5" s="338"/>
      <c r="AB5" s="338"/>
      <c r="AC5" s="338"/>
      <c r="AD5" s="338"/>
      <c r="AE5" s="338"/>
      <c r="AF5" s="342"/>
    </row>
    <row r="6" spans="1:67" s="112" customFormat="1" ht="30.75" customHeight="1" x14ac:dyDescent="0.2">
      <c r="D6" s="113"/>
      <c r="K6" s="111"/>
      <c r="AA6" s="114"/>
    </row>
    <row r="7" spans="1:67" s="112" customFormat="1" ht="42" customHeight="1" x14ac:dyDescent="0.2">
      <c r="B7" s="115" t="s">
        <v>32</v>
      </c>
      <c r="C7" s="312" t="e">
        <f>+#REF!</f>
        <v>#REF!</v>
      </c>
      <c r="D7" s="312"/>
      <c r="E7" s="312"/>
      <c r="F7" s="312"/>
      <c r="G7" s="312"/>
      <c r="K7" s="111"/>
      <c r="AA7" s="114"/>
    </row>
    <row r="8" spans="1:67" s="112" customFormat="1" ht="42" customHeight="1" x14ac:dyDescent="0.2">
      <c r="B8" s="115" t="s">
        <v>1</v>
      </c>
      <c r="C8" s="312" t="e">
        <f>+#REF!</f>
        <v>#REF!</v>
      </c>
      <c r="D8" s="312"/>
      <c r="E8" s="312"/>
      <c r="F8" s="312"/>
      <c r="G8" s="312"/>
      <c r="K8" s="111"/>
      <c r="AA8" s="114"/>
    </row>
    <row r="9" spans="1:67" s="112" customFormat="1" ht="42" customHeight="1" x14ac:dyDescent="0.2">
      <c r="B9" s="116" t="s">
        <v>30</v>
      </c>
      <c r="C9" s="312" t="e">
        <f>+#REF!</f>
        <v>#REF!</v>
      </c>
      <c r="D9" s="312"/>
      <c r="E9" s="312"/>
      <c r="F9" s="312"/>
      <c r="G9" s="312"/>
      <c r="K9" s="111"/>
      <c r="Q9" s="117"/>
      <c r="R9" s="118"/>
      <c r="AA9" s="114"/>
    </row>
    <row r="10" spans="1:67" s="80" customFormat="1" ht="24.75" customHeight="1" x14ac:dyDescent="0.15">
      <c r="A10" s="78"/>
      <c r="B10" s="78"/>
      <c r="C10" s="78"/>
      <c r="D10" s="78"/>
      <c r="E10" s="79"/>
      <c r="F10" s="79"/>
      <c r="G10" s="79"/>
      <c r="H10" s="79"/>
      <c r="I10" s="79"/>
      <c r="J10" s="79"/>
      <c r="K10" s="94"/>
      <c r="L10" s="79"/>
      <c r="M10" s="79"/>
      <c r="N10" s="79"/>
      <c r="O10" s="79"/>
      <c r="P10" s="79"/>
      <c r="Q10" s="79"/>
      <c r="R10" s="79"/>
      <c r="S10" s="79"/>
      <c r="T10" s="79"/>
      <c r="U10" s="79"/>
      <c r="V10" s="79"/>
      <c r="W10" s="79"/>
      <c r="X10" s="79"/>
      <c r="Y10" s="79"/>
      <c r="Z10" s="79"/>
      <c r="AA10" s="110"/>
      <c r="AB10" s="79"/>
      <c r="AC10" s="79"/>
    </row>
    <row r="11" spans="1:67" s="81" customFormat="1" ht="35.25" customHeight="1" x14ac:dyDescent="0.15">
      <c r="A11" s="329" t="s">
        <v>365</v>
      </c>
      <c r="B11" s="330"/>
      <c r="C11" s="330"/>
      <c r="D11" s="330"/>
      <c r="E11" s="330"/>
      <c r="F11" s="330"/>
      <c r="G11" s="330"/>
      <c r="H11" s="331"/>
      <c r="I11" s="344" t="s">
        <v>36</v>
      </c>
      <c r="J11" s="345"/>
      <c r="K11" s="345"/>
      <c r="L11" s="345"/>
      <c r="M11" s="345"/>
      <c r="N11" s="346"/>
      <c r="O11" s="339" t="s">
        <v>38</v>
      </c>
      <c r="P11" s="339"/>
      <c r="Q11" s="339"/>
      <c r="R11" s="339"/>
      <c r="S11" s="339"/>
      <c r="T11" s="339"/>
      <c r="U11" s="339"/>
      <c r="V11" s="339"/>
      <c r="W11" s="339"/>
      <c r="X11" s="339"/>
      <c r="Y11" s="339"/>
      <c r="Z11" s="339"/>
      <c r="AA11" s="339"/>
      <c r="AB11" s="339"/>
      <c r="AC11" s="339"/>
      <c r="AD11" s="329" t="s">
        <v>18</v>
      </c>
      <c r="AE11" s="330"/>
      <c r="AF11" s="331"/>
    </row>
    <row r="12" spans="1:67" s="81" customFormat="1" ht="56.25" customHeight="1" x14ac:dyDescent="0.15">
      <c r="A12" s="74" t="s">
        <v>35</v>
      </c>
      <c r="B12" s="74" t="s">
        <v>27</v>
      </c>
      <c r="C12" s="74" t="s">
        <v>34</v>
      </c>
      <c r="D12" s="74" t="s">
        <v>33</v>
      </c>
      <c r="E12" s="74" t="s">
        <v>26</v>
      </c>
      <c r="F12" s="74" t="s">
        <v>3</v>
      </c>
      <c r="G12" s="74" t="s">
        <v>2</v>
      </c>
      <c r="H12" s="74" t="s">
        <v>150</v>
      </c>
      <c r="I12" s="76" t="s">
        <v>31</v>
      </c>
      <c r="J12" s="76">
        <v>2016</v>
      </c>
      <c r="K12" s="76">
        <v>2017</v>
      </c>
      <c r="L12" s="76">
        <v>2018</v>
      </c>
      <c r="M12" s="76">
        <v>2019</v>
      </c>
      <c r="N12" s="76">
        <v>2020</v>
      </c>
      <c r="O12" s="84" t="s">
        <v>23</v>
      </c>
      <c r="P12" s="84" t="s">
        <v>19</v>
      </c>
      <c r="Q12" s="84" t="s">
        <v>20</v>
      </c>
      <c r="R12" s="84" t="s">
        <v>21</v>
      </c>
      <c r="S12" s="84" t="s">
        <v>22</v>
      </c>
      <c r="T12" s="84" t="s">
        <v>10</v>
      </c>
      <c r="U12" s="84" t="s">
        <v>11</v>
      </c>
      <c r="V12" s="84" t="s">
        <v>12</v>
      </c>
      <c r="W12" s="84" t="s">
        <v>13</v>
      </c>
      <c r="X12" s="84" t="s">
        <v>14</v>
      </c>
      <c r="Y12" s="84" t="s">
        <v>15</v>
      </c>
      <c r="Z12" s="84" t="s">
        <v>16</v>
      </c>
      <c r="AA12" s="84" t="s">
        <v>37</v>
      </c>
      <c r="AB12" s="85" t="s">
        <v>5</v>
      </c>
      <c r="AC12" s="84" t="s">
        <v>6</v>
      </c>
      <c r="AD12" s="75" t="s">
        <v>7</v>
      </c>
      <c r="AE12" s="75" t="s">
        <v>9</v>
      </c>
      <c r="AF12" s="75" t="s">
        <v>8</v>
      </c>
    </row>
    <row r="13" spans="1:67" s="83" customFormat="1" ht="84.75" customHeight="1" x14ac:dyDescent="0.2">
      <c r="A13" s="311" t="s">
        <v>154</v>
      </c>
      <c r="B13" s="311" t="s">
        <v>358</v>
      </c>
      <c r="C13" s="311">
        <v>224</v>
      </c>
      <c r="D13" s="311" t="s">
        <v>187</v>
      </c>
      <c r="E13" s="311">
        <v>171</v>
      </c>
      <c r="F13" s="343" t="s">
        <v>175</v>
      </c>
      <c r="G13" s="311" t="s">
        <v>152</v>
      </c>
      <c r="H13" s="311" t="s">
        <v>70</v>
      </c>
      <c r="I13" s="321" t="e">
        <f>SUM(J13:N14)</f>
        <v>#REF!</v>
      </c>
      <c r="J13" s="318" t="e">
        <f>+#REF!</f>
        <v>#REF!</v>
      </c>
      <c r="K13" s="347" t="e">
        <f>+#REF!</f>
        <v>#REF!</v>
      </c>
      <c r="L13" s="316" t="e">
        <f>+#REF!</f>
        <v>#REF!</v>
      </c>
      <c r="M13" s="318" t="e">
        <f>+#REF!</f>
        <v>#REF!</v>
      </c>
      <c r="N13" s="318" t="e">
        <f>+#REF!</f>
        <v>#REF!</v>
      </c>
      <c r="O13" s="322" t="e">
        <f>+#REF!</f>
        <v>#REF!</v>
      </c>
      <c r="P13" s="322">
        <v>6.45</v>
      </c>
      <c r="Q13" s="322">
        <v>31.03</v>
      </c>
      <c r="R13" s="322"/>
      <c r="S13" s="322" t="e">
        <f>+#REF!</f>
        <v>#REF!</v>
      </c>
      <c r="T13" s="322" t="e">
        <f>+#REF!</f>
        <v>#REF!</v>
      </c>
      <c r="U13" s="322" t="e">
        <f>+#REF!</f>
        <v>#REF!</v>
      </c>
      <c r="V13" s="322" t="e">
        <f>+#REF!</f>
        <v>#REF!</v>
      </c>
      <c r="W13" s="322" t="e">
        <f>+#REF!</f>
        <v>#REF!</v>
      </c>
      <c r="X13" s="322" t="e">
        <f>+#REF!</f>
        <v>#REF!</v>
      </c>
      <c r="Y13" s="322" t="e">
        <f>+#REF!</f>
        <v>#REF!</v>
      </c>
      <c r="Z13" s="322" t="e">
        <f>+#REF!</f>
        <v>#REF!</v>
      </c>
      <c r="AA13" s="327" t="e">
        <f>SUM(O13:Z14)</f>
        <v>#REF!</v>
      </c>
      <c r="AB13" s="324" t="e">
        <f>+AA13/K13</f>
        <v>#REF!</v>
      </c>
      <c r="AC13" s="324" t="e">
        <f>+(J13+AA13)/I13</f>
        <v>#REF!</v>
      </c>
      <c r="AD13" s="325" t="s">
        <v>219</v>
      </c>
      <c r="AE13" s="314" t="s">
        <v>223</v>
      </c>
      <c r="AF13" s="325" t="s">
        <v>220</v>
      </c>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row>
    <row r="14" spans="1:67" ht="195.75" customHeight="1" x14ac:dyDescent="0.2">
      <c r="A14" s="311"/>
      <c r="B14" s="311"/>
      <c r="C14" s="311"/>
      <c r="D14" s="311"/>
      <c r="E14" s="311"/>
      <c r="F14" s="343"/>
      <c r="G14" s="311"/>
      <c r="H14" s="311"/>
      <c r="I14" s="321"/>
      <c r="J14" s="319"/>
      <c r="K14" s="348"/>
      <c r="L14" s="317"/>
      <c r="M14" s="319"/>
      <c r="N14" s="319"/>
      <c r="O14" s="323"/>
      <c r="P14" s="323"/>
      <c r="Q14" s="323"/>
      <c r="R14" s="323"/>
      <c r="S14" s="323"/>
      <c r="T14" s="323"/>
      <c r="U14" s="323"/>
      <c r="V14" s="323"/>
      <c r="W14" s="323"/>
      <c r="X14" s="323"/>
      <c r="Y14" s="323"/>
      <c r="Z14" s="323"/>
      <c r="AA14" s="328"/>
      <c r="AB14" s="324"/>
      <c r="AC14" s="324"/>
      <c r="AD14" s="326"/>
      <c r="AE14" s="315"/>
      <c r="AF14" s="326"/>
    </row>
    <row r="15" spans="1:67" ht="89.25" customHeight="1" x14ac:dyDescent="0.2">
      <c r="A15" s="311" t="s">
        <v>154</v>
      </c>
      <c r="B15" s="311" t="s">
        <v>359</v>
      </c>
      <c r="C15" s="311">
        <v>223</v>
      </c>
      <c r="D15" s="311" t="s">
        <v>188</v>
      </c>
      <c r="E15" s="311">
        <v>170</v>
      </c>
      <c r="F15" s="343" t="s">
        <v>174</v>
      </c>
      <c r="G15" s="311" t="s">
        <v>152</v>
      </c>
      <c r="H15" s="311" t="s">
        <v>70</v>
      </c>
      <c r="I15" s="321" t="e">
        <f>SUM(J15:N16)</f>
        <v>#REF!</v>
      </c>
      <c r="J15" s="336" t="e">
        <f>+#REF!</f>
        <v>#REF!</v>
      </c>
      <c r="K15" s="332" t="e">
        <f>+#REF!</f>
        <v>#REF!</v>
      </c>
      <c r="L15" s="334" t="e">
        <f>+#REF!</f>
        <v>#REF!</v>
      </c>
      <c r="M15" s="336" t="e">
        <f>+#REF!</f>
        <v>#REF!</v>
      </c>
      <c r="N15" s="336" t="e">
        <f>+#REF!</f>
        <v>#REF!</v>
      </c>
      <c r="O15" s="322">
        <v>53</v>
      </c>
      <c r="P15" s="322">
        <v>712</v>
      </c>
      <c r="Q15" s="322">
        <v>881</v>
      </c>
      <c r="R15" s="322"/>
      <c r="S15" s="322" t="e">
        <f>+#REF!</f>
        <v>#REF!</v>
      </c>
      <c r="T15" s="322" t="e">
        <f>+#REF!</f>
        <v>#REF!</v>
      </c>
      <c r="U15" s="322" t="e">
        <f>+#REF!</f>
        <v>#REF!</v>
      </c>
      <c r="V15" s="322" t="e">
        <f>+#REF!</f>
        <v>#REF!</v>
      </c>
      <c r="W15" s="322" t="e">
        <f>+#REF!</f>
        <v>#REF!</v>
      </c>
      <c r="X15" s="322" t="e">
        <f>+#REF!</f>
        <v>#REF!</v>
      </c>
      <c r="Y15" s="322" t="e">
        <f>+#REF!</f>
        <v>#REF!</v>
      </c>
      <c r="Z15" s="322" t="e">
        <f>+#REF!</f>
        <v>#REF!</v>
      </c>
      <c r="AA15" s="327" t="e">
        <f>SUM(O15:Z16)</f>
        <v>#REF!</v>
      </c>
      <c r="AB15" s="324" t="e">
        <f>+AA15/K15</f>
        <v>#REF!</v>
      </c>
      <c r="AC15" s="324" t="e">
        <f>+(J15+AA15)/I15</f>
        <v>#REF!</v>
      </c>
      <c r="AD15" s="325" t="s">
        <v>221</v>
      </c>
      <c r="AE15" s="314" t="s">
        <v>223</v>
      </c>
      <c r="AF15" s="325" t="s">
        <v>222</v>
      </c>
    </row>
    <row r="16" spans="1:67" ht="140.25" customHeight="1" x14ac:dyDescent="0.2">
      <c r="A16" s="311"/>
      <c r="B16" s="311"/>
      <c r="C16" s="311"/>
      <c r="D16" s="311"/>
      <c r="E16" s="311"/>
      <c r="F16" s="343"/>
      <c r="G16" s="311"/>
      <c r="H16" s="311"/>
      <c r="I16" s="321"/>
      <c r="J16" s="337"/>
      <c r="K16" s="333"/>
      <c r="L16" s="335"/>
      <c r="M16" s="337"/>
      <c r="N16" s="337"/>
      <c r="O16" s="323"/>
      <c r="P16" s="323"/>
      <c r="Q16" s="323"/>
      <c r="R16" s="323"/>
      <c r="S16" s="323"/>
      <c r="T16" s="323"/>
      <c r="U16" s="323"/>
      <c r="V16" s="323"/>
      <c r="W16" s="323"/>
      <c r="X16" s="323"/>
      <c r="Y16" s="323"/>
      <c r="Z16" s="323"/>
      <c r="AA16" s="328"/>
      <c r="AB16" s="324"/>
      <c r="AC16" s="324"/>
      <c r="AD16" s="326"/>
      <c r="AE16" s="315"/>
      <c r="AF16" s="326"/>
    </row>
    <row r="17" spans="1:32" ht="62.25" customHeight="1" x14ac:dyDescent="0.2">
      <c r="A17" s="311" t="s">
        <v>154</v>
      </c>
      <c r="B17" s="367" t="s">
        <v>360</v>
      </c>
      <c r="C17" s="311">
        <v>231</v>
      </c>
      <c r="D17" s="311" t="s">
        <v>176</v>
      </c>
      <c r="E17" s="311">
        <v>178</v>
      </c>
      <c r="F17" s="343" t="s">
        <v>177</v>
      </c>
      <c r="G17" s="311" t="s">
        <v>151</v>
      </c>
      <c r="H17" s="311" t="s">
        <v>70</v>
      </c>
      <c r="I17" s="349">
        <f>SUM(J17:N18)</f>
        <v>1</v>
      </c>
      <c r="J17" s="378">
        <v>0.05</v>
      </c>
      <c r="K17" s="365">
        <v>0.28999999999999998</v>
      </c>
      <c r="L17" s="368">
        <v>0.25</v>
      </c>
      <c r="M17" s="365">
        <v>0.4</v>
      </c>
      <c r="N17" s="365">
        <v>0.01</v>
      </c>
      <c r="O17" s="370">
        <v>0.19</v>
      </c>
      <c r="P17" s="371"/>
      <c r="Q17" s="371"/>
      <c r="R17" s="374">
        <v>0</v>
      </c>
      <c r="S17" s="375"/>
      <c r="T17" s="375"/>
      <c r="U17" s="353">
        <v>0</v>
      </c>
      <c r="V17" s="354"/>
      <c r="W17" s="354"/>
      <c r="X17" s="353">
        <v>0</v>
      </c>
      <c r="Y17" s="354"/>
      <c r="Z17" s="354"/>
      <c r="AA17" s="357">
        <f>+R17+O17+U17+X17</f>
        <v>0.19</v>
      </c>
      <c r="AB17" s="324">
        <f>+AA17/K17</f>
        <v>0.65517241379310354</v>
      </c>
      <c r="AC17" s="324">
        <f>+(J17+AA17)/I17</f>
        <v>0.24</v>
      </c>
      <c r="AD17" s="351" t="s">
        <v>224</v>
      </c>
      <c r="AE17" s="314" t="s">
        <v>223</v>
      </c>
      <c r="AF17" s="351" t="s">
        <v>225</v>
      </c>
    </row>
    <row r="18" spans="1:32" ht="200.25" customHeight="1" x14ac:dyDescent="0.2">
      <c r="A18" s="311"/>
      <c r="B18" s="367"/>
      <c r="C18" s="311"/>
      <c r="D18" s="311"/>
      <c r="E18" s="311"/>
      <c r="F18" s="343"/>
      <c r="G18" s="311"/>
      <c r="H18" s="311"/>
      <c r="I18" s="350"/>
      <c r="J18" s="379"/>
      <c r="K18" s="366"/>
      <c r="L18" s="369"/>
      <c r="M18" s="366"/>
      <c r="N18" s="366"/>
      <c r="O18" s="372"/>
      <c r="P18" s="373"/>
      <c r="Q18" s="373"/>
      <c r="R18" s="376"/>
      <c r="S18" s="377"/>
      <c r="T18" s="377"/>
      <c r="U18" s="355"/>
      <c r="V18" s="356"/>
      <c r="W18" s="356"/>
      <c r="X18" s="355"/>
      <c r="Y18" s="356"/>
      <c r="Z18" s="356"/>
      <c r="AA18" s="358"/>
      <c r="AB18" s="324"/>
      <c r="AC18" s="324"/>
      <c r="AD18" s="352"/>
      <c r="AE18" s="315"/>
      <c r="AF18" s="352"/>
    </row>
    <row r="19" spans="1:32" ht="62.25" customHeight="1" x14ac:dyDescent="0.2">
      <c r="A19" s="311" t="s">
        <v>154</v>
      </c>
      <c r="B19" s="367" t="s">
        <v>361</v>
      </c>
      <c r="C19" s="311">
        <v>232</v>
      </c>
      <c r="D19" s="311" t="s">
        <v>178</v>
      </c>
      <c r="E19" s="311">
        <v>179</v>
      </c>
      <c r="F19" s="343" t="s">
        <v>179</v>
      </c>
      <c r="G19" s="311" t="s">
        <v>151</v>
      </c>
      <c r="H19" s="311" t="s">
        <v>70</v>
      </c>
      <c r="I19" s="349">
        <f>SUM(J19:N20)</f>
        <v>1</v>
      </c>
      <c r="J19" s="378">
        <v>0.01</v>
      </c>
      <c r="K19" s="365">
        <v>0.15</v>
      </c>
      <c r="L19" s="368">
        <v>0.42</v>
      </c>
      <c r="M19" s="365">
        <v>0.42</v>
      </c>
      <c r="N19" s="365">
        <v>0</v>
      </c>
      <c r="O19" s="361">
        <v>0.35</v>
      </c>
      <c r="P19" s="362"/>
      <c r="Q19" s="362"/>
      <c r="R19" s="370">
        <v>0</v>
      </c>
      <c r="S19" s="371"/>
      <c r="T19" s="371"/>
      <c r="U19" s="361">
        <v>0</v>
      </c>
      <c r="V19" s="362"/>
      <c r="W19" s="362"/>
      <c r="X19" s="361">
        <v>0</v>
      </c>
      <c r="Y19" s="362"/>
      <c r="Z19" s="362"/>
      <c r="AA19" s="359">
        <f>+R19+O19+U19+X19</f>
        <v>0.35</v>
      </c>
      <c r="AB19" s="324">
        <f>+AA19/K19</f>
        <v>2.3333333333333335</v>
      </c>
      <c r="AC19" s="324">
        <f>+(J19+AA19)/I19</f>
        <v>0.36</v>
      </c>
      <c r="AD19" s="351" t="s">
        <v>227</v>
      </c>
      <c r="AE19" s="314" t="s">
        <v>223</v>
      </c>
      <c r="AF19" s="351" t="s">
        <v>225</v>
      </c>
    </row>
    <row r="20" spans="1:32" ht="298.5" customHeight="1" x14ac:dyDescent="0.2">
      <c r="A20" s="311"/>
      <c r="B20" s="367"/>
      <c r="C20" s="311"/>
      <c r="D20" s="311"/>
      <c r="E20" s="311"/>
      <c r="F20" s="343"/>
      <c r="G20" s="311"/>
      <c r="H20" s="311"/>
      <c r="I20" s="350"/>
      <c r="J20" s="379"/>
      <c r="K20" s="366"/>
      <c r="L20" s="369"/>
      <c r="M20" s="366"/>
      <c r="N20" s="366"/>
      <c r="O20" s="363"/>
      <c r="P20" s="364"/>
      <c r="Q20" s="364"/>
      <c r="R20" s="372"/>
      <c r="S20" s="373"/>
      <c r="T20" s="373"/>
      <c r="U20" s="363"/>
      <c r="V20" s="364"/>
      <c r="W20" s="364"/>
      <c r="X20" s="363"/>
      <c r="Y20" s="364"/>
      <c r="Z20" s="364"/>
      <c r="AA20" s="360"/>
      <c r="AB20" s="324"/>
      <c r="AC20" s="324"/>
      <c r="AD20" s="352"/>
      <c r="AE20" s="315"/>
      <c r="AF20" s="352"/>
    </row>
    <row r="21" spans="1:32" ht="62.25" customHeight="1" x14ac:dyDescent="0.2">
      <c r="A21" s="311" t="s">
        <v>154</v>
      </c>
      <c r="B21" s="367" t="s">
        <v>362</v>
      </c>
      <c r="C21" s="311">
        <v>233</v>
      </c>
      <c r="D21" s="311" t="s">
        <v>180</v>
      </c>
      <c r="E21" s="311">
        <v>180</v>
      </c>
      <c r="F21" s="343" t="s">
        <v>181</v>
      </c>
      <c r="G21" s="311" t="s">
        <v>151</v>
      </c>
      <c r="H21" s="311" t="s">
        <v>70</v>
      </c>
      <c r="I21" s="349">
        <f>SUM(J21:N22)</f>
        <v>1</v>
      </c>
      <c r="J21" s="378">
        <v>0.01</v>
      </c>
      <c r="K21" s="365">
        <v>0.1</v>
      </c>
      <c r="L21" s="368">
        <v>0.3</v>
      </c>
      <c r="M21" s="365">
        <v>0.55000000000000004</v>
      </c>
      <c r="N21" s="365">
        <v>0.04</v>
      </c>
      <c r="O21" s="361">
        <v>4.4999999999999998E-2</v>
      </c>
      <c r="P21" s="362"/>
      <c r="Q21" s="362"/>
      <c r="R21" s="361">
        <v>0</v>
      </c>
      <c r="S21" s="362"/>
      <c r="T21" s="362"/>
      <c r="U21" s="361">
        <v>0</v>
      </c>
      <c r="V21" s="362"/>
      <c r="W21" s="362"/>
      <c r="X21" s="361">
        <v>0</v>
      </c>
      <c r="Y21" s="362"/>
      <c r="Z21" s="362"/>
      <c r="AA21" s="359">
        <f>+R21+O21+U21+X21</f>
        <v>4.4999999999999998E-2</v>
      </c>
      <c r="AB21" s="324">
        <f>+AA21/K21</f>
        <v>0.44999999999999996</v>
      </c>
      <c r="AC21" s="324">
        <f>+(J21+AA21)/I21</f>
        <v>5.5E-2</v>
      </c>
      <c r="AD21" s="351" t="s">
        <v>228</v>
      </c>
      <c r="AE21" s="314" t="s">
        <v>223</v>
      </c>
      <c r="AF21" s="351" t="s">
        <v>225</v>
      </c>
    </row>
    <row r="22" spans="1:32" ht="124.5" customHeight="1" x14ac:dyDescent="0.2">
      <c r="A22" s="311"/>
      <c r="B22" s="367"/>
      <c r="C22" s="311"/>
      <c r="D22" s="311"/>
      <c r="E22" s="311"/>
      <c r="F22" s="343"/>
      <c r="G22" s="311"/>
      <c r="H22" s="311"/>
      <c r="I22" s="350"/>
      <c r="J22" s="379"/>
      <c r="K22" s="366"/>
      <c r="L22" s="369"/>
      <c r="M22" s="366"/>
      <c r="N22" s="366"/>
      <c r="O22" s="363"/>
      <c r="P22" s="364"/>
      <c r="Q22" s="364"/>
      <c r="R22" s="363"/>
      <c r="S22" s="364"/>
      <c r="T22" s="364"/>
      <c r="U22" s="363"/>
      <c r="V22" s="364"/>
      <c r="W22" s="364"/>
      <c r="X22" s="363"/>
      <c r="Y22" s="364"/>
      <c r="Z22" s="364"/>
      <c r="AA22" s="360"/>
      <c r="AB22" s="324"/>
      <c r="AC22" s="324"/>
      <c r="AD22" s="352"/>
      <c r="AE22" s="315"/>
      <c r="AF22" s="352"/>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topLeftCell="B21" zoomScaleNormal="100" zoomScaleSheetLayoutView="50" zoomScalePageLayoutView="85" workbookViewId="0">
      <selection activeCell="D32" sqref="D32"/>
    </sheetView>
  </sheetViews>
  <sheetFormatPr baseColWidth="10" defaultColWidth="10.83203125" defaultRowHeight="13" x14ac:dyDescent="0.15"/>
  <cols>
    <col min="1" max="1" width="1" style="162" customWidth="1"/>
    <col min="2" max="2" width="25.5" style="197" customWidth="1"/>
    <col min="3" max="3" width="14.5" style="162" customWidth="1"/>
    <col min="4" max="4" width="14.6640625" style="162" customWidth="1"/>
    <col min="5" max="5" width="16.5" style="162" customWidth="1"/>
    <col min="6" max="6" width="25" style="162" customWidth="1"/>
    <col min="7" max="7" width="22" style="197" customWidth="1"/>
    <col min="8" max="9" width="17.6640625" style="162" customWidth="1"/>
    <col min="10" max="11" width="22.5" style="162" customWidth="1"/>
    <col min="12" max="24" width="10.83203125" style="160"/>
    <col min="25" max="16384" width="10.83203125" style="162"/>
  </cols>
  <sheetData>
    <row r="1" spans="2:14" ht="37.5" customHeight="1" x14ac:dyDescent="0.15">
      <c r="B1" s="514"/>
      <c r="C1" s="517" t="s">
        <v>25</v>
      </c>
      <c r="D1" s="517"/>
      <c r="E1" s="517"/>
      <c r="F1" s="517"/>
      <c r="G1" s="517"/>
      <c r="H1" s="517"/>
      <c r="I1" s="518"/>
      <c r="J1" s="159"/>
      <c r="K1" s="159"/>
      <c r="M1" s="161" t="s">
        <v>47</v>
      </c>
    </row>
    <row r="2" spans="2:14" ht="37.5" customHeight="1" x14ac:dyDescent="0.15">
      <c r="B2" s="515"/>
      <c r="C2" s="521" t="s">
        <v>239</v>
      </c>
      <c r="D2" s="521"/>
      <c r="E2" s="521"/>
      <c r="F2" s="521"/>
      <c r="G2" s="521"/>
      <c r="H2" s="521"/>
      <c r="I2" s="519"/>
      <c r="J2" s="159"/>
      <c r="K2" s="159"/>
      <c r="M2" s="161" t="s">
        <v>48</v>
      </c>
    </row>
    <row r="3" spans="2:14" ht="37.5" customHeight="1" thickBot="1" x14ac:dyDescent="0.2">
      <c r="B3" s="516"/>
      <c r="C3" s="522" t="s">
        <v>240</v>
      </c>
      <c r="D3" s="522"/>
      <c r="E3" s="522"/>
      <c r="F3" s="522" t="s">
        <v>241</v>
      </c>
      <c r="G3" s="522"/>
      <c r="H3" s="522"/>
      <c r="I3" s="520"/>
      <c r="J3" s="159"/>
      <c r="K3" s="159"/>
      <c r="M3" s="161" t="s">
        <v>50</v>
      </c>
    </row>
    <row r="4" spans="2:14" ht="23.25" customHeight="1" x14ac:dyDescent="0.15">
      <c r="B4" s="523" t="s">
        <v>351</v>
      </c>
      <c r="C4" s="524"/>
      <c r="D4" s="524"/>
      <c r="E4" s="524"/>
      <c r="F4" s="524"/>
      <c r="G4" s="524"/>
      <c r="H4" s="524"/>
      <c r="I4" s="525"/>
      <c r="J4" s="163"/>
      <c r="K4" s="163"/>
    </row>
    <row r="5" spans="2:14" ht="24" customHeight="1" x14ac:dyDescent="0.15">
      <c r="B5" s="526" t="s">
        <v>234</v>
      </c>
      <c r="C5" s="527"/>
      <c r="D5" s="527"/>
      <c r="E5" s="527"/>
      <c r="F5" s="527"/>
      <c r="G5" s="527"/>
      <c r="H5" s="527"/>
      <c r="I5" s="528"/>
      <c r="J5" s="164"/>
      <c r="K5" s="164"/>
      <c r="N5" s="165" t="s">
        <v>57</v>
      </c>
    </row>
    <row r="6" spans="2:14" ht="46.25" customHeight="1" x14ac:dyDescent="0.15">
      <c r="B6" s="211" t="s">
        <v>242</v>
      </c>
      <c r="C6" s="209">
        <v>7</v>
      </c>
      <c r="D6" s="529" t="s">
        <v>243</v>
      </c>
      <c r="E6" s="529"/>
      <c r="F6" s="530" t="s">
        <v>300</v>
      </c>
      <c r="G6" s="530"/>
      <c r="H6" s="530"/>
      <c r="I6" s="531"/>
      <c r="J6" s="166"/>
      <c r="K6" s="166"/>
      <c r="M6" s="161" t="s">
        <v>60</v>
      </c>
      <c r="N6" s="165" t="s">
        <v>61</v>
      </c>
    </row>
    <row r="7" spans="2:14" ht="30.75" customHeight="1" x14ac:dyDescent="0.15">
      <c r="B7" s="211" t="s">
        <v>244</v>
      </c>
      <c r="C7" s="209" t="s">
        <v>81</v>
      </c>
      <c r="D7" s="529" t="s">
        <v>245</v>
      </c>
      <c r="E7" s="529"/>
      <c r="F7" s="530" t="s">
        <v>301</v>
      </c>
      <c r="G7" s="530"/>
      <c r="H7" s="167" t="s">
        <v>246</v>
      </c>
      <c r="I7" s="210" t="s">
        <v>81</v>
      </c>
      <c r="J7" s="168"/>
      <c r="K7" s="168"/>
      <c r="M7" s="161" t="s">
        <v>65</v>
      </c>
      <c r="N7" s="165" t="s">
        <v>66</v>
      </c>
    </row>
    <row r="8" spans="2:14" ht="30.75" customHeight="1" x14ac:dyDescent="0.15">
      <c r="B8" s="211" t="s">
        <v>247</v>
      </c>
      <c r="C8" s="530" t="s">
        <v>289</v>
      </c>
      <c r="D8" s="530"/>
      <c r="E8" s="530"/>
      <c r="F8" s="530"/>
      <c r="G8" s="167" t="s">
        <v>248</v>
      </c>
      <c r="H8" s="535">
        <v>7550</v>
      </c>
      <c r="I8" s="536"/>
      <c r="J8" s="169"/>
      <c r="K8" s="169"/>
      <c r="M8" s="161" t="s">
        <v>69</v>
      </c>
      <c r="N8" s="165" t="s">
        <v>70</v>
      </c>
    </row>
    <row r="9" spans="2:14" ht="30.75" customHeight="1" x14ac:dyDescent="0.15">
      <c r="B9" s="211" t="s">
        <v>48</v>
      </c>
      <c r="C9" s="537" t="s">
        <v>60</v>
      </c>
      <c r="D9" s="537"/>
      <c r="E9" s="537"/>
      <c r="F9" s="537"/>
      <c r="G9" s="167" t="s">
        <v>249</v>
      </c>
      <c r="H9" s="538" t="s">
        <v>298</v>
      </c>
      <c r="I9" s="539"/>
      <c r="J9" s="170"/>
      <c r="K9" s="170"/>
      <c r="M9" s="171" t="s">
        <v>73</v>
      </c>
    </row>
    <row r="10" spans="2:14" ht="59" customHeight="1" x14ac:dyDescent="0.15">
      <c r="B10" s="211" t="s">
        <v>250</v>
      </c>
      <c r="C10" s="530" t="s">
        <v>346</v>
      </c>
      <c r="D10" s="530"/>
      <c r="E10" s="530"/>
      <c r="F10" s="530"/>
      <c r="G10" s="530"/>
      <c r="H10" s="530"/>
      <c r="I10" s="531"/>
      <c r="J10" s="172"/>
      <c r="K10" s="172"/>
      <c r="M10" s="171"/>
    </row>
    <row r="11" spans="2:14" ht="30.75" customHeight="1" x14ac:dyDescent="0.15">
      <c r="B11" s="211" t="s">
        <v>251</v>
      </c>
      <c r="C11" s="532" t="s">
        <v>355</v>
      </c>
      <c r="D11" s="532"/>
      <c r="E11" s="532"/>
      <c r="F11" s="532"/>
      <c r="G11" s="532"/>
      <c r="H11" s="532"/>
      <c r="I11" s="540"/>
      <c r="J11" s="168"/>
      <c r="K11" s="168"/>
      <c r="M11" s="171"/>
      <c r="N11" s="165" t="s">
        <v>76</v>
      </c>
    </row>
    <row r="12" spans="2:14" ht="30.75" customHeight="1" x14ac:dyDescent="0.15">
      <c r="B12" s="211" t="s">
        <v>254</v>
      </c>
      <c r="C12" s="533" t="s">
        <v>299</v>
      </c>
      <c r="D12" s="533"/>
      <c r="E12" s="533"/>
      <c r="F12" s="533"/>
      <c r="G12" s="167" t="s">
        <v>252</v>
      </c>
      <c r="H12" s="557" t="s">
        <v>91</v>
      </c>
      <c r="I12" s="558"/>
      <c r="J12" s="168"/>
      <c r="K12" s="168"/>
      <c r="M12" s="171" t="s">
        <v>80</v>
      </c>
      <c r="N12" s="165" t="s">
        <v>81</v>
      </c>
    </row>
    <row r="13" spans="2:14" ht="30.75" customHeight="1" x14ac:dyDescent="0.15">
      <c r="B13" s="211" t="s">
        <v>255</v>
      </c>
      <c r="C13" s="541" t="s">
        <v>398</v>
      </c>
      <c r="D13" s="541"/>
      <c r="E13" s="541"/>
      <c r="F13" s="541"/>
      <c r="G13" s="167" t="s">
        <v>253</v>
      </c>
      <c r="H13" s="532" t="s">
        <v>57</v>
      </c>
      <c r="I13" s="540"/>
      <c r="J13" s="168"/>
      <c r="K13" s="168"/>
      <c r="M13" s="171" t="s">
        <v>84</v>
      </c>
    </row>
    <row r="14" spans="2:14" ht="30" customHeight="1" x14ac:dyDescent="0.15">
      <c r="B14" s="211" t="s">
        <v>256</v>
      </c>
      <c r="C14" s="533" t="s">
        <v>312</v>
      </c>
      <c r="D14" s="533"/>
      <c r="E14" s="533"/>
      <c r="F14" s="533"/>
      <c r="G14" s="533"/>
      <c r="H14" s="533"/>
      <c r="I14" s="534"/>
      <c r="J14" s="172"/>
      <c r="K14" s="172"/>
      <c r="M14" s="171" t="s">
        <v>86</v>
      </c>
      <c r="N14" s="165"/>
    </row>
    <row r="15" spans="2:14" ht="30.75" customHeight="1" x14ac:dyDescent="0.15">
      <c r="B15" s="211" t="s">
        <v>257</v>
      </c>
      <c r="C15" s="533" t="s">
        <v>310</v>
      </c>
      <c r="D15" s="533"/>
      <c r="E15" s="533"/>
      <c r="F15" s="533"/>
      <c r="G15" s="533"/>
      <c r="H15" s="533"/>
      <c r="I15" s="534"/>
      <c r="J15" s="173"/>
      <c r="K15" s="173"/>
      <c r="M15" s="171" t="s">
        <v>88</v>
      </c>
      <c r="N15" s="165"/>
    </row>
    <row r="16" spans="2:14" ht="42.5" customHeight="1" x14ac:dyDescent="0.15">
      <c r="B16" s="211" t="s">
        <v>258</v>
      </c>
      <c r="C16" s="530" t="s">
        <v>313</v>
      </c>
      <c r="D16" s="530"/>
      <c r="E16" s="530"/>
      <c r="F16" s="530"/>
      <c r="G16" s="530"/>
      <c r="H16" s="530"/>
      <c r="I16" s="531"/>
      <c r="J16" s="174"/>
      <c r="K16" s="174"/>
      <c r="M16" s="171"/>
      <c r="N16" s="165"/>
    </row>
    <row r="17" spans="2:14" ht="30.75" customHeight="1" x14ac:dyDescent="0.15">
      <c r="B17" s="211" t="s">
        <v>259</v>
      </c>
      <c r="C17" s="532" t="s">
        <v>152</v>
      </c>
      <c r="D17" s="548"/>
      <c r="E17" s="548"/>
      <c r="F17" s="548"/>
      <c r="G17" s="548"/>
      <c r="H17" s="548"/>
      <c r="I17" s="549"/>
      <c r="J17" s="175"/>
      <c r="K17" s="175"/>
      <c r="M17" s="171" t="s">
        <v>91</v>
      </c>
      <c r="N17" s="165"/>
    </row>
    <row r="18" spans="2:14" ht="18" customHeight="1" x14ac:dyDescent="0.15">
      <c r="B18" s="550" t="s">
        <v>265</v>
      </c>
      <c r="C18" s="551" t="s">
        <v>237</v>
      </c>
      <c r="D18" s="551"/>
      <c r="E18" s="551"/>
      <c r="F18" s="552" t="s">
        <v>238</v>
      </c>
      <c r="G18" s="552"/>
      <c r="H18" s="552"/>
      <c r="I18" s="553"/>
      <c r="J18" s="176"/>
      <c r="K18" s="176"/>
      <c r="M18" s="171" t="s">
        <v>79</v>
      </c>
      <c r="N18" s="165"/>
    </row>
    <row r="19" spans="2:14" ht="39.75" customHeight="1" x14ac:dyDescent="0.15">
      <c r="B19" s="550"/>
      <c r="C19" s="562" t="s">
        <v>296</v>
      </c>
      <c r="D19" s="543"/>
      <c r="E19" s="544"/>
      <c r="F19" s="530" t="str">
        <f>C19</f>
        <v>Actividades que se ejecutaron para la implementacion de los procesos transversales</v>
      </c>
      <c r="G19" s="530"/>
      <c r="H19" s="530"/>
      <c r="I19" s="531"/>
      <c r="J19" s="174"/>
      <c r="K19" s="174"/>
      <c r="M19" s="171" t="s">
        <v>95</v>
      </c>
      <c r="N19" s="165"/>
    </row>
    <row r="20" spans="2:14" ht="39.75" customHeight="1" x14ac:dyDescent="0.15">
      <c r="B20" s="211" t="s">
        <v>266</v>
      </c>
      <c r="C20" s="562" t="s">
        <v>297</v>
      </c>
      <c r="D20" s="543"/>
      <c r="E20" s="544"/>
      <c r="F20" s="530" t="str">
        <f>C20</f>
        <v>Cantidad de actividades que se ejecutaron para la implementacion de los procesos transversales</v>
      </c>
      <c r="G20" s="530"/>
      <c r="H20" s="530"/>
      <c r="I20" s="531"/>
      <c r="J20" s="168"/>
      <c r="K20" s="168"/>
      <c r="M20" s="171"/>
      <c r="N20" s="165"/>
    </row>
    <row r="21" spans="2:14" ht="27" customHeight="1" x14ac:dyDescent="0.15">
      <c r="B21" s="211" t="s">
        <v>267</v>
      </c>
      <c r="C21" s="562" t="s">
        <v>152</v>
      </c>
      <c r="D21" s="543"/>
      <c r="E21" s="544"/>
      <c r="F21" s="562" t="s">
        <v>152</v>
      </c>
      <c r="G21" s="543"/>
      <c r="H21" s="543"/>
      <c r="I21" s="563"/>
      <c r="J21" s="173"/>
      <c r="K21" s="173"/>
      <c r="M21" s="177"/>
      <c r="N21" s="165"/>
    </row>
    <row r="22" spans="2:14" ht="23.25" customHeight="1" x14ac:dyDescent="0.15">
      <c r="B22" s="211" t="s">
        <v>268</v>
      </c>
      <c r="C22" s="913">
        <v>44562</v>
      </c>
      <c r="D22" s="916"/>
      <c r="E22" s="917"/>
      <c r="F22" s="167" t="s">
        <v>271</v>
      </c>
      <c r="G22" s="212">
        <v>0.1</v>
      </c>
      <c r="H22" s="167" t="s">
        <v>275</v>
      </c>
      <c r="I22" s="227">
        <v>0.1</v>
      </c>
      <c r="K22" s="178"/>
      <c r="M22" s="177"/>
    </row>
    <row r="23" spans="2:14" ht="27" customHeight="1" x14ac:dyDescent="0.15">
      <c r="B23" s="211" t="s">
        <v>269</v>
      </c>
      <c r="C23" s="913">
        <v>44926</v>
      </c>
      <c r="D23" s="914"/>
      <c r="E23" s="915"/>
      <c r="F23" s="167" t="s">
        <v>272</v>
      </c>
      <c r="G23" s="545">
        <v>0.3</v>
      </c>
      <c r="H23" s="546"/>
      <c r="I23" s="547"/>
      <c r="J23" s="179"/>
      <c r="K23" s="179"/>
      <c r="M23" s="177"/>
    </row>
    <row r="24" spans="2:14" ht="30.75" customHeight="1" x14ac:dyDescent="0.15">
      <c r="B24" s="217" t="s">
        <v>270</v>
      </c>
      <c r="C24" s="918" t="s">
        <v>321</v>
      </c>
      <c r="D24" s="919"/>
      <c r="E24" s="920"/>
      <c r="F24" s="214" t="s">
        <v>274</v>
      </c>
      <c r="G24" s="562" t="s">
        <v>223</v>
      </c>
      <c r="H24" s="543"/>
      <c r="I24" s="563"/>
      <c r="K24" s="176"/>
      <c r="M24" s="177"/>
    </row>
    <row r="25" spans="2:14" ht="22.5" customHeight="1" x14ac:dyDescent="0.15">
      <c r="B25" s="526" t="s">
        <v>235</v>
      </c>
      <c r="C25" s="527"/>
      <c r="D25" s="527"/>
      <c r="E25" s="527"/>
      <c r="F25" s="527"/>
      <c r="G25" s="527"/>
      <c r="H25" s="527"/>
      <c r="I25" s="528"/>
      <c r="J25" s="164"/>
      <c r="K25" s="164"/>
      <c r="M25" s="177"/>
    </row>
    <row r="26" spans="2:14" ht="43.5" customHeight="1" x14ac:dyDescent="0.15">
      <c r="B26" s="180" t="s">
        <v>105</v>
      </c>
      <c r="C26" s="208" t="s">
        <v>261</v>
      </c>
      <c r="D26" s="208" t="s">
        <v>260</v>
      </c>
      <c r="E26" s="181" t="s">
        <v>264</v>
      </c>
      <c r="F26" s="208" t="s">
        <v>263</v>
      </c>
      <c r="G26" s="208" t="s">
        <v>262</v>
      </c>
      <c r="H26" s="181" t="s">
        <v>276</v>
      </c>
      <c r="I26" s="182" t="s">
        <v>273</v>
      </c>
      <c r="J26" s="174"/>
      <c r="K26" s="174"/>
      <c r="M26" s="177"/>
    </row>
    <row r="27" spans="2:14" ht="15.5" customHeight="1" x14ac:dyDescent="0.15">
      <c r="B27" s="180" t="s">
        <v>323</v>
      </c>
      <c r="C27" s="297">
        <f>4.69%*$G$23</f>
        <v>1.4070000000000001E-2</v>
      </c>
      <c r="D27" s="297">
        <f>4.69%*$G$23</f>
        <v>1.4070000000000001E-2</v>
      </c>
      <c r="E27" s="243">
        <v>1</v>
      </c>
      <c r="F27" s="713">
        <f>SUM(C27:C38)</f>
        <v>0.29993999999999998</v>
      </c>
      <c r="G27" s="713">
        <f>SUM(D27:D38)</f>
        <v>0.13625999999999999</v>
      </c>
      <c r="H27" s="281">
        <f>+(D27*100%)/$G$23</f>
        <v>4.6900000000000004E-2</v>
      </c>
      <c r="I27" s="921">
        <f>G27+I22</f>
        <v>0.23626</v>
      </c>
      <c r="J27" s="174"/>
      <c r="K27" s="174"/>
      <c r="M27" s="177"/>
    </row>
    <row r="28" spans="2:14" ht="15.5" customHeight="1" x14ac:dyDescent="0.15">
      <c r="B28" s="180" t="s">
        <v>114</v>
      </c>
      <c r="C28" s="297">
        <f>5.82%*$G$23</f>
        <v>1.746E-2</v>
      </c>
      <c r="D28" s="297">
        <f>0.1*$G$23</f>
        <v>0.03</v>
      </c>
      <c r="E28" s="243">
        <v>1.64</v>
      </c>
      <c r="F28" s="654"/>
      <c r="G28" s="654"/>
      <c r="H28" s="281">
        <f>+IF(D28="","",((D28*100%)/$G$23)+H27)</f>
        <v>0.1469</v>
      </c>
      <c r="I28" s="922"/>
      <c r="J28" s="174"/>
      <c r="K28" s="174"/>
      <c r="M28" s="177"/>
    </row>
    <row r="29" spans="2:14" ht="15.5" customHeight="1" x14ac:dyDescent="0.15">
      <c r="B29" s="180" t="s">
        <v>115</v>
      </c>
      <c r="C29" s="297">
        <f>11.82%*$G$23</f>
        <v>3.5459999999999998E-2</v>
      </c>
      <c r="D29" s="297">
        <f>8.64%*$G$23</f>
        <v>2.5920000000000002E-2</v>
      </c>
      <c r="E29" s="243">
        <v>0.77796764030544097</v>
      </c>
      <c r="F29" s="654"/>
      <c r="G29" s="654"/>
      <c r="H29" s="281">
        <f>+IF(D29="","",((D29*100%)/$G$23)+H28)</f>
        <v>0.23330000000000001</v>
      </c>
      <c r="I29" s="922"/>
      <c r="J29" s="174"/>
      <c r="K29" s="174"/>
      <c r="M29" s="177"/>
    </row>
    <row r="30" spans="2:14" ht="15.5" customHeight="1" x14ac:dyDescent="0.15">
      <c r="B30" s="180" t="s">
        <v>116</v>
      </c>
      <c r="C30" s="297">
        <f>8.1%*$G$23</f>
        <v>2.4299999999999999E-2</v>
      </c>
      <c r="D30" s="297">
        <f>5.26%*$G$23</f>
        <v>1.5779999999999999E-2</v>
      </c>
      <c r="E30" s="243">
        <v>0</v>
      </c>
      <c r="F30" s="654"/>
      <c r="G30" s="654"/>
      <c r="H30" s="281">
        <f t="shared" ref="H30:H38" si="0">+IF(D30="","",((D30*100%)/$G$23)+H29)</f>
        <v>0.28589999999999999</v>
      </c>
      <c r="I30" s="922"/>
      <c r="J30" s="174"/>
      <c r="K30" s="174"/>
      <c r="M30" s="177"/>
    </row>
    <row r="31" spans="2:14" ht="15.5" customHeight="1" x14ac:dyDescent="0.15">
      <c r="B31" s="180" t="s">
        <v>117</v>
      </c>
      <c r="C31" s="297">
        <f>6.73%*$G$23</f>
        <v>2.019E-2</v>
      </c>
      <c r="D31" s="297">
        <f>6.73%*$G$23</f>
        <v>2.019E-2</v>
      </c>
      <c r="E31" s="243">
        <v>0</v>
      </c>
      <c r="F31" s="654"/>
      <c r="G31" s="654"/>
      <c r="H31" s="281">
        <f t="shared" si="0"/>
        <v>0.35319999999999996</v>
      </c>
      <c r="I31" s="922"/>
      <c r="J31" s="174"/>
      <c r="K31" s="174"/>
      <c r="M31" s="177"/>
    </row>
    <row r="32" spans="2:14" ht="15.5" customHeight="1" x14ac:dyDescent="0.15">
      <c r="B32" s="180" t="s">
        <v>118</v>
      </c>
      <c r="C32" s="297">
        <f>10.1%*$G$23</f>
        <v>3.0299999999999997E-2</v>
      </c>
      <c r="D32" s="297">
        <f>C32</f>
        <v>3.0299999999999997E-2</v>
      </c>
      <c r="E32" s="243">
        <v>0</v>
      </c>
      <c r="F32" s="654"/>
      <c r="G32" s="654"/>
      <c r="H32" s="281">
        <f t="shared" si="0"/>
        <v>0.45419999999999994</v>
      </c>
      <c r="I32" s="922"/>
      <c r="J32" s="244"/>
      <c r="K32" s="174"/>
      <c r="M32" s="177"/>
    </row>
    <row r="33" spans="2:11" ht="19.5" customHeight="1" x14ac:dyDescent="0.15">
      <c r="B33" s="180" t="s">
        <v>119</v>
      </c>
      <c r="C33" s="297">
        <f>7.08%*$G$23</f>
        <v>2.1239999999999998E-2</v>
      </c>
      <c r="D33" s="297"/>
      <c r="E33" s="243">
        <v>0</v>
      </c>
      <c r="F33" s="654"/>
      <c r="G33" s="654"/>
      <c r="H33" s="281" t="str">
        <f t="shared" si="0"/>
        <v/>
      </c>
      <c r="I33" s="922"/>
      <c r="J33" s="184"/>
      <c r="K33" s="184"/>
    </row>
    <row r="34" spans="2:11" ht="19.5" customHeight="1" x14ac:dyDescent="0.15">
      <c r="B34" s="180" t="s">
        <v>120</v>
      </c>
      <c r="C34" s="297">
        <f>7.08%*$G$23</f>
        <v>2.1239999999999998E-2</v>
      </c>
      <c r="D34" s="297"/>
      <c r="E34" s="243">
        <v>0</v>
      </c>
      <c r="F34" s="654"/>
      <c r="G34" s="654"/>
      <c r="H34" s="281" t="str">
        <f t="shared" si="0"/>
        <v/>
      </c>
      <c r="I34" s="922"/>
      <c r="J34" s="184"/>
      <c r="K34" s="184"/>
    </row>
    <row r="35" spans="2:11" ht="19.5" customHeight="1" x14ac:dyDescent="0.15">
      <c r="B35" s="180" t="s">
        <v>121</v>
      </c>
      <c r="C35" s="297">
        <f>11.83%*$G$23</f>
        <v>3.5490000000000001E-2</v>
      </c>
      <c r="D35" s="297"/>
      <c r="E35" s="243">
        <v>0</v>
      </c>
      <c r="F35" s="654"/>
      <c r="G35" s="654"/>
      <c r="H35" s="281" t="str">
        <f t="shared" si="0"/>
        <v/>
      </c>
      <c r="I35" s="922"/>
      <c r="J35" s="184"/>
      <c r="K35" s="184"/>
    </row>
    <row r="36" spans="2:11" ht="19.5" customHeight="1" x14ac:dyDescent="0.15">
      <c r="B36" s="180" t="s">
        <v>122</v>
      </c>
      <c r="C36" s="297">
        <f>8.33%*$G$23</f>
        <v>2.4989999999999998E-2</v>
      </c>
      <c r="D36" s="297"/>
      <c r="E36" s="243">
        <v>0</v>
      </c>
      <c r="F36" s="654"/>
      <c r="G36" s="654"/>
      <c r="H36" s="281" t="str">
        <f t="shared" si="0"/>
        <v/>
      </c>
      <c r="I36" s="922"/>
      <c r="J36" s="184"/>
      <c r="K36" s="184"/>
    </row>
    <row r="37" spans="2:11" ht="19.5" customHeight="1" x14ac:dyDescent="0.15">
      <c r="B37" s="180" t="s">
        <v>123</v>
      </c>
      <c r="C37" s="297">
        <f>7.03%*$G$23</f>
        <v>2.1090000000000001E-2</v>
      </c>
      <c r="D37" s="297"/>
      <c r="E37" s="243">
        <v>0</v>
      </c>
      <c r="F37" s="654"/>
      <c r="G37" s="654"/>
      <c r="H37" s="281" t="str">
        <f t="shared" si="0"/>
        <v/>
      </c>
      <c r="I37" s="922"/>
      <c r="J37" s="184"/>
      <c r="K37" s="184"/>
    </row>
    <row r="38" spans="2:11" ht="19.5" customHeight="1" x14ac:dyDescent="0.15">
      <c r="B38" s="180" t="s">
        <v>124</v>
      </c>
      <c r="C38" s="297">
        <f>11.37%*$G$23</f>
        <v>3.4109999999999994E-2</v>
      </c>
      <c r="D38" s="297"/>
      <c r="E38" s="243">
        <v>0</v>
      </c>
      <c r="F38" s="655"/>
      <c r="G38" s="655"/>
      <c r="H38" s="281" t="str">
        <f t="shared" si="0"/>
        <v/>
      </c>
      <c r="I38" s="923"/>
      <c r="J38" s="184"/>
      <c r="K38" s="184"/>
    </row>
    <row r="39" spans="2:11" ht="52.5" customHeight="1" x14ac:dyDescent="0.15">
      <c r="B39" s="215" t="s">
        <v>277</v>
      </c>
      <c r="C39" s="924"/>
      <c r="D39" s="925"/>
      <c r="E39" s="925"/>
      <c r="F39" s="925"/>
      <c r="G39" s="925"/>
      <c r="H39" s="925"/>
      <c r="I39" s="926"/>
      <c r="J39" s="185"/>
      <c r="K39" s="185"/>
    </row>
    <row r="40" spans="2:11" ht="34.5" customHeight="1" x14ac:dyDescent="0.15">
      <c r="B40" s="572"/>
      <c r="C40" s="573"/>
      <c r="D40" s="573"/>
      <c r="E40" s="573"/>
      <c r="F40" s="573"/>
      <c r="G40" s="573"/>
      <c r="H40" s="573"/>
      <c r="I40" s="574"/>
      <c r="J40" s="164"/>
      <c r="K40" s="164"/>
    </row>
    <row r="41" spans="2:11" ht="34.5" customHeight="1" x14ac:dyDescent="0.15">
      <c r="B41" s="575"/>
      <c r="C41" s="576"/>
      <c r="D41" s="576"/>
      <c r="E41" s="576"/>
      <c r="F41" s="576"/>
      <c r="G41" s="576"/>
      <c r="H41" s="576"/>
      <c r="I41" s="577"/>
      <c r="J41" s="185"/>
      <c r="K41" s="185"/>
    </row>
    <row r="42" spans="2:11" ht="34.5" customHeight="1" x14ac:dyDescent="0.15">
      <c r="B42" s="575"/>
      <c r="C42" s="576"/>
      <c r="D42" s="576"/>
      <c r="E42" s="576"/>
      <c r="F42" s="576"/>
      <c r="G42" s="576"/>
      <c r="H42" s="576"/>
      <c r="I42" s="577"/>
      <c r="J42" s="185"/>
      <c r="K42" s="185"/>
    </row>
    <row r="43" spans="2:11" ht="34.5" customHeight="1" x14ac:dyDescent="0.15">
      <c r="B43" s="575"/>
      <c r="C43" s="576"/>
      <c r="D43" s="576"/>
      <c r="E43" s="576"/>
      <c r="F43" s="576"/>
      <c r="G43" s="576"/>
      <c r="H43" s="576"/>
      <c r="I43" s="577"/>
      <c r="J43" s="185"/>
      <c r="K43" s="185"/>
    </row>
    <row r="44" spans="2:11" ht="34.5" customHeight="1" x14ac:dyDescent="0.15">
      <c r="B44" s="578"/>
      <c r="C44" s="579"/>
      <c r="D44" s="579"/>
      <c r="E44" s="579"/>
      <c r="F44" s="579"/>
      <c r="G44" s="579"/>
      <c r="H44" s="579"/>
      <c r="I44" s="580"/>
      <c r="J44" s="163"/>
      <c r="K44" s="163"/>
    </row>
    <row r="45" spans="2:11" ht="34.5" customHeight="1" x14ac:dyDescent="0.15">
      <c r="B45" s="280"/>
      <c r="C45" s="293" t="s">
        <v>437</v>
      </c>
      <c r="D45" s="267"/>
      <c r="E45" s="267"/>
      <c r="F45" s="267"/>
      <c r="G45" s="268"/>
      <c r="H45" s="268"/>
      <c r="I45" s="268"/>
      <c r="J45" s="163"/>
      <c r="K45" s="163"/>
    </row>
    <row r="46" spans="2:11" ht="44.25" customHeight="1" x14ac:dyDescent="0.15">
      <c r="B46" s="930" t="s">
        <v>278</v>
      </c>
      <c r="C46" s="931" t="s">
        <v>470</v>
      </c>
      <c r="D46" s="932"/>
      <c r="E46" s="932"/>
      <c r="F46" s="933"/>
      <c r="G46" s="266"/>
      <c r="H46" s="296" t="s">
        <v>440</v>
      </c>
      <c r="I46" s="296" t="s">
        <v>441</v>
      </c>
      <c r="J46" s="186"/>
      <c r="K46" s="186"/>
    </row>
    <row r="47" spans="2:11" ht="44.25" customHeight="1" x14ac:dyDescent="0.15">
      <c r="B47" s="672"/>
      <c r="C47" s="934"/>
      <c r="D47" s="935"/>
      <c r="E47" s="935"/>
      <c r="F47" s="936"/>
      <c r="G47" s="289" t="s">
        <v>418</v>
      </c>
      <c r="H47" s="295">
        <v>158</v>
      </c>
      <c r="I47" s="295">
        <f>863+158</f>
        <v>1021</v>
      </c>
      <c r="J47" s="186"/>
      <c r="K47" s="186"/>
    </row>
    <row r="48" spans="2:11" ht="44.25" customHeight="1" x14ac:dyDescent="0.15">
      <c r="B48" s="672"/>
      <c r="C48" s="934"/>
      <c r="D48" s="935"/>
      <c r="E48" s="935"/>
      <c r="F48" s="936"/>
      <c r="G48" s="289" t="s">
        <v>416</v>
      </c>
      <c r="H48" s="295">
        <v>1</v>
      </c>
      <c r="I48" s="295">
        <f>5+1</f>
        <v>6</v>
      </c>
      <c r="J48" s="186"/>
      <c r="K48" s="186"/>
    </row>
    <row r="49" spans="2:11" ht="44.25" customHeight="1" x14ac:dyDescent="0.15">
      <c r="B49" s="672"/>
      <c r="C49" s="937"/>
      <c r="D49" s="938"/>
      <c r="E49" s="938"/>
      <c r="F49" s="939"/>
      <c r="G49" s="289" t="s">
        <v>419</v>
      </c>
      <c r="H49" s="295">
        <v>74</v>
      </c>
      <c r="I49" s="295">
        <f>227+74</f>
        <v>301</v>
      </c>
      <c r="J49" s="186"/>
      <c r="K49" s="186"/>
    </row>
    <row r="50" spans="2:11" ht="132.75" customHeight="1" x14ac:dyDescent="0.15">
      <c r="B50" s="211" t="s">
        <v>279</v>
      </c>
      <c r="C50" s="927" t="s">
        <v>478</v>
      </c>
      <c r="D50" s="928"/>
      <c r="E50" s="928"/>
      <c r="F50" s="928"/>
      <c r="G50" s="928"/>
      <c r="H50" s="928"/>
      <c r="I50" s="929"/>
      <c r="J50" s="186"/>
      <c r="K50" s="186"/>
    </row>
    <row r="51" spans="2:11" ht="90" customHeight="1" x14ac:dyDescent="0.15">
      <c r="B51" s="216" t="s">
        <v>280</v>
      </c>
      <c r="C51" s="927" t="s">
        <v>447</v>
      </c>
      <c r="D51" s="928"/>
      <c r="E51" s="928"/>
      <c r="F51" s="928"/>
      <c r="G51" s="928"/>
      <c r="H51" s="928"/>
      <c r="I51" s="929"/>
      <c r="J51" s="186"/>
      <c r="K51" s="186"/>
    </row>
    <row r="52" spans="2:11" ht="22.5" customHeight="1" x14ac:dyDescent="0.15">
      <c r="B52" s="526" t="s">
        <v>236</v>
      </c>
      <c r="C52" s="527"/>
      <c r="D52" s="527"/>
      <c r="E52" s="527"/>
      <c r="F52" s="527"/>
      <c r="G52" s="527"/>
      <c r="H52" s="527"/>
      <c r="I52" s="528"/>
      <c r="J52" s="186"/>
      <c r="K52" s="186"/>
    </row>
    <row r="53" spans="2:11" ht="22.5" customHeight="1" x14ac:dyDescent="0.15">
      <c r="B53" s="594" t="s">
        <v>281</v>
      </c>
      <c r="C53" s="205" t="s">
        <v>282</v>
      </c>
      <c r="D53" s="596" t="s">
        <v>283</v>
      </c>
      <c r="E53" s="596"/>
      <c r="F53" s="596"/>
      <c r="G53" s="596" t="s">
        <v>284</v>
      </c>
      <c r="H53" s="596"/>
      <c r="I53" s="597"/>
      <c r="J53" s="187"/>
      <c r="K53" s="187"/>
    </row>
    <row r="54" spans="2:11" ht="30.75" customHeight="1" x14ac:dyDescent="0.15">
      <c r="B54" s="595"/>
      <c r="C54" s="228"/>
      <c r="D54" s="818"/>
      <c r="E54" s="818"/>
      <c r="F54" s="818"/>
      <c r="G54" s="818"/>
      <c r="H54" s="818"/>
      <c r="I54" s="819"/>
      <c r="J54" s="187"/>
      <c r="K54" s="187"/>
    </row>
    <row r="55" spans="2:11" ht="32.25" customHeight="1" x14ac:dyDescent="0.15">
      <c r="B55" s="219" t="s">
        <v>285</v>
      </c>
      <c r="C55" s="818" t="s">
        <v>471</v>
      </c>
      <c r="D55" s="818"/>
      <c r="E55" s="818"/>
      <c r="F55" s="818"/>
      <c r="G55" s="818"/>
      <c r="H55" s="818"/>
      <c r="I55" s="819"/>
      <c r="J55" s="189"/>
      <c r="K55" s="189"/>
    </row>
    <row r="56" spans="2:11" ht="28.5" customHeight="1" x14ac:dyDescent="0.15">
      <c r="B56" s="220" t="s">
        <v>286</v>
      </c>
      <c r="C56" s="818" t="s">
        <v>471</v>
      </c>
      <c r="D56" s="818"/>
      <c r="E56" s="818"/>
      <c r="F56" s="818"/>
      <c r="G56" s="818"/>
      <c r="H56" s="818"/>
      <c r="I56" s="819"/>
      <c r="J56" s="189"/>
      <c r="K56" s="189"/>
    </row>
    <row r="57" spans="2:11" ht="30" customHeight="1" x14ac:dyDescent="0.15">
      <c r="B57" s="216" t="s">
        <v>287</v>
      </c>
      <c r="C57" s="940" t="s">
        <v>350</v>
      </c>
      <c r="D57" s="941"/>
      <c r="E57" s="941"/>
      <c r="F57" s="941"/>
      <c r="G57" s="941"/>
      <c r="H57" s="941"/>
      <c r="I57" s="942"/>
      <c r="J57" s="190"/>
      <c r="K57" s="190"/>
    </row>
    <row r="58" spans="2:11" ht="31.5" customHeight="1" thickBot="1" x14ac:dyDescent="0.2">
      <c r="B58" s="199" t="s">
        <v>288</v>
      </c>
      <c r="C58" s="943" t="s">
        <v>324</v>
      </c>
      <c r="D58" s="944"/>
      <c r="E58" s="944"/>
      <c r="F58" s="944"/>
      <c r="G58" s="944"/>
      <c r="H58" s="944"/>
      <c r="I58" s="945"/>
      <c r="J58" s="191"/>
      <c r="K58" s="191"/>
    </row>
    <row r="59" spans="2:11" ht="13.25" customHeight="1" x14ac:dyDescent="0.15">
      <c r="B59" s="192"/>
      <c r="C59" s="193"/>
      <c r="D59" s="193"/>
      <c r="E59" s="194"/>
      <c r="F59" s="194"/>
      <c r="G59" s="200"/>
      <c r="H59" s="196"/>
      <c r="I59" s="193"/>
      <c r="J59" s="191"/>
      <c r="K59" s="191"/>
    </row>
    <row r="60" spans="2:11" ht="13.25" customHeight="1" x14ac:dyDescent="0.15">
      <c r="B60" s="192"/>
      <c r="C60" s="193"/>
      <c r="D60" s="193"/>
      <c r="E60" s="194"/>
      <c r="F60" s="194"/>
      <c r="G60" s="200"/>
      <c r="H60" s="196"/>
      <c r="I60" s="193"/>
      <c r="J60" s="191"/>
      <c r="K60" s="191"/>
    </row>
    <row r="61" spans="2:11" ht="13.25" customHeight="1" x14ac:dyDescent="0.15">
      <c r="B61" s="192"/>
      <c r="C61" s="193"/>
      <c r="D61" s="193"/>
      <c r="E61" s="194"/>
      <c r="F61" s="194"/>
      <c r="G61" s="200"/>
      <c r="H61" s="196"/>
      <c r="I61" s="193"/>
      <c r="J61" s="191"/>
      <c r="K61" s="191"/>
    </row>
    <row r="62" spans="2:11" ht="13.25" customHeight="1" x14ac:dyDescent="0.15">
      <c r="B62" s="192"/>
      <c r="C62" s="193"/>
      <c r="D62" s="193"/>
      <c r="E62" s="194"/>
      <c r="F62" s="194"/>
      <c r="G62" s="200"/>
      <c r="H62" s="196"/>
      <c r="I62" s="193"/>
      <c r="J62" s="191"/>
      <c r="K62" s="191"/>
    </row>
    <row r="63" spans="2:11" ht="13.25" customHeight="1" x14ac:dyDescent="0.15">
      <c r="B63" s="192"/>
      <c r="C63" s="193"/>
      <c r="D63" s="193"/>
      <c r="E63" s="194"/>
      <c r="F63" s="194"/>
      <c r="G63" s="200"/>
      <c r="H63" s="196"/>
      <c r="I63" s="193"/>
      <c r="J63" s="191"/>
      <c r="K63" s="191"/>
    </row>
    <row r="64" spans="2:11" ht="25.5" customHeight="1" x14ac:dyDescent="0.15">
      <c r="B64" s="192"/>
      <c r="C64" s="193"/>
      <c r="D64" s="193"/>
      <c r="E64" s="194"/>
      <c r="F64" s="194"/>
      <c r="G64" s="200"/>
      <c r="H64" s="196"/>
      <c r="I64" s="193"/>
      <c r="J64" s="191"/>
      <c r="K64" s="191"/>
    </row>
    <row r="65" ht="14" customHeight="1" x14ac:dyDescent="0.15"/>
  </sheetData>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B40:I44"/>
    <mergeCell ref="C51:I51"/>
    <mergeCell ref="C50:I50"/>
    <mergeCell ref="B46:B49"/>
    <mergeCell ref="C46:F4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32031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83203125" style="3"/>
    <col min="25" max="16384" width="10.83203125" style="7"/>
  </cols>
  <sheetData>
    <row r="1" spans="2:14" ht="6" customHeight="1" thickBot="1" x14ac:dyDescent="0.2"/>
    <row r="2" spans="2:14" ht="25.5" customHeight="1" x14ac:dyDescent="0.15">
      <c r="B2" s="382"/>
      <c r="C2" s="380" t="s">
        <v>24</v>
      </c>
      <c r="D2" s="380"/>
      <c r="E2" s="380"/>
      <c r="F2" s="380"/>
      <c r="G2" s="380"/>
      <c r="H2" s="380"/>
      <c r="I2" s="384"/>
      <c r="J2" s="10"/>
      <c r="K2" s="10"/>
      <c r="M2" s="11" t="s">
        <v>47</v>
      </c>
    </row>
    <row r="3" spans="2:14" ht="25.5" customHeight="1" x14ac:dyDescent="0.15">
      <c r="B3" s="383"/>
      <c r="C3" s="381" t="s">
        <v>25</v>
      </c>
      <c r="D3" s="381"/>
      <c r="E3" s="381"/>
      <c r="F3" s="381"/>
      <c r="G3" s="381"/>
      <c r="H3" s="381"/>
      <c r="I3" s="385"/>
      <c r="J3" s="10"/>
      <c r="K3" s="10"/>
      <c r="M3" s="11" t="s">
        <v>48</v>
      </c>
    </row>
    <row r="4" spans="2:14" ht="25.5" customHeight="1" x14ac:dyDescent="0.15">
      <c r="B4" s="383"/>
      <c r="C4" s="381" t="s">
        <v>49</v>
      </c>
      <c r="D4" s="381"/>
      <c r="E4" s="381"/>
      <c r="F4" s="381"/>
      <c r="G4" s="381"/>
      <c r="H4" s="381"/>
      <c r="I4" s="385"/>
      <c r="J4" s="10"/>
      <c r="K4" s="10"/>
      <c r="M4" s="11" t="s">
        <v>50</v>
      </c>
    </row>
    <row r="5" spans="2:14" ht="25.5" customHeight="1" x14ac:dyDescent="0.15">
      <c r="B5" s="383"/>
      <c r="C5" s="381" t="s">
        <v>51</v>
      </c>
      <c r="D5" s="381"/>
      <c r="E5" s="381"/>
      <c r="F5" s="381"/>
      <c r="G5" s="386" t="s">
        <v>52</v>
      </c>
      <c r="H5" s="386"/>
      <c r="I5" s="385"/>
      <c r="J5" s="10"/>
      <c r="K5" s="10"/>
      <c r="M5" s="11" t="s">
        <v>53</v>
      </c>
    </row>
    <row r="6" spans="2:14" ht="23.25" customHeight="1" x14ac:dyDescent="0.15">
      <c r="B6" s="387" t="s">
        <v>54</v>
      </c>
      <c r="C6" s="388"/>
      <c r="D6" s="388"/>
      <c r="E6" s="388"/>
      <c r="F6" s="388"/>
      <c r="G6" s="388"/>
      <c r="H6" s="388"/>
      <c r="I6" s="389"/>
      <c r="J6" s="12"/>
      <c r="K6" s="12"/>
    </row>
    <row r="7" spans="2:14" ht="24" customHeight="1" x14ac:dyDescent="0.15">
      <c r="B7" s="390" t="s">
        <v>55</v>
      </c>
      <c r="C7" s="391"/>
      <c r="D7" s="391"/>
      <c r="E7" s="391"/>
      <c r="F7" s="391"/>
      <c r="G7" s="391"/>
      <c r="H7" s="391"/>
      <c r="I7" s="392"/>
      <c r="J7" s="13"/>
      <c r="K7" s="13"/>
    </row>
    <row r="8" spans="2:14" ht="24" customHeight="1" x14ac:dyDescent="0.15">
      <c r="B8" s="393" t="s">
        <v>56</v>
      </c>
      <c r="C8" s="394"/>
      <c r="D8" s="394"/>
      <c r="E8" s="394"/>
      <c r="F8" s="394"/>
      <c r="G8" s="394"/>
      <c r="H8" s="394"/>
      <c r="I8" s="395"/>
      <c r="J8" s="53"/>
      <c r="K8" s="53"/>
      <c r="N8" s="6" t="s">
        <v>57</v>
      </c>
    </row>
    <row r="9" spans="2:14" ht="30.75" customHeight="1" x14ac:dyDescent="0.15">
      <c r="B9" s="93" t="s">
        <v>58</v>
      </c>
      <c r="C9" s="54">
        <v>14</v>
      </c>
      <c r="D9" s="401" t="s">
        <v>59</v>
      </c>
      <c r="E9" s="401"/>
      <c r="F9" s="402" t="s">
        <v>207</v>
      </c>
      <c r="G9" s="403"/>
      <c r="H9" s="403"/>
      <c r="I9" s="404"/>
      <c r="J9" s="14"/>
      <c r="K9" s="14"/>
      <c r="M9" s="11" t="s">
        <v>60</v>
      </c>
      <c r="N9" s="6" t="s">
        <v>61</v>
      </c>
    </row>
    <row r="10" spans="2:14" ht="30.75" customHeight="1" x14ac:dyDescent="0.15">
      <c r="B10" s="17" t="s">
        <v>62</v>
      </c>
      <c r="C10" s="55" t="s">
        <v>81</v>
      </c>
      <c r="D10" s="405" t="s">
        <v>63</v>
      </c>
      <c r="E10" s="406"/>
      <c r="F10" s="396" t="s">
        <v>155</v>
      </c>
      <c r="G10" s="397"/>
      <c r="H10" s="15" t="s">
        <v>64</v>
      </c>
      <c r="I10" s="71" t="s">
        <v>81</v>
      </c>
      <c r="J10" s="16"/>
      <c r="K10" s="16"/>
      <c r="M10" s="11" t="s">
        <v>65</v>
      </c>
      <c r="N10" s="6" t="s">
        <v>66</v>
      </c>
    </row>
    <row r="11" spans="2:14" ht="30.75" customHeight="1" x14ac:dyDescent="0.15">
      <c r="B11" s="17" t="s">
        <v>67</v>
      </c>
      <c r="C11" s="398" t="s">
        <v>156</v>
      </c>
      <c r="D11" s="398"/>
      <c r="E11" s="398"/>
      <c r="F11" s="398"/>
      <c r="G11" s="15" t="s">
        <v>68</v>
      </c>
      <c r="H11" s="399">
        <v>1032</v>
      </c>
      <c r="I11" s="400"/>
      <c r="J11" s="18"/>
      <c r="K11" s="18"/>
      <c r="M11" s="11" t="s">
        <v>69</v>
      </c>
      <c r="N11" s="6" t="s">
        <v>70</v>
      </c>
    </row>
    <row r="12" spans="2:14" ht="30.75" customHeight="1" x14ac:dyDescent="0.15">
      <c r="B12" s="17" t="s">
        <v>71</v>
      </c>
      <c r="C12" s="407" t="s">
        <v>65</v>
      </c>
      <c r="D12" s="407"/>
      <c r="E12" s="407"/>
      <c r="F12" s="407"/>
      <c r="G12" s="15" t="s">
        <v>72</v>
      </c>
      <c r="H12" s="972" t="s">
        <v>165</v>
      </c>
      <c r="I12" s="973"/>
      <c r="J12" s="19"/>
      <c r="K12" s="19"/>
      <c r="M12" s="20" t="s">
        <v>73</v>
      </c>
    </row>
    <row r="13" spans="2:14" ht="30.75" customHeight="1" x14ac:dyDescent="0.15">
      <c r="B13" s="17" t="s">
        <v>74</v>
      </c>
      <c r="C13" s="410" t="s">
        <v>45</v>
      </c>
      <c r="D13" s="410"/>
      <c r="E13" s="410"/>
      <c r="F13" s="410"/>
      <c r="G13" s="410"/>
      <c r="H13" s="410"/>
      <c r="I13" s="411"/>
      <c r="J13" s="21"/>
      <c r="K13" s="21"/>
      <c r="M13" s="20"/>
    </row>
    <row r="14" spans="2:14" ht="30.75" customHeight="1" x14ac:dyDescent="0.15">
      <c r="B14" s="17" t="s">
        <v>75</v>
      </c>
      <c r="C14" s="396" t="s">
        <v>153</v>
      </c>
      <c r="D14" s="397"/>
      <c r="E14" s="397"/>
      <c r="F14" s="397"/>
      <c r="G14" s="397"/>
      <c r="H14" s="397"/>
      <c r="I14" s="412"/>
      <c r="J14" s="16"/>
      <c r="K14" s="16"/>
      <c r="M14" s="20"/>
      <c r="N14" s="6" t="s">
        <v>76</v>
      </c>
    </row>
    <row r="15" spans="2:14" ht="30.75" customHeight="1" x14ac:dyDescent="0.15">
      <c r="B15" s="17" t="s">
        <v>77</v>
      </c>
      <c r="C15" s="402" t="s">
        <v>166</v>
      </c>
      <c r="D15" s="403"/>
      <c r="E15" s="403"/>
      <c r="F15" s="954"/>
      <c r="G15" s="15" t="s">
        <v>78</v>
      </c>
      <c r="H15" s="414" t="s">
        <v>91</v>
      </c>
      <c r="I15" s="415"/>
      <c r="J15" s="16"/>
      <c r="K15" s="16"/>
      <c r="M15" s="20" t="s">
        <v>80</v>
      </c>
      <c r="N15" s="6" t="s">
        <v>81</v>
      </c>
    </row>
    <row r="16" spans="2:14" ht="30.75" customHeight="1" x14ac:dyDescent="0.15">
      <c r="B16" s="17" t="s">
        <v>82</v>
      </c>
      <c r="C16" s="416" t="s">
        <v>215</v>
      </c>
      <c r="D16" s="417"/>
      <c r="E16" s="417"/>
      <c r="F16" s="417"/>
      <c r="G16" s="15" t="s">
        <v>83</v>
      </c>
      <c r="H16" s="414" t="s">
        <v>70</v>
      </c>
      <c r="I16" s="415"/>
      <c r="J16" s="16"/>
      <c r="K16" s="16"/>
      <c r="M16" s="20" t="s">
        <v>84</v>
      </c>
    </row>
    <row r="17" spans="2:14" ht="36" customHeight="1" x14ac:dyDescent="0.15">
      <c r="B17" s="17" t="s">
        <v>85</v>
      </c>
      <c r="C17" s="965" t="s">
        <v>167</v>
      </c>
      <c r="D17" s="966"/>
      <c r="E17" s="966"/>
      <c r="F17" s="966"/>
      <c r="G17" s="966"/>
      <c r="H17" s="966"/>
      <c r="I17" s="967"/>
      <c r="J17" s="21"/>
      <c r="K17" s="21"/>
      <c r="M17" s="20" t="s">
        <v>86</v>
      </c>
      <c r="N17" s="6" t="s">
        <v>39</v>
      </c>
    </row>
    <row r="18" spans="2:14" ht="30.75" customHeight="1" x14ac:dyDescent="0.15">
      <c r="B18" s="17" t="s">
        <v>87</v>
      </c>
      <c r="C18" s="402" t="s">
        <v>168</v>
      </c>
      <c r="D18" s="403"/>
      <c r="E18" s="403"/>
      <c r="F18" s="403"/>
      <c r="G18" s="403"/>
      <c r="H18" s="403"/>
      <c r="I18" s="404"/>
      <c r="J18" s="22"/>
      <c r="K18" s="22"/>
      <c r="M18" s="20" t="s">
        <v>88</v>
      </c>
      <c r="N18" s="6" t="s">
        <v>40</v>
      </c>
    </row>
    <row r="19" spans="2:14" ht="30.75" customHeight="1" x14ac:dyDescent="0.15">
      <c r="B19" s="17" t="s">
        <v>89</v>
      </c>
      <c r="C19" s="962" t="s">
        <v>200</v>
      </c>
      <c r="D19" s="963"/>
      <c r="E19" s="963"/>
      <c r="F19" s="963"/>
      <c r="G19" s="963"/>
      <c r="H19" s="963"/>
      <c r="I19" s="964"/>
      <c r="J19" s="23"/>
      <c r="K19" s="23"/>
      <c r="M19" s="20"/>
      <c r="N19" s="6" t="s">
        <v>41</v>
      </c>
    </row>
    <row r="20" spans="2:14" ht="30.75" customHeight="1" x14ac:dyDescent="0.15">
      <c r="B20" s="17" t="s">
        <v>90</v>
      </c>
      <c r="C20" s="968" t="s">
        <v>152</v>
      </c>
      <c r="D20" s="969"/>
      <c r="E20" s="969"/>
      <c r="F20" s="969"/>
      <c r="G20" s="969"/>
      <c r="H20" s="969"/>
      <c r="I20" s="970"/>
      <c r="J20" s="24"/>
      <c r="K20" s="24"/>
      <c r="M20" s="20" t="s">
        <v>91</v>
      </c>
      <c r="N20" s="6" t="s">
        <v>42</v>
      </c>
    </row>
    <row r="21" spans="2:14" ht="27.75" customHeight="1" x14ac:dyDescent="0.15">
      <c r="B21" s="421" t="s">
        <v>92</v>
      </c>
      <c r="C21" s="423" t="s">
        <v>93</v>
      </c>
      <c r="D21" s="423"/>
      <c r="E21" s="423"/>
      <c r="F21" s="424" t="s">
        <v>94</v>
      </c>
      <c r="G21" s="424"/>
      <c r="H21" s="424"/>
      <c r="I21" s="425"/>
      <c r="J21" s="25"/>
      <c r="K21" s="25"/>
      <c r="M21" s="20" t="s">
        <v>79</v>
      </c>
      <c r="N21" s="6" t="s">
        <v>43</v>
      </c>
    </row>
    <row r="22" spans="2:14" ht="27" customHeight="1" x14ac:dyDescent="0.15">
      <c r="B22" s="422"/>
      <c r="C22" s="962" t="s">
        <v>169</v>
      </c>
      <c r="D22" s="963"/>
      <c r="E22" s="971"/>
      <c r="F22" s="962" t="s">
        <v>171</v>
      </c>
      <c r="G22" s="963"/>
      <c r="H22" s="963"/>
      <c r="I22" s="964"/>
      <c r="J22" s="23"/>
      <c r="K22" s="23"/>
      <c r="M22" s="20" t="s">
        <v>95</v>
      </c>
      <c r="N22" s="6" t="s">
        <v>44</v>
      </c>
    </row>
    <row r="23" spans="2:14" ht="39.75" customHeight="1" x14ac:dyDescent="0.15">
      <c r="B23" s="17" t="s">
        <v>96</v>
      </c>
      <c r="C23" s="396" t="s">
        <v>152</v>
      </c>
      <c r="D23" s="397"/>
      <c r="E23" s="958"/>
      <c r="F23" s="396" t="s">
        <v>152</v>
      </c>
      <c r="G23" s="397"/>
      <c r="H23" s="397"/>
      <c r="I23" s="412"/>
      <c r="J23" s="16"/>
      <c r="K23" s="16"/>
      <c r="M23" s="20"/>
      <c r="N23" s="6" t="s">
        <v>45</v>
      </c>
    </row>
    <row r="24" spans="2:14" ht="44.25" customHeight="1" x14ac:dyDescent="0.15">
      <c r="B24" s="17" t="s">
        <v>97</v>
      </c>
      <c r="C24" s="959" t="s">
        <v>170</v>
      </c>
      <c r="D24" s="960"/>
      <c r="E24" s="961"/>
      <c r="F24" s="962" t="s">
        <v>172</v>
      </c>
      <c r="G24" s="963"/>
      <c r="H24" s="963"/>
      <c r="I24" s="964"/>
      <c r="J24" s="22"/>
      <c r="K24" s="22"/>
      <c r="M24" s="26"/>
      <c r="N24" s="6" t="s">
        <v>46</v>
      </c>
    </row>
    <row r="25" spans="2:14" ht="29.25" customHeight="1" x14ac:dyDescent="0.15">
      <c r="B25" s="17" t="s">
        <v>98</v>
      </c>
      <c r="C25" s="438" t="s">
        <v>215</v>
      </c>
      <c r="D25" s="439"/>
      <c r="E25" s="440"/>
      <c r="F25" s="15" t="s">
        <v>99</v>
      </c>
      <c r="G25" s="955">
        <v>74</v>
      </c>
      <c r="H25" s="956"/>
      <c r="I25" s="957"/>
      <c r="J25" s="27"/>
      <c r="K25" s="27"/>
      <c r="M25" s="26"/>
    </row>
    <row r="26" spans="2:14" ht="27" customHeight="1" x14ac:dyDescent="0.15">
      <c r="B26" s="17" t="s">
        <v>100</v>
      </c>
      <c r="C26" s="402" t="s">
        <v>216</v>
      </c>
      <c r="D26" s="403"/>
      <c r="E26" s="954"/>
      <c r="F26" s="15" t="s">
        <v>101</v>
      </c>
      <c r="G26" s="955">
        <v>0</v>
      </c>
      <c r="H26" s="956"/>
      <c r="I26" s="957"/>
      <c r="J26" s="28"/>
      <c r="K26" s="28"/>
      <c r="M26" s="26"/>
    </row>
    <row r="27" spans="2:14" ht="47.25" customHeight="1" x14ac:dyDescent="0.15">
      <c r="B27" s="92" t="s">
        <v>102</v>
      </c>
      <c r="C27" s="396" t="s">
        <v>86</v>
      </c>
      <c r="D27" s="397"/>
      <c r="E27" s="958"/>
      <c r="F27" s="29" t="s">
        <v>103</v>
      </c>
      <c r="G27" s="445" t="s">
        <v>182</v>
      </c>
      <c r="H27" s="446"/>
      <c r="I27" s="447"/>
      <c r="J27" s="25"/>
      <c r="K27" s="25"/>
      <c r="M27" s="26"/>
    </row>
    <row r="28" spans="2:14" ht="30" customHeight="1" x14ac:dyDescent="0.15">
      <c r="B28" s="451" t="s">
        <v>104</v>
      </c>
      <c r="C28" s="452"/>
      <c r="D28" s="452"/>
      <c r="E28" s="452"/>
      <c r="F28" s="452"/>
      <c r="G28" s="452"/>
      <c r="H28" s="452"/>
      <c r="I28" s="453"/>
      <c r="J28" s="53"/>
      <c r="K28" s="53"/>
      <c r="M28" s="26"/>
    </row>
    <row r="29" spans="2:14" ht="56.25" customHeight="1" x14ac:dyDescent="0.15">
      <c r="B29" s="30" t="s">
        <v>105</v>
      </c>
      <c r="C29" s="31" t="s">
        <v>106</v>
      </c>
      <c r="D29" s="31" t="s">
        <v>107</v>
      </c>
      <c r="E29" s="31" t="s">
        <v>108</v>
      </c>
      <c r="F29" s="31" t="s">
        <v>109</v>
      </c>
      <c r="G29" s="32" t="s">
        <v>110</v>
      </c>
      <c r="H29" s="32" t="s">
        <v>111</v>
      </c>
      <c r="I29" s="33" t="s">
        <v>112</v>
      </c>
      <c r="J29" s="65" t="s">
        <v>162</v>
      </c>
      <c r="K29" s="23"/>
      <c r="M29" s="26"/>
    </row>
    <row r="30" spans="2:14" ht="19.5" customHeight="1" x14ac:dyDescent="0.15">
      <c r="B30" s="34" t="s">
        <v>113</v>
      </c>
      <c r="C30" s="131">
        <v>0</v>
      </c>
      <c r="D30" s="132">
        <f>+C30</f>
        <v>0</v>
      </c>
      <c r="E30" s="133">
        <v>0</v>
      </c>
      <c r="F30" s="134">
        <f>+E30</f>
        <v>0</v>
      </c>
      <c r="G30" s="135" t="e">
        <f>+C30/E30</f>
        <v>#DIV/0!</v>
      </c>
      <c r="H30" s="136" t="e">
        <f>+D30/F30</f>
        <v>#DIV/0!</v>
      </c>
      <c r="I30" s="137" t="e">
        <f>+D30/$G$26</f>
        <v>#DIV/0!</v>
      </c>
      <c r="J30" s="64">
        <v>0.99</v>
      </c>
      <c r="K30" s="35"/>
      <c r="M30" s="26"/>
    </row>
    <row r="31" spans="2:14" ht="19.5" customHeight="1" x14ac:dyDescent="0.15">
      <c r="B31" s="34" t="s">
        <v>114</v>
      </c>
      <c r="C31" s="131">
        <v>0</v>
      </c>
      <c r="D31" s="132">
        <f>+D30+C31</f>
        <v>0</v>
      </c>
      <c r="E31" s="133">
        <v>0</v>
      </c>
      <c r="F31" s="134">
        <f>+F30+E31</f>
        <v>0</v>
      </c>
      <c r="G31" s="135" t="e">
        <f t="shared" ref="G31:G41" si="0">+C31/E31</f>
        <v>#DIV/0!</v>
      </c>
      <c r="H31" s="136" t="e">
        <f t="shared" ref="H31:H41" si="1">+D31/F31</f>
        <v>#DIV/0!</v>
      </c>
      <c r="I31" s="137" t="e">
        <f t="shared" ref="I31:I40" si="2">+D31/$G$26</f>
        <v>#DIV/0!</v>
      </c>
      <c r="J31" s="64">
        <v>0.99</v>
      </c>
      <c r="K31" s="35"/>
      <c r="M31" s="26"/>
    </row>
    <row r="32" spans="2:14" ht="19.5" customHeight="1" x14ac:dyDescent="0.15">
      <c r="B32" s="34" t="s">
        <v>115</v>
      </c>
      <c r="C32" s="131">
        <v>0</v>
      </c>
      <c r="D32" s="132">
        <f t="shared" ref="D32:D41" si="3">+D31+C32</f>
        <v>0</v>
      </c>
      <c r="E32" s="133">
        <v>0</v>
      </c>
      <c r="F32" s="134">
        <f t="shared" ref="F32:F41" si="4">+F31+E32</f>
        <v>0</v>
      </c>
      <c r="G32" s="135" t="e">
        <f t="shared" si="0"/>
        <v>#DIV/0!</v>
      </c>
      <c r="H32" s="136" t="e">
        <f t="shared" si="1"/>
        <v>#DIV/0!</v>
      </c>
      <c r="I32" s="137" t="e">
        <f t="shared" si="2"/>
        <v>#DIV/0!</v>
      </c>
      <c r="J32" s="64">
        <v>0.99</v>
      </c>
      <c r="K32" s="35"/>
      <c r="M32" s="26"/>
    </row>
    <row r="33" spans="2:11" ht="19.5" customHeight="1" x14ac:dyDescent="0.15">
      <c r="B33" s="34" t="s">
        <v>116</v>
      </c>
      <c r="C33" s="131">
        <v>0</v>
      </c>
      <c r="D33" s="132">
        <f t="shared" si="3"/>
        <v>0</v>
      </c>
      <c r="E33" s="133">
        <v>0</v>
      </c>
      <c r="F33" s="134">
        <f t="shared" si="4"/>
        <v>0</v>
      </c>
      <c r="G33" s="135" t="e">
        <f t="shared" si="0"/>
        <v>#DIV/0!</v>
      </c>
      <c r="H33" s="136" t="e">
        <f t="shared" si="1"/>
        <v>#DIV/0!</v>
      </c>
      <c r="I33" s="137" t="e">
        <f t="shared" si="2"/>
        <v>#DIV/0!</v>
      </c>
      <c r="J33" s="64">
        <v>0.99</v>
      </c>
      <c r="K33" s="35"/>
    </row>
    <row r="34" spans="2:11" ht="19.5" customHeight="1" x14ac:dyDescent="0.15">
      <c r="B34" s="34" t="s">
        <v>117</v>
      </c>
      <c r="C34" s="131">
        <v>0</v>
      </c>
      <c r="D34" s="132">
        <f t="shared" si="3"/>
        <v>0</v>
      </c>
      <c r="E34" s="133">
        <v>0</v>
      </c>
      <c r="F34" s="134">
        <f t="shared" si="4"/>
        <v>0</v>
      </c>
      <c r="G34" s="135" t="e">
        <f t="shared" si="0"/>
        <v>#DIV/0!</v>
      </c>
      <c r="H34" s="136" t="e">
        <f t="shared" si="1"/>
        <v>#DIV/0!</v>
      </c>
      <c r="I34" s="137" t="e">
        <f t="shared" si="2"/>
        <v>#DIV/0!</v>
      </c>
      <c r="J34" s="64">
        <v>0.99</v>
      </c>
      <c r="K34" s="35"/>
    </row>
    <row r="35" spans="2:11" ht="19.5" customHeight="1" x14ac:dyDescent="0.15">
      <c r="B35" s="34" t="s">
        <v>118</v>
      </c>
      <c r="C35" s="131">
        <v>0</v>
      </c>
      <c r="D35" s="132">
        <f t="shared" si="3"/>
        <v>0</v>
      </c>
      <c r="E35" s="133">
        <v>0</v>
      </c>
      <c r="F35" s="134">
        <f t="shared" si="4"/>
        <v>0</v>
      </c>
      <c r="G35" s="135" t="e">
        <f t="shared" si="0"/>
        <v>#DIV/0!</v>
      </c>
      <c r="H35" s="136" t="e">
        <f t="shared" si="1"/>
        <v>#DIV/0!</v>
      </c>
      <c r="I35" s="137" t="e">
        <f t="shared" si="2"/>
        <v>#DIV/0!</v>
      </c>
      <c r="J35" s="64">
        <v>0.99</v>
      </c>
      <c r="K35" s="35"/>
    </row>
    <row r="36" spans="2:11" ht="19.5" customHeight="1" x14ac:dyDescent="0.15">
      <c r="B36" s="34" t="s">
        <v>119</v>
      </c>
      <c r="C36" s="131">
        <v>0</v>
      </c>
      <c r="D36" s="132">
        <f t="shared" si="3"/>
        <v>0</v>
      </c>
      <c r="E36" s="133">
        <v>0</v>
      </c>
      <c r="F36" s="134">
        <f t="shared" si="4"/>
        <v>0</v>
      </c>
      <c r="G36" s="135" t="e">
        <f t="shared" si="0"/>
        <v>#DIV/0!</v>
      </c>
      <c r="H36" s="136" t="e">
        <f t="shared" si="1"/>
        <v>#DIV/0!</v>
      </c>
      <c r="I36" s="137" t="e">
        <f t="shared" si="2"/>
        <v>#DIV/0!</v>
      </c>
      <c r="J36" s="64">
        <v>0.99</v>
      </c>
      <c r="K36" s="35"/>
    </row>
    <row r="37" spans="2:11" ht="19.5" customHeight="1" x14ac:dyDescent="0.15">
      <c r="B37" s="34" t="s">
        <v>120</v>
      </c>
      <c r="C37" s="131">
        <v>0</v>
      </c>
      <c r="D37" s="132">
        <f t="shared" si="3"/>
        <v>0</v>
      </c>
      <c r="E37" s="133">
        <v>0</v>
      </c>
      <c r="F37" s="134">
        <f t="shared" si="4"/>
        <v>0</v>
      </c>
      <c r="G37" s="135" t="e">
        <f t="shared" si="0"/>
        <v>#DIV/0!</v>
      </c>
      <c r="H37" s="136" t="e">
        <f t="shared" si="1"/>
        <v>#DIV/0!</v>
      </c>
      <c r="I37" s="137" t="e">
        <f t="shared" si="2"/>
        <v>#DIV/0!</v>
      </c>
      <c r="J37" s="64">
        <v>0.99</v>
      </c>
      <c r="K37" s="35"/>
    </row>
    <row r="38" spans="2:11" ht="19.5" customHeight="1" x14ac:dyDescent="0.15">
      <c r="B38" s="34" t="s">
        <v>121</v>
      </c>
      <c r="C38" s="131">
        <v>0</v>
      </c>
      <c r="D38" s="132">
        <f t="shared" si="3"/>
        <v>0</v>
      </c>
      <c r="E38" s="133">
        <v>0</v>
      </c>
      <c r="F38" s="134">
        <f t="shared" si="4"/>
        <v>0</v>
      </c>
      <c r="G38" s="135" t="e">
        <f t="shared" si="0"/>
        <v>#DIV/0!</v>
      </c>
      <c r="H38" s="136" t="e">
        <f t="shared" si="1"/>
        <v>#DIV/0!</v>
      </c>
      <c r="I38" s="137" t="e">
        <f t="shared" si="2"/>
        <v>#DIV/0!</v>
      </c>
      <c r="J38" s="64">
        <v>0.99</v>
      </c>
      <c r="K38" s="35"/>
    </row>
    <row r="39" spans="2:11" ht="19.5" customHeight="1" x14ac:dyDescent="0.15">
      <c r="B39" s="34" t="s">
        <v>122</v>
      </c>
      <c r="C39" s="131">
        <v>0</v>
      </c>
      <c r="D39" s="132">
        <f t="shared" si="3"/>
        <v>0</v>
      </c>
      <c r="E39" s="133">
        <v>0</v>
      </c>
      <c r="F39" s="134">
        <f t="shared" si="4"/>
        <v>0</v>
      </c>
      <c r="G39" s="135" t="e">
        <f t="shared" si="0"/>
        <v>#DIV/0!</v>
      </c>
      <c r="H39" s="136" t="e">
        <f t="shared" si="1"/>
        <v>#DIV/0!</v>
      </c>
      <c r="I39" s="137" t="e">
        <f t="shared" si="2"/>
        <v>#DIV/0!</v>
      </c>
      <c r="J39" s="64">
        <v>0.99</v>
      </c>
      <c r="K39" s="35"/>
    </row>
    <row r="40" spans="2:11" ht="19.5" customHeight="1" x14ac:dyDescent="0.15">
      <c r="B40" s="34" t="s">
        <v>123</v>
      </c>
      <c r="C40" s="131">
        <v>0</v>
      </c>
      <c r="D40" s="132">
        <f t="shared" si="3"/>
        <v>0</v>
      </c>
      <c r="E40" s="133">
        <v>0</v>
      </c>
      <c r="F40" s="134">
        <f t="shared" si="4"/>
        <v>0</v>
      </c>
      <c r="G40" s="135" t="e">
        <f t="shared" si="0"/>
        <v>#DIV/0!</v>
      </c>
      <c r="H40" s="136" t="e">
        <f t="shared" si="1"/>
        <v>#DIV/0!</v>
      </c>
      <c r="I40" s="137" t="e">
        <f t="shared" si="2"/>
        <v>#DIV/0!</v>
      </c>
      <c r="J40" s="64">
        <v>0.99</v>
      </c>
      <c r="K40" s="35"/>
    </row>
    <row r="41" spans="2:11" ht="19.5" customHeight="1" x14ac:dyDescent="0.15">
      <c r="B41" s="34" t="s">
        <v>124</v>
      </c>
      <c r="C41" s="131">
        <v>0</v>
      </c>
      <c r="D41" s="132">
        <f t="shared" si="3"/>
        <v>0</v>
      </c>
      <c r="E41" s="133">
        <v>0</v>
      </c>
      <c r="F41" s="134">
        <f t="shared" si="4"/>
        <v>0</v>
      </c>
      <c r="G41" s="135" t="e">
        <f t="shared" si="0"/>
        <v>#DIV/0!</v>
      </c>
      <c r="H41" s="136" t="e">
        <f t="shared" si="1"/>
        <v>#DIV/0!</v>
      </c>
      <c r="I41" s="137" t="e">
        <f>+D41/$G$26</f>
        <v>#DIV/0!</v>
      </c>
      <c r="J41" s="64">
        <v>0.99</v>
      </c>
      <c r="K41" s="35"/>
    </row>
    <row r="42" spans="2:11" ht="54.75" customHeight="1" x14ac:dyDescent="0.15">
      <c r="B42" s="72" t="s">
        <v>125</v>
      </c>
      <c r="C42" s="456"/>
      <c r="D42" s="456"/>
      <c r="E42" s="456"/>
      <c r="F42" s="456"/>
      <c r="G42" s="456"/>
      <c r="H42" s="456"/>
      <c r="I42" s="457"/>
      <c r="J42" s="36"/>
      <c r="K42" s="36"/>
    </row>
    <row r="43" spans="2:11" ht="29.25" customHeight="1" x14ac:dyDescent="0.15">
      <c r="B43" s="451" t="s">
        <v>126</v>
      </c>
      <c r="C43" s="452"/>
      <c r="D43" s="452"/>
      <c r="E43" s="452"/>
      <c r="F43" s="452"/>
      <c r="G43" s="452"/>
      <c r="H43" s="452"/>
      <c r="I43" s="453"/>
      <c r="J43" s="53"/>
      <c r="K43" s="53"/>
    </row>
    <row r="44" spans="2:11" ht="32.25" customHeight="1" x14ac:dyDescent="0.15">
      <c r="B44" s="426"/>
      <c r="C44" s="427"/>
      <c r="D44" s="427"/>
      <c r="E44" s="427"/>
      <c r="F44" s="427"/>
      <c r="G44" s="427"/>
      <c r="H44" s="427"/>
      <c r="I44" s="428"/>
      <c r="J44" s="53"/>
      <c r="K44" s="53"/>
    </row>
    <row r="45" spans="2:11" ht="32.25" customHeight="1" x14ac:dyDescent="0.15">
      <c r="B45" s="429"/>
      <c r="C45" s="430"/>
      <c r="D45" s="430"/>
      <c r="E45" s="430"/>
      <c r="F45" s="430"/>
      <c r="G45" s="430"/>
      <c r="H45" s="430"/>
      <c r="I45" s="431"/>
      <c r="J45" s="36"/>
      <c r="K45" s="36"/>
    </row>
    <row r="46" spans="2:11" ht="32.25" customHeight="1" x14ac:dyDescent="0.15">
      <c r="B46" s="429"/>
      <c r="C46" s="430"/>
      <c r="D46" s="430"/>
      <c r="E46" s="430"/>
      <c r="F46" s="430"/>
      <c r="G46" s="430"/>
      <c r="H46" s="430"/>
      <c r="I46" s="431"/>
      <c r="J46" s="36"/>
      <c r="K46" s="36"/>
    </row>
    <row r="47" spans="2:11" ht="32.25" customHeight="1" x14ac:dyDescent="0.15">
      <c r="B47" s="429"/>
      <c r="C47" s="430"/>
      <c r="D47" s="430"/>
      <c r="E47" s="430"/>
      <c r="F47" s="430"/>
      <c r="G47" s="430"/>
      <c r="H47" s="430"/>
      <c r="I47" s="431"/>
      <c r="J47" s="36"/>
      <c r="K47" s="36"/>
    </row>
    <row r="48" spans="2:11" ht="32.25" customHeight="1" x14ac:dyDescent="0.15">
      <c r="B48" s="432"/>
      <c r="C48" s="433"/>
      <c r="D48" s="433"/>
      <c r="E48" s="433"/>
      <c r="F48" s="433"/>
      <c r="G48" s="433"/>
      <c r="H48" s="433"/>
      <c r="I48" s="434"/>
      <c r="J48" s="12"/>
      <c r="K48" s="12"/>
    </row>
    <row r="49" spans="2:11" ht="79.5" customHeight="1" x14ac:dyDescent="0.15">
      <c r="B49" s="17" t="s">
        <v>127</v>
      </c>
      <c r="C49" s="948"/>
      <c r="D49" s="949"/>
      <c r="E49" s="949"/>
      <c r="F49" s="949"/>
      <c r="G49" s="949"/>
      <c r="H49" s="949"/>
      <c r="I49" s="950"/>
      <c r="J49" s="37"/>
      <c r="K49" s="37"/>
    </row>
    <row r="50" spans="2:11" ht="26.25" customHeight="1" x14ac:dyDescent="0.15">
      <c r="B50" s="17" t="s">
        <v>128</v>
      </c>
      <c r="C50" s="951"/>
      <c r="D50" s="952"/>
      <c r="E50" s="952"/>
      <c r="F50" s="952"/>
      <c r="G50" s="952"/>
      <c r="H50" s="952"/>
      <c r="I50" s="953"/>
      <c r="J50" s="37"/>
      <c r="K50" s="37"/>
    </row>
    <row r="51" spans="2:11" ht="64.5" customHeight="1" x14ac:dyDescent="0.15">
      <c r="B51" s="107" t="s">
        <v>129</v>
      </c>
      <c r="C51" s="948"/>
      <c r="D51" s="949"/>
      <c r="E51" s="949"/>
      <c r="F51" s="949"/>
      <c r="G51" s="949"/>
      <c r="H51" s="949"/>
      <c r="I51" s="950"/>
      <c r="J51" s="37"/>
      <c r="K51" s="37"/>
    </row>
    <row r="52" spans="2:11" ht="29.25" customHeight="1" x14ac:dyDescent="0.15">
      <c r="B52" s="451" t="s">
        <v>130</v>
      </c>
      <c r="C52" s="452"/>
      <c r="D52" s="452"/>
      <c r="E52" s="452"/>
      <c r="F52" s="452"/>
      <c r="G52" s="452"/>
      <c r="H52" s="452"/>
      <c r="I52" s="453"/>
      <c r="J52" s="37"/>
      <c r="K52" s="37"/>
    </row>
    <row r="53" spans="2:11" ht="33" customHeight="1" x14ac:dyDescent="0.15">
      <c r="B53" s="461" t="s">
        <v>131</v>
      </c>
      <c r="C53" s="106" t="s">
        <v>132</v>
      </c>
      <c r="D53" s="462" t="s">
        <v>133</v>
      </c>
      <c r="E53" s="462"/>
      <c r="F53" s="462"/>
      <c r="G53" s="462" t="s">
        <v>134</v>
      </c>
      <c r="H53" s="462"/>
      <c r="I53" s="463"/>
      <c r="J53" s="38"/>
      <c r="K53" s="38"/>
    </row>
    <row r="54" spans="2:11" ht="31.5" customHeight="1" x14ac:dyDescent="0.15">
      <c r="B54" s="461"/>
      <c r="C54" s="102"/>
      <c r="D54" s="456"/>
      <c r="E54" s="456"/>
      <c r="F54" s="456"/>
      <c r="G54" s="464"/>
      <c r="H54" s="464"/>
      <c r="I54" s="465"/>
      <c r="J54" s="38"/>
      <c r="K54" s="38"/>
    </row>
    <row r="55" spans="2:11" ht="31.5" customHeight="1" x14ac:dyDescent="0.15">
      <c r="B55" s="107" t="s">
        <v>135</v>
      </c>
      <c r="C55" s="946" t="s">
        <v>173</v>
      </c>
      <c r="D55" s="947"/>
      <c r="E55" s="478" t="s">
        <v>136</v>
      </c>
      <c r="F55" s="478"/>
      <c r="G55" s="477" t="s">
        <v>158</v>
      </c>
      <c r="H55" s="477"/>
      <c r="I55" s="479"/>
      <c r="J55" s="40"/>
      <c r="K55" s="40"/>
    </row>
    <row r="56" spans="2:11" ht="31.5" customHeight="1" x14ac:dyDescent="0.15">
      <c r="B56" s="107" t="s">
        <v>137</v>
      </c>
      <c r="C56" s="456" t="s">
        <v>364</v>
      </c>
      <c r="D56" s="456"/>
      <c r="E56" s="480" t="s">
        <v>138</v>
      </c>
      <c r="F56" s="480"/>
      <c r="G56" s="477" t="s">
        <v>184</v>
      </c>
      <c r="H56" s="477"/>
      <c r="I56" s="479"/>
      <c r="J56" s="40"/>
      <c r="K56" s="40"/>
    </row>
    <row r="57" spans="2:11" ht="31.5" customHeight="1" x14ac:dyDescent="0.15">
      <c r="B57" s="107" t="s">
        <v>139</v>
      </c>
      <c r="C57" s="456"/>
      <c r="D57" s="456"/>
      <c r="E57" s="466" t="s">
        <v>140</v>
      </c>
      <c r="F57" s="467"/>
      <c r="G57" s="470"/>
      <c r="H57" s="471"/>
      <c r="I57" s="472"/>
      <c r="J57" s="41"/>
      <c r="K57" s="41"/>
    </row>
    <row r="58" spans="2:11" ht="31.5" customHeight="1" thickBot="1" x14ac:dyDescent="0.2">
      <c r="B58" s="73" t="s">
        <v>141</v>
      </c>
      <c r="C58" s="476"/>
      <c r="D58" s="476"/>
      <c r="E58" s="468"/>
      <c r="F58" s="469"/>
      <c r="G58" s="473"/>
      <c r="H58" s="474"/>
      <c r="I58" s="475"/>
      <c r="J58" s="41"/>
      <c r="K58" s="41"/>
    </row>
    <row r="59" spans="2:11" hidden="1" x14ac:dyDescent="0.15">
      <c r="B59" s="3"/>
      <c r="C59" s="3"/>
      <c r="D59" s="5"/>
      <c r="E59" s="5"/>
      <c r="F59" s="5"/>
      <c r="G59" s="5"/>
      <c r="H59" s="5"/>
      <c r="I59" s="56"/>
      <c r="J59" s="42"/>
      <c r="K59" s="42"/>
    </row>
    <row r="60" spans="2:11" hidden="1" x14ac:dyDescent="0.15">
      <c r="B60" s="57"/>
      <c r="C60" s="58"/>
      <c r="D60" s="58"/>
      <c r="E60" s="59"/>
      <c r="F60" s="59"/>
      <c r="G60" s="60"/>
      <c r="H60" s="61"/>
      <c r="I60" s="58"/>
      <c r="J60" s="43"/>
      <c r="K60" s="43"/>
    </row>
    <row r="61" spans="2:11" hidden="1" x14ac:dyDescent="0.15">
      <c r="B61" s="57"/>
      <c r="C61" s="58"/>
      <c r="D61" s="58"/>
      <c r="E61" s="59"/>
      <c r="F61" s="59"/>
      <c r="G61" s="60"/>
      <c r="H61" s="61"/>
      <c r="I61" s="58"/>
      <c r="J61" s="43"/>
      <c r="K61" s="43"/>
    </row>
    <row r="62" spans="2:11" hidden="1" x14ac:dyDescent="0.15">
      <c r="B62" s="57"/>
      <c r="C62" s="58"/>
      <c r="D62" s="58"/>
      <c r="E62" s="59"/>
      <c r="F62" s="59"/>
      <c r="G62" s="60"/>
      <c r="H62" s="61"/>
      <c r="I62" s="58"/>
      <c r="J62" s="43"/>
      <c r="K62" s="43"/>
    </row>
    <row r="63" spans="2:11" hidden="1" x14ac:dyDescent="0.15">
      <c r="B63" s="57"/>
      <c r="C63" s="58"/>
      <c r="D63" s="58"/>
      <c r="E63" s="59"/>
      <c r="F63" s="59"/>
      <c r="G63" s="60"/>
      <c r="H63" s="61"/>
      <c r="I63" s="58"/>
      <c r="J63" s="43"/>
      <c r="K63" s="43"/>
    </row>
    <row r="64" spans="2:11" hidden="1" x14ac:dyDescent="0.15">
      <c r="B64" s="57"/>
      <c r="C64" s="58"/>
      <c r="D64" s="58"/>
      <c r="E64" s="59"/>
      <c r="F64" s="59"/>
      <c r="G64" s="60"/>
      <c r="H64" s="61"/>
      <c r="I64" s="58"/>
      <c r="J64" s="43"/>
      <c r="K64" s="43"/>
    </row>
    <row r="65" spans="2:11" hidden="1" x14ac:dyDescent="0.15">
      <c r="B65" s="57"/>
      <c r="C65" s="58"/>
      <c r="D65" s="58"/>
      <c r="E65" s="59"/>
      <c r="F65" s="59"/>
      <c r="G65" s="60"/>
      <c r="H65" s="61"/>
      <c r="I65" s="58"/>
      <c r="J65" s="43"/>
      <c r="K65" s="43"/>
    </row>
    <row r="66" spans="2:11" hidden="1" x14ac:dyDescent="0.15">
      <c r="B66" s="57"/>
      <c r="C66" s="58"/>
      <c r="D66" s="58"/>
      <c r="E66" s="59"/>
      <c r="F66" s="59"/>
      <c r="G66" s="60"/>
      <c r="H66" s="61"/>
      <c r="I66" s="58"/>
      <c r="J66" s="43"/>
      <c r="K66" s="43"/>
    </row>
    <row r="67" spans="2:11" hidden="1" x14ac:dyDescent="0.15">
      <c r="B67" s="57"/>
      <c r="C67" s="58"/>
      <c r="D67" s="58"/>
      <c r="E67" s="59"/>
      <c r="F67" s="59"/>
      <c r="G67" s="60"/>
      <c r="H67" s="61"/>
      <c r="I67" s="58"/>
      <c r="J67" s="43"/>
      <c r="K67" s="43"/>
    </row>
    <row r="68" spans="2:11" x14ac:dyDescent="0.15">
      <c r="B68" s="62"/>
      <c r="C68" s="3"/>
      <c r="D68" s="3"/>
      <c r="E68" s="3"/>
      <c r="F68" s="3"/>
      <c r="G68" s="63"/>
      <c r="H68" s="3"/>
      <c r="I68" s="3"/>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
  <cols>
    <col min="1" max="1" width="1.33203125" customWidth="1"/>
    <col min="2" max="2" width="20.1640625" style="50" customWidth="1"/>
    <col min="3" max="3" width="34.5" customWidth="1"/>
    <col min="4" max="4" width="14.33203125" customWidth="1"/>
    <col min="5" max="5" width="5.83203125" customWidth="1"/>
    <col min="6" max="6" width="47" customWidth="1"/>
    <col min="7" max="8" width="16.1640625" customWidth="1"/>
    <col min="9" max="9" width="16.33203125" customWidth="1"/>
    <col min="10" max="10" width="15.6640625" customWidth="1"/>
    <col min="11" max="11" width="20" customWidth="1"/>
    <col min="13" max="13" width="17.83203125" bestFit="1" customWidth="1"/>
    <col min="108" max="108" width="11.5" customWidth="1"/>
    <col min="198" max="198" width="1.5" customWidth="1"/>
  </cols>
  <sheetData>
    <row r="1" spans="2:11" ht="18" customHeight="1" thickBot="1" x14ac:dyDescent="0.25">
      <c r="B1" s="485"/>
      <c r="C1" s="488" t="s">
        <v>24</v>
      </c>
      <c r="D1" s="489"/>
      <c r="E1" s="489"/>
      <c r="F1" s="489"/>
      <c r="G1" s="489"/>
      <c r="H1" s="490"/>
      <c r="I1" s="491"/>
      <c r="J1" s="492"/>
    </row>
    <row r="2" spans="2:11" ht="18" customHeight="1" thickBot="1" x14ac:dyDescent="0.25">
      <c r="B2" s="486"/>
      <c r="C2" s="488" t="s">
        <v>25</v>
      </c>
      <c r="D2" s="489"/>
      <c r="E2" s="489"/>
      <c r="F2" s="489"/>
      <c r="G2" s="489"/>
      <c r="H2" s="490"/>
      <c r="I2" s="493"/>
      <c r="J2" s="494"/>
    </row>
    <row r="3" spans="2:11" ht="18" customHeight="1" thickBot="1" x14ac:dyDescent="0.25">
      <c r="B3" s="486"/>
      <c r="C3" s="488" t="s">
        <v>183</v>
      </c>
      <c r="D3" s="489"/>
      <c r="E3" s="489"/>
      <c r="F3" s="489"/>
      <c r="G3" s="489"/>
      <c r="H3" s="490"/>
      <c r="I3" s="493"/>
      <c r="J3" s="494"/>
    </row>
    <row r="4" spans="2:11" ht="18" customHeight="1" thickBot="1" x14ac:dyDescent="0.25">
      <c r="B4" s="487"/>
      <c r="C4" s="488" t="s">
        <v>143</v>
      </c>
      <c r="D4" s="489"/>
      <c r="E4" s="489"/>
      <c r="F4" s="490"/>
      <c r="G4" s="497" t="s">
        <v>190</v>
      </c>
      <c r="H4" s="498"/>
      <c r="I4" s="495"/>
      <c r="J4" s="496"/>
    </row>
    <row r="5" spans="2:11" ht="18" customHeight="1" thickBot="1" x14ac:dyDescent="0.25">
      <c r="B5" s="47"/>
      <c r="C5" s="10"/>
      <c r="D5" s="10"/>
      <c r="E5" s="10"/>
      <c r="F5" s="10"/>
      <c r="G5" s="10"/>
      <c r="H5" s="10"/>
      <c r="I5" s="10"/>
      <c r="J5" s="48"/>
    </row>
    <row r="6" spans="2:11" ht="51.75" customHeight="1" thickBot="1" x14ac:dyDescent="0.25">
      <c r="B6" s="1" t="s">
        <v>199</v>
      </c>
      <c r="C6" s="501" t="s">
        <v>154</v>
      </c>
      <c r="D6" s="502"/>
      <c r="E6" s="503"/>
      <c r="F6" s="49"/>
      <c r="G6" s="10"/>
      <c r="H6" s="10"/>
      <c r="I6" s="10"/>
      <c r="J6" s="48"/>
    </row>
    <row r="7" spans="2:11" ht="32.25" customHeight="1" thickBot="1" x14ac:dyDescent="0.25">
      <c r="B7" s="2" t="s">
        <v>0</v>
      </c>
      <c r="C7" s="501" t="s">
        <v>155</v>
      </c>
      <c r="D7" s="502"/>
      <c r="E7" s="503"/>
      <c r="F7" s="49"/>
      <c r="G7" s="10"/>
      <c r="H7" s="10"/>
      <c r="I7" s="10"/>
      <c r="J7" s="48"/>
    </row>
    <row r="8" spans="2:11" ht="32.25" customHeight="1" thickBot="1" x14ac:dyDescent="0.25">
      <c r="B8" s="2" t="s">
        <v>144</v>
      </c>
      <c r="C8" s="501" t="s">
        <v>363</v>
      </c>
      <c r="D8" s="502"/>
      <c r="E8" s="503"/>
      <c r="F8" s="4"/>
      <c r="G8" s="10"/>
      <c r="H8" s="10"/>
      <c r="I8" s="10"/>
      <c r="J8" s="48"/>
    </row>
    <row r="9" spans="2:11" ht="33.75" customHeight="1" thickBot="1" x14ac:dyDescent="0.25">
      <c r="B9" s="2" t="s">
        <v>28</v>
      </c>
      <c r="C9" s="501" t="s">
        <v>184</v>
      </c>
      <c r="D9" s="502"/>
      <c r="E9" s="503"/>
      <c r="F9" s="49"/>
      <c r="G9" s="10"/>
      <c r="H9" s="10"/>
      <c r="I9" s="10"/>
      <c r="J9" s="48"/>
    </row>
    <row r="10" spans="2:11" ht="33.75" customHeight="1" thickBot="1" x14ac:dyDescent="0.25">
      <c r="B10" s="95" t="s">
        <v>197</v>
      </c>
      <c r="C10" s="501" t="s">
        <v>357</v>
      </c>
      <c r="D10" s="502"/>
      <c r="E10" s="503"/>
      <c r="F10" s="49"/>
      <c r="G10" s="10"/>
      <c r="H10" s="10"/>
      <c r="I10" s="10"/>
      <c r="J10" s="48"/>
    </row>
    <row r="11" spans="2:11" ht="34.5" customHeight="1" x14ac:dyDescent="0.2"/>
    <row r="12" spans="2:11" ht="21.75" customHeight="1" x14ac:dyDescent="0.2">
      <c r="B12" s="511" t="s">
        <v>218</v>
      </c>
      <c r="C12" s="512"/>
      <c r="D12" s="512"/>
      <c r="E12" s="512"/>
      <c r="F12" s="512"/>
      <c r="G12" s="512"/>
      <c r="H12" s="513"/>
      <c r="I12" s="980" t="s">
        <v>145</v>
      </c>
      <c r="J12" s="981"/>
      <c r="K12" s="981"/>
    </row>
    <row r="13" spans="2:11" s="51" customFormat="1" ht="30" customHeight="1" x14ac:dyDescent="0.2">
      <c r="B13" s="120" t="s">
        <v>146</v>
      </c>
      <c r="C13" s="120" t="s">
        <v>147</v>
      </c>
      <c r="D13" s="120" t="s">
        <v>196</v>
      </c>
      <c r="E13" s="120" t="s">
        <v>148</v>
      </c>
      <c r="F13" s="120" t="s">
        <v>149</v>
      </c>
      <c r="G13" s="120" t="s">
        <v>191</v>
      </c>
      <c r="H13" s="120" t="s">
        <v>192</v>
      </c>
      <c r="I13" s="119" t="s">
        <v>193</v>
      </c>
      <c r="J13" s="119" t="s">
        <v>194</v>
      </c>
      <c r="K13" s="119" t="s">
        <v>195</v>
      </c>
    </row>
    <row r="14" spans="2:11" s="51" customFormat="1" x14ac:dyDescent="0.2">
      <c r="B14" s="138"/>
      <c r="C14" s="139"/>
      <c r="D14" s="140"/>
      <c r="E14" s="141"/>
      <c r="F14" s="139"/>
      <c r="G14" s="140"/>
      <c r="H14" s="142"/>
      <c r="I14" s="143"/>
      <c r="J14" s="144"/>
      <c r="K14" s="141"/>
    </row>
    <row r="15" spans="2:11" ht="165" customHeight="1" x14ac:dyDescent="0.2">
      <c r="B15" s="138"/>
      <c r="C15" s="145"/>
      <c r="D15" s="140"/>
      <c r="E15" s="146"/>
      <c r="F15" s="147"/>
      <c r="G15" s="140"/>
      <c r="H15" s="142"/>
      <c r="I15" s="143"/>
      <c r="J15" s="144"/>
      <c r="K15" s="978"/>
    </row>
    <row r="16" spans="2:11" x14ac:dyDescent="0.2">
      <c r="B16" s="138"/>
      <c r="C16" s="139"/>
      <c r="D16" s="140"/>
      <c r="E16" s="141"/>
      <c r="F16" s="139"/>
      <c r="G16" s="140"/>
      <c r="H16" s="142"/>
      <c r="I16" s="143"/>
      <c r="J16" s="144"/>
      <c r="K16" s="979"/>
    </row>
    <row r="17" spans="2:12" x14ac:dyDescent="0.2">
      <c r="B17" s="138"/>
      <c r="C17" s="148"/>
      <c r="D17" s="140"/>
      <c r="E17" s="141"/>
      <c r="F17" s="148"/>
      <c r="G17" s="140"/>
      <c r="H17" s="149"/>
      <c r="I17" s="143"/>
      <c r="J17" s="144"/>
      <c r="K17" s="141"/>
    </row>
    <row r="18" spans="2:12" x14ac:dyDescent="0.2">
      <c r="B18" s="138"/>
      <c r="C18" s="148"/>
      <c r="D18" s="140"/>
      <c r="E18" s="141"/>
      <c r="F18" s="148"/>
      <c r="G18" s="140"/>
      <c r="H18" s="149"/>
      <c r="I18" s="150"/>
      <c r="J18" s="144"/>
      <c r="K18" s="151"/>
    </row>
    <row r="19" spans="2:12" ht="15" customHeight="1" x14ac:dyDescent="0.2">
      <c r="B19" s="974" t="s">
        <v>17</v>
      </c>
      <c r="C19" s="975"/>
      <c r="D19" s="152">
        <f>SUM(D15:D16)</f>
        <v>0</v>
      </c>
      <c r="E19" s="976" t="s">
        <v>17</v>
      </c>
      <c r="F19" s="977"/>
      <c r="G19" s="152">
        <v>1</v>
      </c>
      <c r="H19" s="153"/>
      <c r="I19" s="154">
        <f>SUM(I14:I18)</f>
        <v>0</v>
      </c>
      <c r="J19" s="155"/>
      <c r="K19" s="155"/>
    </row>
    <row r="23" spans="2:12" x14ac:dyDescent="0.2">
      <c r="L23" s="127"/>
    </row>
    <row r="24" spans="2:12" x14ac:dyDescent="0.2">
      <c r="L24" s="127"/>
    </row>
    <row r="25" spans="2:12" x14ac:dyDescent="0.2">
      <c r="L25" s="127"/>
    </row>
    <row r="26" spans="2:12" x14ac:dyDescent="0.2">
      <c r="L26" s="127"/>
    </row>
    <row r="27" spans="2:12" x14ac:dyDescent="0.2">
      <c r="L27" s="127"/>
    </row>
    <row r="28" spans="2:12" x14ac:dyDescent="0.2">
      <c r="L28" s="127"/>
    </row>
    <row r="30" spans="2:12" x14ac:dyDescent="0.2">
      <c r="L30" s="12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
  <sheetData>
    <row r="9" spans="10:12" x14ac:dyDescent="0.2">
      <c r="K9" s="126" t="s">
        <v>213</v>
      </c>
      <c r="L9" s="126" t="s">
        <v>214</v>
      </c>
    </row>
    <row r="10" spans="10:12" x14ac:dyDescent="0.2">
      <c r="J10" s="123" t="s">
        <v>208</v>
      </c>
      <c r="K10" s="123">
        <v>77</v>
      </c>
      <c r="L10" s="123">
        <v>2</v>
      </c>
    </row>
    <row r="11" spans="10:12" x14ac:dyDescent="0.2">
      <c r="J11" s="97"/>
      <c r="K11" s="97"/>
      <c r="L11" s="97">
        <v>37</v>
      </c>
    </row>
    <row r="12" spans="10:12" x14ac:dyDescent="0.2">
      <c r="J12" s="97"/>
      <c r="K12" s="97"/>
      <c r="L12" s="97">
        <v>43</v>
      </c>
    </row>
    <row r="13" spans="10:12" x14ac:dyDescent="0.2">
      <c r="K13" s="97" t="s">
        <v>4</v>
      </c>
      <c r="L13" s="121">
        <f>SUM(L10:L12)</f>
        <v>82</v>
      </c>
    </row>
    <row r="14" spans="10:12" x14ac:dyDescent="0.2">
      <c r="J14" s="123" t="s">
        <v>209</v>
      </c>
      <c r="K14" s="123">
        <v>115</v>
      </c>
      <c r="L14" s="123">
        <v>16</v>
      </c>
    </row>
    <row r="15" spans="10:12" x14ac:dyDescent="0.2">
      <c r="J15" s="97"/>
      <c r="K15" s="97"/>
      <c r="L15" s="97">
        <v>27</v>
      </c>
    </row>
    <row r="16" spans="10:12" x14ac:dyDescent="0.2">
      <c r="J16" s="97"/>
      <c r="K16" s="97"/>
      <c r="L16" s="97">
        <v>10</v>
      </c>
    </row>
    <row r="17" spans="10:14" x14ac:dyDescent="0.2">
      <c r="J17" s="97"/>
      <c r="K17" s="97" t="s">
        <v>4</v>
      </c>
      <c r="L17" s="121">
        <f>SUM(L14:L16)</f>
        <v>53</v>
      </c>
    </row>
    <row r="18" spans="10:14" x14ac:dyDescent="0.2">
      <c r="J18" s="123" t="s">
        <v>210</v>
      </c>
      <c r="K18" s="123">
        <v>7</v>
      </c>
      <c r="L18" s="123">
        <v>13</v>
      </c>
    </row>
    <row r="19" spans="10:14" x14ac:dyDescent="0.2">
      <c r="J19" s="97"/>
      <c r="K19" s="97"/>
      <c r="L19" s="97">
        <v>14</v>
      </c>
    </row>
    <row r="20" spans="10:14" x14ac:dyDescent="0.2">
      <c r="J20" s="97"/>
      <c r="K20" s="97"/>
      <c r="L20" s="97">
        <v>10</v>
      </c>
    </row>
    <row r="21" spans="10:14" x14ac:dyDescent="0.2">
      <c r="J21" s="97"/>
      <c r="K21" s="97" t="s">
        <v>4</v>
      </c>
      <c r="L21" s="121">
        <f>SUM(L18:L20)</f>
        <v>37</v>
      </c>
    </row>
    <row r="22" spans="10:14" x14ac:dyDescent="0.2">
      <c r="J22" s="123" t="s">
        <v>211</v>
      </c>
      <c r="K22" s="123">
        <v>52</v>
      </c>
      <c r="L22" s="123">
        <v>10</v>
      </c>
    </row>
    <row r="23" spans="10:14" x14ac:dyDescent="0.2">
      <c r="J23" s="97"/>
      <c r="K23" s="97"/>
      <c r="L23" s="97">
        <v>0</v>
      </c>
    </row>
    <row r="24" spans="10:14" x14ac:dyDescent="0.2">
      <c r="J24" s="97"/>
      <c r="K24" s="97"/>
      <c r="L24" s="97">
        <v>59</v>
      </c>
    </row>
    <row r="25" spans="10:14" x14ac:dyDescent="0.2">
      <c r="J25" s="97"/>
      <c r="K25" s="97" t="s">
        <v>4</v>
      </c>
      <c r="L25" s="121">
        <f>SUM(L22:L24)</f>
        <v>69</v>
      </c>
    </row>
    <row r="27" spans="10:14" x14ac:dyDescent="0.2">
      <c r="J27" s="124" t="s">
        <v>212</v>
      </c>
      <c r="K27" s="124">
        <f>SUM(K10:K22)</f>
        <v>251</v>
      </c>
      <c r="L27" s="124">
        <f>+L13+L17+L21+L25</f>
        <v>241</v>
      </c>
      <c r="M27" s="125">
        <f>+L27/K27</f>
        <v>0.96015936254980083</v>
      </c>
      <c r="N27" s="12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32031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83203125" style="3"/>
    <col min="25" max="16384" width="10.83203125" style="7"/>
  </cols>
  <sheetData>
    <row r="1" spans="2:14" ht="6" customHeight="1" thickBot="1" x14ac:dyDescent="0.2"/>
    <row r="2" spans="2:14" ht="25.5" customHeight="1" x14ac:dyDescent="0.15">
      <c r="B2" s="382"/>
      <c r="C2" s="380" t="s">
        <v>24</v>
      </c>
      <c r="D2" s="380"/>
      <c r="E2" s="380"/>
      <c r="F2" s="380"/>
      <c r="G2" s="380"/>
      <c r="H2" s="380"/>
      <c r="I2" s="384"/>
      <c r="J2" s="10"/>
      <c r="K2" s="10"/>
      <c r="M2" s="11" t="s">
        <v>47</v>
      </c>
    </row>
    <row r="3" spans="2:14" ht="25.5" customHeight="1" x14ac:dyDescent="0.15">
      <c r="B3" s="383"/>
      <c r="C3" s="381" t="s">
        <v>25</v>
      </c>
      <c r="D3" s="381"/>
      <c r="E3" s="381"/>
      <c r="F3" s="381"/>
      <c r="G3" s="381"/>
      <c r="H3" s="381"/>
      <c r="I3" s="385"/>
      <c r="J3" s="10"/>
      <c r="K3" s="10"/>
      <c r="M3" s="11" t="s">
        <v>48</v>
      </c>
    </row>
    <row r="4" spans="2:14" ht="25.5" customHeight="1" x14ac:dyDescent="0.15">
      <c r="B4" s="383"/>
      <c r="C4" s="381" t="s">
        <v>49</v>
      </c>
      <c r="D4" s="381"/>
      <c r="E4" s="381"/>
      <c r="F4" s="381"/>
      <c r="G4" s="381"/>
      <c r="H4" s="381"/>
      <c r="I4" s="385"/>
      <c r="J4" s="10"/>
      <c r="K4" s="10"/>
      <c r="M4" s="11" t="s">
        <v>50</v>
      </c>
    </row>
    <row r="5" spans="2:14" ht="25.5" customHeight="1" x14ac:dyDescent="0.15">
      <c r="B5" s="383"/>
      <c r="C5" s="381" t="s">
        <v>51</v>
      </c>
      <c r="D5" s="381"/>
      <c r="E5" s="381"/>
      <c r="F5" s="381"/>
      <c r="G5" s="386" t="s">
        <v>52</v>
      </c>
      <c r="H5" s="386"/>
      <c r="I5" s="385"/>
      <c r="J5" s="10"/>
      <c r="K5" s="10"/>
      <c r="M5" s="11" t="s">
        <v>53</v>
      </c>
    </row>
    <row r="6" spans="2:14" ht="23.25" customHeight="1" x14ac:dyDescent="0.15">
      <c r="B6" s="387" t="s">
        <v>54</v>
      </c>
      <c r="C6" s="388"/>
      <c r="D6" s="388"/>
      <c r="E6" s="388"/>
      <c r="F6" s="388"/>
      <c r="G6" s="388"/>
      <c r="H6" s="388"/>
      <c r="I6" s="389"/>
      <c r="J6" s="12"/>
      <c r="K6" s="12"/>
    </row>
    <row r="7" spans="2:14" ht="24" customHeight="1" x14ac:dyDescent="0.15">
      <c r="B7" s="390" t="s">
        <v>55</v>
      </c>
      <c r="C7" s="391"/>
      <c r="D7" s="391"/>
      <c r="E7" s="391"/>
      <c r="F7" s="391"/>
      <c r="G7" s="391"/>
      <c r="H7" s="391"/>
      <c r="I7" s="392"/>
      <c r="J7" s="13"/>
      <c r="K7" s="13"/>
    </row>
    <row r="8" spans="2:14" ht="24" customHeight="1" x14ac:dyDescent="0.15">
      <c r="B8" s="393" t="s">
        <v>56</v>
      </c>
      <c r="C8" s="394"/>
      <c r="D8" s="394"/>
      <c r="E8" s="394"/>
      <c r="F8" s="394"/>
      <c r="G8" s="394"/>
      <c r="H8" s="394"/>
      <c r="I8" s="395"/>
      <c r="J8" s="53"/>
      <c r="K8" s="53"/>
      <c r="N8" s="6" t="s">
        <v>57</v>
      </c>
    </row>
    <row r="9" spans="2:14" ht="30.75" customHeight="1" x14ac:dyDescent="0.15">
      <c r="B9" s="93" t="s">
        <v>58</v>
      </c>
      <c r="C9" s="54">
        <v>231</v>
      </c>
      <c r="D9" s="401" t="s">
        <v>59</v>
      </c>
      <c r="E9" s="401"/>
      <c r="F9" s="402" t="s">
        <v>201</v>
      </c>
      <c r="G9" s="403"/>
      <c r="H9" s="403"/>
      <c r="I9" s="404"/>
      <c r="J9" s="14"/>
      <c r="K9" s="14"/>
      <c r="M9" s="11" t="s">
        <v>60</v>
      </c>
      <c r="N9" s="6" t="s">
        <v>61</v>
      </c>
    </row>
    <row r="10" spans="2:14" ht="30.75" customHeight="1" x14ac:dyDescent="0.15">
      <c r="B10" s="17" t="s">
        <v>62</v>
      </c>
      <c r="C10" s="55" t="s">
        <v>81</v>
      </c>
      <c r="D10" s="405" t="s">
        <v>63</v>
      </c>
      <c r="E10" s="406"/>
      <c r="F10" s="396" t="s">
        <v>155</v>
      </c>
      <c r="G10" s="397"/>
      <c r="H10" s="15" t="s">
        <v>64</v>
      </c>
      <c r="I10" s="108" t="s">
        <v>81</v>
      </c>
      <c r="J10" s="16"/>
      <c r="K10" s="16"/>
      <c r="M10" s="11" t="s">
        <v>65</v>
      </c>
      <c r="N10" s="6" t="s">
        <v>66</v>
      </c>
    </row>
    <row r="11" spans="2:14" ht="30.75" customHeight="1" x14ac:dyDescent="0.15">
      <c r="B11" s="17" t="s">
        <v>67</v>
      </c>
      <c r="C11" s="398" t="s">
        <v>156</v>
      </c>
      <c r="D11" s="398"/>
      <c r="E11" s="398"/>
      <c r="F11" s="398"/>
      <c r="G11" s="15" t="s">
        <v>68</v>
      </c>
      <c r="H11" s="399">
        <v>1032</v>
      </c>
      <c r="I11" s="400"/>
      <c r="J11" s="18"/>
      <c r="K11" s="18"/>
      <c r="M11" s="11" t="s">
        <v>69</v>
      </c>
      <c r="N11" s="6" t="s">
        <v>70</v>
      </c>
    </row>
    <row r="12" spans="2:14" ht="30.75" customHeight="1" x14ac:dyDescent="0.15">
      <c r="B12" s="17" t="s">
        <v>71</v>
      </c>
      <c r="C12" s="407" t="s">
        <v>65</v>
      </c>
      <c r="D12" s="407"/>
      <c r="E12" s="407"/>
      <c r="F12" s="407"/>
      <c r="G12" s="15" t="s">
        <v>72</v>
      </c>
      <c r="H12" s="408" t="s">
        <v>157</v>
      </c>
      <c r="I12" s="409"/>
      <c r="J12" s="19"/>
      <c r="K12" s="19"/>
      <c r="M12" s="20" t="s">
        <v>73</v>
      </c>
    </row>
    <row r="13" spans="2:14" ht="30.75" customHeight="1" x14ac:dyDescent="0.15">
      <c r="B13" s="17" t="s">
        <v>74</v>
      </c>
      <c r="C13" s="410" t="s">
        <v>45</v>
      </c>
      <c r="D13" s="410"/>
      <c r="E13" s="410"/>
      <c r="F13" s="410"/>
      <c r="G13" s="410"/>
      <c r="H13" s="410"/>
      <c r="I13" s="411"/>
      <c r="J13" s="21"/>
      <c r="K13" s="21"/>
      <c r="M13" s="20"/>
    </row>
    <row r="14" spans="2:14" ht="30.75" customHeight="1" x14ac:dyDescent="0.15">
      <c r="B14" s="17" t="s">
        <v>75</v>
      </c>
      <c r="C14" s="396" t="s">
        <v>202</v>
      </c>
      <c r="D14" s="397"/>
      <c r="E14" s="397"/>
      <c r="F14" s="397"/>
      <c r="G14" s="397"/>
      <c r="H14" s="397"/>
      <c r="I14" s="412"/>
      <c r="J14" s="16"/>
      <c r="K14" s="16"/>
      <c r="M14" s="20"/>
      <c r="N14" s="6" t="s">
        <v>76</v>
      </c>
    </row>
    <row r="15" spans="2:14" ht="30.75" customHeight="1" x14ac:dyDescent="0.15">
      <c r="B15" s="17" t="s">
        <v>77</v>
      </c>
      <c r="C15" s="413" t="s">
        <v>203</v>
      </c>
      <c r="D15" s="413"/>
      <c r="E15" s="413"/>
      <c r="F15" s="413"/>
      <c r="G15" s="15" t="s">
        <v>78</v>
      </c>
      <c r="H15" s="414" t="s">
        <v>91</v>
      </c>
      <c r="I15" s="415"/>
      <c r="J15" s="16"/>
      <c r="K15" s="16"/>
      <c r="M15" s="20" t="s">
        <v>80</v>
      </c>
      <c r="N15" s="6" t="s">
        <v>81</v>
      </c>
    </row>
    <row r="16" spans="2:14" ht="30.75" customHeight="1" x14ac:dyDescent="0.15">
      <c r="B16" s="17" t="s">
        <v>82</v>
      </c>
      <c r="C16" s="416" t="s">
        <v>215</v>
      </c>
      <c r="D16" s="417"/>
      <c r="E16" s="417"/>
      <c r="F16" s="417"/>
      <c r="G16" s="15" t="s">
        <v>83</v>
      </c>
      <c r="H16" s="414" t="s">
        <v>70</v>
      </c>
      <c r="I16" s="415"/>
      <c r="J16" s="16"/>
      <c r="K16" s="16"/>
      <c r="M16" s="20" t="s">
        <v>84</v>
      </c>
    </row>
    <row r="17" spans="2:14" ht="36" customHeight="1" x14ac:dyDescent="0.15">
      <c r="B17" s="17" t="s">
        <v>85</v>
      </c>
      <c r="C17" s="410" t="s">
        <v>204</v>
      </c>
      <c r="D17" s="410"/>
      <c r="E17" s="410"/>
      <c r="F17" s="410"/>
      <c r="G17" s="410"/>
      <c r="H17" s="410"/>
      <c r="I17" s="411"/>
      <c r="J17" s="21"/>
      <c r="K17" s="21"/>
      <c r="M17" s="20" t="s">
        <v>86</v>
      </c>
      <c r="N17" s="6" t="s">
        <v>39</v>
      </c>
    </row>
    <row r="18" spans="2:14" ht="30.75" customHeight="1" x14ac:dyDescent="0.15">
      <c r="B18" s="17" t="s">
        <v>87</v>
      </c>
      <c r="C18" s="413" t="s">
        <v>163</v>
      </c>
      <c r="D18" s="413"/>
      <c r="E18" s="413"/>
      <c r="F18" s="413"/>
      <c r="G18" s="413"/>
      <c r="H18" s="413"/>
      <c r="I18" s="418"/>
      <c r="J18" s="22"/>
      <c r="K18" s="22"/>
      <c r="M18" s="20" t="s">
        <v>88</v>
      </c>
      <c r="N18" s="6" t="s">
        <v>40</v>
      </c>
    </row>
    <row r="19" spans="2:14" ht="30.75" customHeight="1" x14ac:dyDescent="0.15">
      <c r="B19" s="17" t="s">
        <v>89</v>
      </c>
      <c r="C19" s="413" t="s">
        <v>159</v>
      </c>
      <c r="D19" s="413"/>
      <c r="E19" s="413"/>
      <c r="F19" s="413"/>
      <c r="G19" s="413"/>
      <c r="H19" s="413"/>
      <c r="I19" s="418"/>
      <c r="J19" s="23"/>
      <c r="K19" s="23"/>
      <c r="M19" s="20"/>
      <c r="N19" s="6" t="s">
        <v>41</v>
      </c>
    </row>
    <row r="20" spans="2:14" ht="30.75" customHeight="1" x14ac:dyDescent="0.15">
      <c r="B20" s="17" t="s">
        <v>90</v>
      </c>
      <c r="C20" s="419" t="s">
        <v>151</v>
      </c>
      <c r="D20" s="419"/>
      <c r="E20" s="419"/>
      <c r="F20" s="419"/>
      <c r="G20" s="419"/>
      <c r="H20" s="419"/>
      <c r="I20" s="420"/>
      <c r="J20" s="24"/>
      <c r="K20" s="24"/>
      <c r="M20" s="20" t="s">
        <v>91</v>
      </c>
      <c r="N20" s="6" t="s">
        <v>42</v>
      </c>
    </row>
    <row r="21" spans="2:14" ht="27.75" customHeight="1" x14ac:dyDescent="0.15">
      <c r="B21" s="421" t="s">
        <v>92</v>
      </c>
      <c r="C21" s="423" t="s">
        <v>93</v>
      </c>
      <c r="D21" s="423"/>
      <c r="E21" s="423"/>
      <c r="F21" s="424" t="s">
        <v>94</v>
      </c>
      <c r="G21" s="424"/>
      <c r="H21" s="424"/>
      <c r="I21" s="425"/>
      <c r="J21" s="25"/>
      <c r="K21" s="25"/>
      <c r="M21" s="20" t="s">
        <v>79</v>
      </c>
      <c r="N21" s="6" t="s">
        <v>43</v>
      </c>
    </row>
    <row r="22" spans="2:14" ht="27" customHeight="1" x14ac:dyDescent="0.15">
      <c r="B22" s="422"/>
      <c r="C22" s="413" t="s">
        <v>160</v>
      </c>
      <c r="D22" s="413"/>
      <c r="E22" s="413"/>
      <c r="F22" s="413" t="s">
        <v>161</v>
      </c>
      <c r="G22" s="413"/>
      <c r="H22" s="413"/>
      <c r="I22" s="418"/>
      <c r="J22" s="23"/>
      <c r="K22" s="23"/>
      <c r="M22" s="20" t="s">
        <v>95</v>
      </c>
      <c r="N22" s="6" t="s">
        <v>44</v>
      </c>
    </row>
    <row r="23" spans="2:14" ht="39.75" customHeight="1" x14ac:dyDescent="0.15">
      <c r="B23" s="17" t="s">
        <v>96</v>
      </c>
      <c r="C23" s="414" t="s">
        <v>151</v>
      </c>
      <c r="D23" s="414"/>
      <c r="E23" s="414"/>
      <c r="F23" s="414" t="s">
        <v>151</v>
      </c>
      <c r="G23" s="414"/>
      <c r="H23" s="414"/>
      <c r="I23" s="415"/>
      <c r="J23" s="16"/>
      <c r="K23" s="16"/>
      <c r="M23" s="20"/>
      <c r="N23" s="6" t="s">
        <v>45</v>
      </c>
    </row>
    <row r="24" spans="2:14" ht="44.25" customHeight="1" x14ac:dyDescent="0.15">
      <c r="B24" s="17" t="s">
        <v>97</v>
      </c>
      <c r="C24" s="435" t="s">
        <v>205</v>
      </c>
      <c r="D24" s="436"/>
      <c r="E24" s="437"/>
      <c r="F24" s="402" t="s">
        <v>206</v>
      </c>
      <c r="G24" s="403"/>
      <c r="H24" s="403"/>
      <c r="I24" s="404"/>
      <c r="J24" s="22"/>
      <c r="K24" s="22"/>
      <c r="M24" s="26"/>
      <c r="N24" s="6" t="s">
        <v>46</v>
      </c>
    </row>
    <row r="25" spans="2:14" ht="29.25" customHeight="1" x14ac:dyDescent="0.15">
      <c r="B25" s="17" t="s">
        <v>98</v>
      </c>
      <c r="C25" s="438" t="s">
        <v>215</v>
      </c>
      <c r="D25" s="439"/>
      <c r="E25" s="440"/>
      <c r="F25" s="15" t="s">
        <v>99</v>
      </c>
      <c r="G25" s="441">
        <v>0.3</v>
      </c>
      <c r="H25" s="442"/>
      <c r="I25" s="443"/>
      <c r="J25" s="27"/>
      <c r="K25" s="27"/>
      <c r="M25" s="26"/>
    </row>
    <row r="26" spans="2:14" ht="27" customHeight="1" x14ac:dyDescent="0.15">
      <c r="B26" s="17" t="s">
        <v>100</v>
      </c>
      <c r="C26" s="402" t="s">
        <v>216</v>
      </c>
      <c r="D26" s="403"/>
      <c r="E26" s="444"/>
      <c r="F26" s="15" t="s">
        <v>101</v>
      </c>
      <c r="G26" s="445">
        <v>0.3</v>
      </c>
      <c r="H26" s="446"/>
      <c r="I26" s="447"/>
      <c r="J26" s="28"/>
      <c r="K26" s="28"/>
      <c r="M26" s="26"/>
    </row>
    <row r="27" spans="2:14" ht="47.25" customHeight="1" x14ac:dyDescent="0.15">
      <c r="B27" s="92" t="s">
        <v>102</v>
      </c>
      <c r="C27" s="448" t="s">
        <v>86</v>
      </c>
      <c r="D27" s="449"/>
      <c r="E27" s="450"/>
      <c r="F27" s="29" t="s">
        <v>103</v>
      </c>
      <c r="G27" s="445" t="s">
        <v>182</v>
      </c>
      <c r="H27" s="446"/>
      <c r="I27" s="447"/>
      <c r="J27" s="25"/>
      <c r="K27" s="25"/>
      <c r="M27" s="26"/>
    </row>
    <row r="28" spans="2:14" ht="30" customHeight="1" x14ac:dyDescent="0.15">
      <c r="B28" s="451" t="s">
        <v>104</v>
      </c>
      <c r="C28" s="452"/>
      <c r="D28" s="452"/>
      <c r="E28" s="452"/>
      <c r="F28" s="452"/>
      <c r="G28" s="452"/>
      <c r="H28" s="452"/>
      <c r="I28" s="453"/>
      <c r="J28" s="53"/>
      <c r="K28" s="53"/>
      <c r="M28" s="26"/>
    </row>
    <row r="29" spans="2:14" ht="56.25" customHeight="1" x14ac:dyDescent="0.15">
      <c r="B29" s="30" t="s">
        <v>105</v>
      </c>
      <c r="C29" s="31" t="s">
        <v>106</v>
      </c>
      <c r="D29" s="31" t="s">
        <v>107</v>
      </c>
      <c r="E29" s="31" t="s">
        <v>108</v>
      </c>
      <c r="F29" s="31" t="s">
        <v>109</v>
      </c>
      <c r="G29" s="32" t="s">
        <v>110</v>
      </c>
      <c r="H29" s="32" t="s">
        <v>111</v>
      </c>
      <c r="I29" s="33" t="s">
        <v>112</v>
      </c>
      <c r="J29" s="65" t="s">
        <v>162</v>
      </c>
      <c r="K29" s="23"/>
      <c r="M29" s="26"/>
    </row>
    <row r="30" spans="2:14" ht="19.5" customHeight="1" x14ac:dyDescent="0.15">
      <c r="B30" s="34" t="s">
        <v>113</v>
      </c>
      <c r="C30" s="66">
        <v>0</v>
      </c>
      <c r="D30" s="67">
        <f>+C30</f>
        <v>0</v>
      </c>
      <c r="E30" s="87">
        <v>0</v>
      </c>
      <c r="F30" s="68">
        <f>+E30</f>
        <v>0</v>
      </c>
      <c r="G30" s="44" t="e">
        <f>+C30/E30</f>
        <v>#DIV/0!</v>
      </c>
      <c r="H30" s="45" t="e">
        <f>+D30/F30</f>
        <v>#DIV/0!</v>
      </c>
      <c r="I30" s="46">
        <f>+D30/$G$26</f>
        <v>0</v>
      </c>
      <c r="J30" s="64">
        <v>0.99</v>
      </c>
      <c r="K30" s="35"/>
      <c r="M30" s="26"/>
    </row>
    <row r="31" spans="2:14" ht="19.5" customHeight="1" x14ac:dyDescent="0.15">
      <c r="B31" s="34" t="s">
        <v>114</v>
      </c>
      <c r="C31" s="66">
        <v>0</v>
      </c>
      <c r="D31" s="67">
        <f>+D30+C31</f>
        <v>0</v>
      </c>
      <c r="E31" s="87">
        <v>0</v>
      </c>
      <c r="F31" s="68">
        <f>+F30+E31</f>
        <v>0</v>
      </c>
      <c r="G31" s="44" t="e">
        <f t="shared" ref="G31:H40" si="0">+C31/E31</f>
        <v>#DIV/0!</v>
      </c>
      <c r="H31" s="45" t="e">
        <f t="shared" si="0"/>
        <v>#DIV/0!</v>
      </c>
      <c r="I31" s="46">
        <f t="shared" ref="I31:I41" si="1">+D31/$G$26</f>
        <v>0</v>
      </c>
      <c r="J31" s="64">
        <v>0.99</v>
      </c>
      <c r="K31" s="35"/>
      <c r="M31" s="26"/>
    </row>
    <row r="32" spans="2:14" ht="19.5" customHeight="1" x14ac:dyDescent="0.15">
      <c r="B32" s="34" t="s">
        <v>115</v>
      </c>
      <c r="C32" s="66">
        <v>0</v>
      </c>
      <c r="D32" s="67">
        <f t="shared" ref="D32:D40" si="2">+D31+C32</f>
        <v>0</v>
      </c>
      <c r="E32" s="87">
        <v>0.19</v>
      </c>
      <c r="F32" s="68">
        <f t="shared" ref="F32:F41" si="3">+F31+E32</f>
        <v>0.19</v>
      </c>
      <c r="G32" s="44">
        <f t="shared" si="0"/>
        <v>0</v>
      </c>
      <c r="H32" s="45">
        <f t="shared" si="0"/>
        <v>0</v>
      </c>
      <c r="I32" s="46">
        <f t="shared" si="1"/>
        <v>0</v>
      </c>
      <c r="J32" s="64">
        <v>0.99</v>
      </c>
      <c r="K32" s="35"/>
      <c r="M32" s="26"/>
    </row>
    <row r="33" spans="2:11" ht="19.5" customHeight="1" x14ac:dyDescent="0.15">
      <c r="B33" s="34" t="s">
        <v>116</v>
      </c>
      <c r="C33" s="66">
        <v>0</v>
      </c>
      <c r="D33" s="67">
        <f t="shared" si="2"/>
        <v>0</v>
      </c>
      <c r="E33" s="87">
        <v>0</v>
      </c>
      <c r="F33" s="68">
        <f t="shared" si="3"/>
        <v>0.19</v>
      </c>
      <c r="G33" s="44" t="e">
        <f t="shared" si="0"/>
        <v>#DIV/0!</v>
      </c>
      <c r="H33" s="45">
        <f t="shared" si="0"/>
        <v>0</v>
      </c>
      <c r="I33" s="46">
        <f t="shared" si="1"/>
        <v>0</v>
      </c>
      <c r="J33" s="64">
        <v>0.99</v>
      </c>
      <c r="K33" s="35"/>
    </row>
    <row r="34" spans="2:11" ht="19.5" customHeight="1" x14ac:dyDescent="0.15">
      <c r="B34" s="34" t="s">
        <v>117</v>
      </c>
      <c r="C34" s="66">
        <v>0</v>
      </c>
      <c r="D34" s="67">
        <f t="shared" si="2"/>
        <v>0</v>
      </c>
      <c r="E34" s="87">
        <v>0</v>
      </c>
      <c r="F34" s="68">
        <f t="shared" si="3"/>
        <v>0.19</v>
      </c>
      <c r="G34" s="44" t="e">
        <f t="shared" si="0"/>
        <v>#DIV/0!</v>
      </c>
      <c r="H34" s="45">
        <f t="shared" si="0"/>
        <v>0</v>
      </c>
      <c r="I34" s="46">
        <f t="shared" si="1"/>
        <v>0</v>
      </c>
      <c r="J34" s="64">
        <v>0.99</v>
      </c>
      <c r="K34" s="35"/>
    </row>
    <row r="35" spans="2:11" ht="19.5" customHeight="1" x14ac:dyDescent="0.15">
      <c r="B35" s="34" t="s">
        <v>118</v>
      </c>
      <c r="C35" s="66">
        <v>0</v>
      </c>
      <c r="D35" s="67">
        <f t="shared" si="2"/>
        <v>0</v>
      </c>
      <c r="E35" s="87">
        <v>0</v>
      </c>
      <c r="F35" s="68">
        <f t="shared" si="3"/>
        <v>0.19</v>
      </c>
      <c r="G35" s="44" t="e">
        <f t="shared" si="0"/>
        <v>#DIV/0!</v>
      </c>
      <c r="H35" s="45">
        <f t="shared" si="0"/>
        <v>0</v>
      </c>
      <c r="I35" s="46">
        <f t="shared" si="1"/>
        <v>0</v>
      </c>
      <c r="J35" s="64">
        <v>0.99</v>
      </c>
      <c r="K35" s="35"/>
    </row>
    <row r="36" spans="2:11" ht="19.5" customHeight="1" x14ac:dyDescent="0.15">
      <c r="B36" s="34" t="s">
        <v>119</v>
      </c>
      <c r="C36" s="66">
        <v>0</v>
      </c>
      <c r="D36" s="67">
        <f t="shared" si="2"/>
        <v>0</v>
      </c>
      <c r="E36" s="87">
        <v>0</v>
      </c>
      <c r="F36" s="68">
        <f t="shared" si="3"/>
        <v>0.19</v>
      </c>
      <c r="G36" s="44" t="e">
        <f t="shared" si="0"/>
        <v>#DIV/0!</v>
      </c>
      <c r="H36" s="45">
        <f t="shared" si="0"/>
        <v>0</v>
      </c>
      <c r="I36" s="46">
        <f t="shared" si="1"/>
        <v>0</v>
      </c>
      <c r="J36" s="64">
        <v>0.99</v>
      </c>
      <c r="K36" s="35"/>
    </row>
    <row r="37" spans="2:11" ht="19.5" customHeight="1" x14ac:dyDescent="0.15">
      <c r="B37" s="34" t="s">
        <v>120</v>
      </c>
      <c r="C37" s="66">
        <v>0</v>
      </c>
      <c r="D37" s="67">
        <f t="shared" si="2"/>
        <v>0</v>
      </c>
      <c r="E37" s="87">
        <v>0</v>
      </c>
      <c r="F37" s="68">
        <f t="shared" si="3"/>
        <v>0.19</v>
      </c>
      <c r="G37" s="44" t="e">
        <f t="shared" si="0"/>
        <v>#DIV/0!</v>
      </c>
      <c r="H37" s="45">
        <f t="shared" si="0"/>
        <v>0</v>
      </c>
      <c r="I37" s="46">
        <f t="shared" si="1"/>
        <v>0</v>
      </c>
      <c r="J37" s="64">
        <v>0.99</v>
      </c>
      <c r="K37" s="35"/>
    </row>
    <row r="38" spans="2:11" ht="19.5" customHeight="1" x14ac:dyDescent="0.15">
      <c r="B38" s="34" t="s">
        <v>121</v>
      </c>
      <c r="C38" s="66">
        <v>0</v>
      </c>
      <c r="D38" s="67">
        <f t="shared" si="2"/>
        <v>0</v>
      </c>
      <c r="E38" s="87">
        <v>0.02</v>
      </c>
      <c r="F38" s="68">
        <f t="shared" si="3"/>
        <v>0.21</v>
      </c>
      <c r="G38" s="44">
        <f t="shared" si="0"/>
        <v>0</v>
      </c>
      <c r="H38" s="45">
        <f t="shared" si="0"/>
        <v>0</v>
      </c>
      <c r="I38" s="46">
        <f t="shared" si="1"/>
        <v>0</v>
      </c>
      <c r="J38" s="64">
        <v>0.99</v>
      </c>
      <c r="K38" s="35"/>
    </row>
    <row r="39" spans="2:11" ht="19.5" customHeight="1" x14ac:dyDescent="0.15">
      <c r="B39" s="34" t="s">
        <v>122</v>
      </c>
      <c r="C39" s="66">
        <v>0</v>
      </c>
      <c r="D39" s="67">
        <f t="shared" si="2"/>
        <v>0</v>
      </c>
      <c r="E39" s="87">
        <v>0</v>
      </c>
      <c r="F39" s="68">
        <f t="shared" si="3"/>
        <v>0.21</v>
      </c>
      <c r="G39" s="44" t="e">
        <f t="shared" si="0"/>
        <v>#DIV/0!</v>
      </c>
      <c r="H39" s="45">
        <f t="shared" si="0"/>
        <v>0</v>
      </c>
      <c r="I39" s="46">
        <f t="shared" si="1"/>
        <v>0</v>
      </c>
      <c r="J39" s="64">
        <v>0.99</v>
      </c>
      <c r="K39" s="35"/>
    </row>
    <row r="40" spans="2:11" ht="19.5" customHeight="1" x14ac:dyDescent="0.15">
      <c r="B40" s="34" t="s">
        <v>123</v>
      </c>
      <c r="C40" s="66">
        <v>0</v>
      </c>
      <c r="D40" s="67">
        <f t="shared" si="2"/>
        <v>0</v>
      </c>
      <c r="E40" s="87">
        <v>0</v>
      </c>
      <c r="F40" s="68">
        <f t="shared" si="3"/>
        <v>0.21</v>
      </c>
      <c r="G40" s="44" t="e">
        <f t="shared" si="0"/>
        <v>#DIV/0!</v>
      </c>
      <c r="H40" s="45">
        <f t="shared" si="0"/>
        <v>0</v>
      </c>
      <c r="I40" s="46">
        <f t="shared" si="1"/>
        <v>0</v>
      </c>
      <c r="J40" s="64">
        <v>0.99</v>
      </c>
      <c r="K40" s="35"/>
    </row>
    <row r="41" spans="2:11" ht="19.5" customHeight="1" x14ac:dyDescent="0.15">
      <c r="B41" s="34" t="s">
        <v>124</v>
      </c>
      <c r="C41" s="66">
        <v>0</v>
      </c>
      <c r="D41" s="67">
        <f>+D40+C41</f>
        <v>0</v>
      </c>
      <c r="E41" s="87">
        <v>0.04</v>
      </c>
      <c r="F41" s="68">
        <f t="shared" si="3"/>
        <v>0.25</v>
      </c>
      <c r="G41" s="44">
        <f>+C41/E41</f>
        <v>0</v>
      </c>
      <c r="H41" s="45">
        <f>+D41/F41</f>
        <v>0</v>
      </c>
      <c r="I41" s="46">
        <f t="shared" si="1"/>
        <v>0</v>
      </c>
      <c r="J41" s="64">
        <v>0.99</v>
      </c>
      <c r="K41" s="35"/>
    </row>
    <row r="42" spans="2:11" ht="54.75" customHeight="1" x14ac:dyDescent="0.15">
      <c r="B42" s="72" t="s">
        <v>125</v>
      </c>
      <c r="C42" s="454" t="s">
        <v>224</v>
      </c>
      <c r="D42" s="454"/>
      <c r="E42" s="454"/>
      <c r="F42" s="454"/>
      <c r="G42" s="454"/>
      <c r="H42" s="454"/>
      <c r="I42" s="455"/>
      <c r="J42" s="36"/>
      <c r="K42" s="36"/>
    </row>
    <row r="43" spans="2:11" ht="29.25" customHeight="1" x14ac:dyDescent="0.15">
      <c r="B43" s="451" t="s">
        <v>126</v>
      </c>
      <c r="C43" s="452"/>
      <c r="D43" s="452"/>
      <c r="E43" s="452"/>
      <c r="F43" s="452"/>
      <c r="G43" s="452"/>
      <c r="H43" s="452"/>
      <c r="I43" s="453"/>
      <c r="J43" s="53"/>
      <c r="K43" s="53"/>
    </row>
    <row r="44" spans="2:11" ht="32.25" customHeight="1" x14ac:dyDescent="0.15">
      <c r="B44" s="426"/>
      <c r="C44" s="427"/>
      <c r="D44" s="427"/>
      <c r="E44" s="427"/>
      <c r="F44" s="427"/>
      <c r="G44" s="427"/>
      <c r="H44" s="427"/>
      <c r="I44" s="428"/>
      <c r="J44" s="53"/>
      <c r="K44" s="53"/>
    </row>
    <row r="45" spans="2:11" ht="32.25" customHeight="1" x14ac:dyDescent="0.15">
      <c r="B45" s="429"/>
      <c r="C45" s="430"/>
      <c r="D45" s="430"/>
      <c r="E45" s="430"/>
      <c r="F45" s="430"/>
      <c r="G45" s="430"/>
      <c r="H45" s="430"/>
      <c r="I45" s="431"/>
      <c r="J45" s="36"/>
      <c r="K45" s="36"/>
    </row>
    <row r="46" spans="2:11" ht="32.25" customHeight="1" x14ac:dyDescent="0.15">
      <c r="B46" s="429"/>
      <c r="C46" s="430"/>
      <c r="D46" s="430"/>
      <c r="E46" s="430"/>
      <c r="F46" s="430"/>
      <c r="G46" s="430"/>
      <c r="H46" s="430"/>
      <c r="I46" s="431"/>
      <c r="J46" s="36"/>
      <c r="K46" s="36"/>
    </row>
    <row r="47" spans="2:11" ht="32.25" customHeight="1" x14ac:dyDescent="0.15">
      <c r="B47" s="429"/>
      <c r="C47" s="430"/>
      <c r="D47" s="430"/>
      <c r="E47" s="430"/>
      <c r="F47" s="430"/>
      <c r="G47" s="430"/>
      <c r="H47" s="430"/>
      <c r="I47" s="431"/>
      <c r="J47" s="36"/>
      <c r="K47" s="36"/>
    </row>
    <row r="48" spans="2:11" ht="32.25" customHeight="1" x14ac:dyDescent="0.15">
      <c r="B48" s="432"/>
      <c r="C48" s="433"/>
      <c r="D48" s="433"/>
      <c r="E48" s="433"/>
      <c r="F48" s="433"/>
      <c r="G48" s="433"/>
      <c r="H48" s="433"/>
      <c r="I48" s="434"/>
      <c r="J48" s="12"/>
      <c r="K48" s="12"/>
    </row>
    <row r="49" spans="2:11" ht="83.25" customHeight="1" x14ac:dyDescent="0.15">
      <c r="B49" s="17" t="s">
        <v>127</v>
      </c>
      <c r="C49" s="454" t="s">
        <v>224</v>
      </c>
      <c r="D49" s="454"/>
      <c r="E49" s="454"/>
      <c r="F49" s="454"/>
      <c r="G49" s="454"/>
      <c r="H49" s="454"/>
      <c r="I49" s="455"/>
      <c r="J49" s="37"/>
      <c r="K49" s="37"/>
    </row>
    <row r="50" spans="2:11" ht="34.5" customHeight="1" x14ac:dyDescent="0.15">
      <c r="B50" s="17" t="s">
        <v>128</v>
      </c>
      <c r="C50" s="456" t="s">
        <v>182</v>
      </c>
      <c r="D50" s="456"/>
      <c r="E50" s="456"/>
      <c r="F50" s="456"/>
      <c r="G50" s="456"/>
      <c r="H50" s="456"/>
      <c r="I50" s="457"/>
      <c r="J50" s="37"/>
      <c r="K50" s="37"/>
    </row>
    <row r="51" spans="2:11" ht="34.5" customHeight="1" x14ac:dyDescent="0.15">
      <c r="B51" s="107" t="s">
        <v>129</v>
      </c>
      <c r="C51" s="458" t="s">
        <v>225</v>
      </c>
      <c r="D51" s="459"/>
      <c r="E51" s="459"/>
      <c r="F51" s="459"/>
      <c r="G51" s="459"/>
      <c r="H51" s="459"/>
      <c r="I51" s="460"/>
      <c r="J51" s="37"/>
      <c r="K51" s="37"/>
    </row>
    <row r="52" spans="2:11" ht="29.25" customHeight="1" x14ac:dyDescent="0.15">
      <c r="B52" s="451" t="s">
        <v>130</v>
      </c>
      <c r="C52" s="452"/>
      <c r="D52" s="452"/>
      <c r="E52" s="452"/>
      <c r="F52" s="452"/>
      <c r="G52" s="452"/>
      <c r="H52" s="452"/>
      <c r="I52" s="453"/>
      <c r="J52" s="37"/>
      <c r="K52" s="37"/>
    </row>
    <row r="53" spans="2:11" ht="33" customHeight="1" x14ac:dyDescent="0.15">
      <c r="B53" s="461" t="s">
        <v>131</v>
      </c>
      <c r="C53" s="106" t="s">
        <v>132</v>
      </c>
      <c r="D53" s="462" t="s">
        <v>133</v>
      </c>
      <c r="E53" s="462"/>
      <c r="F53" s="462"/>
      <c r="G53" s="462" t="s">
        <v>134</v>
      </c>
      <c r="H53" s="462"/>
      <c r="I53" s="463"/>
      <c r="J53" s="38"/>
      <c r="K53" s="38"/>
    </row>
    <row r="54" spans="2:11" ht="31.5" customHeight="1" x14ac:dyDescent="0.15">
      <c r="B54" s="461"/>
      <c r="C54" s="39"/>
      <c r="D54" s="456"/>
      <c r="E54" s="456"/>
      <c r="F54" s="456"/>
      <c r="G54" s="464"/>
      <c r="H54" s="464"/>
      <c r="I54" s="465"/>
      <c r="J54" s="38"/>
      <c r="K54" s="38"/>
    </row>
    <row r="55" spans="2:11" ht="31.5" customHeight="1" x14ac:dyDescent="0.15">
      <c r="B55" s="107" t="s">
        <v>135</v>
      </c>
      <c r="C55" s="477" t="s">
        <v>164</v>
      </c>
      <c r="D55" s="477"/>
      <c r="E55" s="478" t="s">
        <v>136</v>
      </c>
      <c r="F55" s="478"/>
      <c r="G55" s="477" t="s">
        <v>186</v>
      </c>
      <c r="H55" s="477"/>
      <c r="I55" s="479"/>
      <c r="J55" s="40"/>
      <c r="K55" s="40"/>
    </row>
    <row r="56" spans="2:11" ht="31.5" customHeight="1" x14ac:dyDescent="0.15">
      <c r="B56" s="107" t="s">
        <v>137</v>
      </c>
      <c r="C56" s="456" t="s">
        <v>364</v>
      </c>
      <c r="D56" s="456"/>
      <c r="E56" s="480" t="s">
        <v>138</v>
      </c>
      <c r="F56" s="480"/>
      <c r="G56" s="477" t="s">
        <v>184</v>
      </c>
      <c r="H56" s="477"/>
      <c r="I56" s="479"/>
      <c r="J56" s="40"/>
      <c r="K56" s="40"/>
    </row>
    <row r="57" spans="2:11" ht="31.5" customHeight="1" x14ac:dyDescent="0.15">
      <c r="B57" s="107" t="s">
        <v>139</v>
      </c>
      <c r="C57" s="456"/>
      <c r="D57" s="456"/>
      <c r="E57" s="466" t="s">
        <v>140</v>
      </c>
      <c r="F57" s="467"/>
      <c r="G57" s="470"/>
      <c r="H57" s="471"/>
      <c r="I57" s="472"/>
      <c r="J57" s="41"/>
      <c r="K57" s="41"/>
    </row>
    <row r="58" spans="2:11" ht="31.5" customHeight="1" thickBot="1" x14ac:dyDescent="0.2">
      <c r="B58" s="73" t="s">
        <v>141</v>
      </c>
      <c r="C58" s="476"/>
      <c r="D58" s="476"/>
      <c r="E58" s="468"/>
      <c r="F58" s="469"/>
      <c r="G58" s="473"/>
      <c r="H58" s="474"/>
      <c r="I58" s="475"/>
      <c r="J58" s="41"/>
      <c r="K58" s="41"/>
    </row>
    <row r="59" spans="2:11" hidden="1" x14ac:dyDescent="0.15">
      <c r="B59" s="3"/>
      <c r="C59" s="3"/>
      <c r="D59" s="5"/>
      <c r="E59" s="5"/>
      <c r="F59" s="5"/>
      <c r="G59" s="5"/>
      <c r="H59" s="5"/>
      <c r="I59" s="56"/>
      <c r="J59" s="42"/>
      <c r="K59" s="42"/>
    </row>
    <row r="60" spans="2:11" hidden="1" x14ac:dyDescent="0.15">
      <c r="B60" s="57"/>
      <c r="C60" s="58"/>
      <c r="D60" s="58"/>
      <c r="E60" s="59"/>
      <c r="F60" s="59"/>
      <c r="G60" s="60"/>
      <c r="H60" s="61"/>
      <c r="I60" s="58"/>
      <c r="J60" s="43"/>
      <c r="K60" s="43"/>
    </row>
    <row r="61" spans="2:11" hidden="1" x14ac:dyDescent="0.15">
      <c r="B61" s="57"/>
      <c r="C61" s="58"/>
      <c r="D61" s="58"/>
      <c r="E61" s="59"/>
      <c r="F61" s="59"/>
      <c r="G61" s="60"/>
      <c r="H61" s="61"/>
      <c r="I61" s="58"/>
      <c r="J61" s="43"/>
      <c r="K61" s="43"/>
    </row>
    <row r="62" spans="2:11" hidden="1" x14ac:dyDescent="0.15">
      <c r="B62" s="57"/>
      <c r="C62" s="58"/>
      <c r="D62" s="58"/>
      <c r="E62" s="59"/>
      <c r="F62" s="59"/>
      <c r="G62" s="60"/>
      <c r="H62" s="61"/>
      <c r="I62" s="58"/>
      <c r="J62" s="43"/>
      <c r="K62" s="43"/>
    </row>
    <row r="63" spans="2:11" hidden="1" x14ac:dyDescent="0.15">
      <c r="B63" s="57"/>
      <c r="C63" s="58"/>
      <c r="D63" s="58"/>
      <c r="E63" s="59"/>
      <c r="F63" s="59"/>
      <c r="G63" s="60"/>
      <c r="H63" s="61"/>
      <c r="I63" s="58"/>
      <c r="J63" s="43"/>
      <c r="K63" s="43"/>
    </row>
    <row r="64" spans="2:11" hidden="1" x14ac:dyDescent="0.15">
      <c r="B64" s="57"/>
      <c r="C64" s="58"/>
      <c r="D64" s="58"/>
      <c r="E64" s="59"/>
      <c r="F64" s="59"/>
      <c r="G64" s="60"/>
      <c r="H64" s="61"/>
      <c r="I64" s="58"/>
      <c r="J64" s="43"/>
      <c r="K64" s="43"/>
    </row>
    <row r="65" spans="2:11" hidden="1" x14ac:dyDescent="0.15">
      <c r="B65" s="57"/>
      <c r="C65" s="58"/>
      <c r="D65" s="58"/>
      <c r="E65" s="59"/>
      <c r="F65" s="59"/>
      <c r="G65" s="60"/>
      <c r="H65" s="61"/>
      <c r="I65" s="58"/>
      <c r="J65" s="43"/>
      <c r="K65" s="43"/>
    </row>
    <row r="66" spans="2:11" hidden="1" x14ac:dyDescent="0.15">
      <c r="B66" s="57"/>
      <c r="C66" s="58"/>
      <c r="D66" s="58"/>
      <c r="E66" s="59"/>
      <c r="F66" s="59"/>
      <c r="G66" s="60"/>
      <c r="H66" s="61"/>
      <c r="I66" s="58"/>
      <c r="J66" s="43"/>
      <c r="K66" s="43"/>
    </row>
    <row r="67" spans="2:11" hidden="1" x14ac:dyDescent="0.15">
      <c r="B67" s="57"/>
      <c r="C67" s="58"/>
      <c r="D67" s="58"/>
      <c r="E67" s="59"/>
      <c r="F67" s="59"/>
      <c r="G67" s="60"/>
      <c r="H67" s="61"/>
      <c r="I67" s="58"/>
      <c r="J67" s="43"/>
      <c r="K67" s="43"/>
    </row>
    <row r="68" spans="2:11" x14ac:dyDescent="0.15">
      <c r="B68" s="62"/>
      <c r="C68" s="3"/>
      <c r="D68" s="3"/>
      <c r="E68" s="3"/>
      <c r="F68" s="3"/>
      <c r="G68" s="63"/>
      <c r="H68" s="3"/>
      <c r="I68" s="3"/>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
  <cols>
    <col min="1" max="1" width="1.33203125" customWidth="1"/>
    <col min="2" max="2" width="20.1640625" style="50"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83203125" bestFit="1" customWidth="1"/>
    <col min="108" max="108" width="11.5" customWidth="1"/>
    <col min="198" max="198" width="1.5" customWidth="1"/>
  </cols>
  <sheetData>
    <row r="1" spans="2:13" ht="18" customHeight="1" thickBot="1" x14ac:dyDescent="0.25">
      <c r="B1" s="485"/>
      <c r="C1" s="488" t="s">
        <v>24</v>
      </c>
      <c r="D1" s="489"/>
      <c r="E1" s="489"/>
      <c r="F1" s="489"/>
      <c r="G1" s="489"/>
      <c r="H1" s="490"/>
      <c r="I1" s="491"/>
      <c r="J1" s="492"/>
    </row>
    <row r="2" spans="2:13" ht="18" customHeight="1" thickBot="1" x14ac:dyDescent="0.25">
      <c r="B2" s="486"/>
      <c r="C2" s="488" t="s">
        <v>25</v>
      </c>
      <c r="D2" s="489"/>
      <c r="E2" s="489"/>
      <c r="F2" s="489"/>
      <c r="G2" s="489"/>
      <c r="H2" s="490"/>
      <c r="I2" s="493"/>
      <c r="J2" s="494"/>
    </row>
    <row r="3" spans="2:13" ht="18" customHeight="1" thickBot="1" x14ac:dyDescent="0.25">
      <c r="B3" s="486"/>
      <c r="C3" s="488" t="s">
        <v>142</v>
      </c>
      <c r="D3" s="489"/>
      <c r="E3" s="489"/>
      <c r="F3" s="489"/>
      <c r="G3" s="489"/>
      <c r="H3" s="490"/>
      <c r="I3" s="493"/>
      <c r="J3" s="494"/>
    </row>
    <row r="4" spans="2:13" ht="18" customHeight="1" thickBot="1" x14ac:dyDescent="0.25">
      <c r="B4" s="487"/>
      <c r="C4" s="488" t="s">
        <v>143</v>
      </c>
      <c r="D4" s="489"/>
      <c r="E4" s="489"/>
      <c r="F4" s="490"/>
      <c r="G4" s="497" t="s">
        <v>190</v>
      </c>
      <c r="H4" s="498"/>
      <c r="I4" s="495"/>
      <c r="J4" s="496"/>
    </row>
    <row r="5" spans="2:13" ht="18" customHeight="1" thickBot="1" x14ac:dyDescent="0.25">
      <c r="B5" s="47"/>
      <c r="C5" s="10"/>
      <c r="D5" s="10"/>
      <c r="E5" s="10"/>
      <c r="F5" s="10"/>
      <c r="G5" s="10"/>
      <c r="H5" s="10"/>
      <c r="I5" s="10"/>
      <c r="J5" s="48"/>
    </row>
    <row r="6" spans="2:13" ht="51.75" customHeight="1" thickBot="1" x14ac:dyDescent="0.25">
      <c r="B6" s="1" t="s">
        <v>185</v>
      </c>
      <c r="C6" s="501" t="s">
        <v>154</v>
      </c>
      <c r="D6" s="502"/>
      <c r="E6" s="503"/>
      <c r="F6" s="49"/>
      <c r="G6" s="10"/>
      <c r="H6" s="10"/>
      <c r="I6" s="10"/>
      <c r="J6" s="48"/>
    </row>
    <row r="7" spans="2:13" ht="32.25" customHeight="1" thickBot="1" x14ac:dyDescent="0.25">
      <c r="B7" s="2" t="s">
        <v>0</v>
      </c>
      <c r="C7" s="501" t="s">
        <v>155</v>
      </c>
      <c r="D7" s="502"/>
      <c r="E7" s="503"/>
      <c r="F7" s="49"/>
      <c r="G7" s="10"/>
      <c r="H7" s="10"/>
      <c r="I7" s="10"/>
      <c r="J7" s="48"/>
    </row>
    <row r="8" spans="2:13" ht="32.25" customHeight="1" thickBot="1" x14ac:dyDescent="0.25">
      <c r="B8" s="2" t="s">
        <v>144</v>
      </c>
      <c r="C8" s="501" t="s">
        <v>363</v>
      </c>
      <c r="D8" s="502"/>
      <c r="E8" s="503"/>
      <c r="F8" s="4"/>
      <c r="G8" s="10"/>
      <c r="H8" s="10"/>
      <c r="I8" s="10"/>
      <c r="J8" s="48"/>
    </row>
    <row r="9" spans="2:13" ht="33.75" customHeight="1" thickBot="1" x14ac:dyDescent="0.25">
      <c r="B9" s="2" t="s">
        <v>28</v>
      </c>
      <c r="C9" s="501" t="s">
        <v>184</v>
      </c>
      <c r="D9" s="502"/>
      <c r="E9" s="503"/>
      <c r="F9" s="49"/>
      <c r="G9" s="10"/>
      <c r="H9" s="10"/>
      <c r="I9" s="10"/>
      <c r="J9" s="48"/>
    </row>
    <row r="10" spans="2:13" ht="32.25" customHeight="1" thickBot="1" x14ac:dyDescent="0.25">
      <c r="B10" s="2" t="s">
        <v>197</v>
      </c>
      <c r="C10" s="501" t="s">
        <v>202</v>
      </c>
      <c r="D10" s="502"/>
      <c r="E10" s="503"/>
    </row>
    <row r="12" spans="2:13" x14ac:dyDescent="0.2">
      <c r="B12" s="511" t="s">
        <v>217</v>
      </c>
      <c r="C12" s="512"/>
      <c r="D12" s="512"/>
      <c r="E12" s="512"/>
      <c r="F12" s="512"/>
      <c r="G12" s="512"/>
      <c r="H12" s="513"/>
      <c r="I12" s="505" t="s">
        <v>145</v>
      </c>
      <c r="J12" s="506"/>
      <c r="K12" s="506"/>
    </row>
    <row r="13" spans="2:13" s="51" customFormat="1" ht="30" customHeight="1" x14ac:dyDescent="0.2">
      <c r="B13" s="499" t="s">
        <v>146</v>
      </c>
      <c r="C13" s="499" t="s">
        <v>147</v>
      </c>
      <c r="D13" s="499" t="s">
        <v>196</v>
      </c>
      <c r="E13" s="499" t="s">
        <v>148</v>
      </c>
      <c r="F13" s="499" t="s">
        <v>149</v>
      </c>
      <c r="G13" s="499" t="s">
        <v>191</v>
      </c>
      <c r="H13" s="499" t="s">
        <v>192</v>
      </c>
      <c r="I13" s="507" t="s">
        <v>193</v>
      </c>
      <c r="J13" s="509" t="s">
        <v>194</v>
      </c>
      <c r="K13" s="504" t="s">
        <v>195</v>
      </c>
    </row>
    <row r="14" spans="2:13" s="51" customFormat="1" x14ac:dyDescent="0.2">
      <c r="B14" s="500"/>
      <c r="C14" s="500"/>
      <c r="D14" s="500"/>
      <c r="E14" s="500"/>
      <c r="F14" s="500"/>
      <c r="G14" s="500"/>
      <c r="H14" s="500"/>
      <c r="I14" s="508"/>
      <c r="J14" s="510"/>
      <c r="K14" s="504"/>
    </row>
    <row r="15" spans="2:13" s="51" customFormat="1" ht="96" x14ac:dyDescent="0.2">
      <c r="B15" s="91">
        <v>1</v>
      </c>
      <c r="C15" s="130" t="s">
        <v>229</v>
      </c>
      <c r="D15" s="90">
        <v>0.19</v>
      </c>
      <c r="E15" s="86"/>
      <c r="F15" s="88" t="s">
        <v>230</v>
      </c>
      <c r="G15" s="158">
        <v>0.19</v>
      </c>
      <c r="H15" s="101">
        <v>43160</v>
      </c>
      <c r="I15" s="99">
        <v>0.19</v>
      </c>
      <c r="J15" s="105">
        <v>43132</v>
      </c>
      <c r="K15" s="96"/>
      <c r="M15" s="103"/>
    </row>
    <row r="16" spans="2:13" ht="64" x14ac:dyDescent="0.2">
      <c r="B16" s="129">
        <v>2</v>
      </c>
      <c r="C16" s="97" t="s">
        <v>231</v>
      </c>
      <c r="D16" s="90">
        <v>0.02</v>
      </c>
      <c r="E16" s="86"/>
      <c r="F16" s="88" t="s">
        <v>232</v>
      </c>
      <c r="G16" s="158">
        <v>0.02</v>
      </c>
      <c r="H16" s="101">
        <v>43344</v>
      </c>
      <c r="I16" s="99"/>
      <c r="J16" s="105"/>
      <c r="K16" s="96"/>
      <c r="M16" s="104"/>
    </row>
    <row r="17" spans="2:11" ht="64" x14ac:dyDescent="0.2">
      <c r="B17" s="157">
        <v>3</v>
      </c>
      <c r="C17" s="70" t="s">
        <v>226</v>
      </c>
      <c r="D17" s="90">
        <v>0.04</v>
      </c>
      <c r="E17" s="86"/>
      <c r="F17" s="88" t="s">
        <v>233</v>
      </c>
      <c r="G17" s="158">
        <v>0.04</v>
      </c>
      <c r="H17" s="101">
        <v>43435</v>
      </c>
      <c r="I17" s="99"/>
      <c r="J17" s="105"/>
      <c r="K17" s="96"/>
    </row>
    <row r="18" spans="2:11" x14ac:dyDescent="0.2">
      <c r="B18" s="481" t="s">
        <v>17</v>
      </c>
      <c r="C18" s="482"/>
      <c r="D18" s="52">
        <f>SUM(D15:D17)</f>
        <v>0.25</v>
      </c>
      <c r="E18" s="483" t="s">
        <v>17</v>
      </c>
      <c r="F18" s="484"/>
      <c r="G18" s="52">
        <f>SUM(G15:G17)</f>
        <v>0.25</v>
      </c>
      <c r="H18" s="156"/>
      <c r="I18" s="100">
        <f>SUM(I15:I17)</f>
        <v>0.19</v>
      </c>
      <c r="J18" s="98"/>
      <c r="K18" s="98"/>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B20" zoomScale="85" zoomScaleNormal="85" zoomScalePageLayoutView="85" workbookViewId="0">
      <selection activeCell="D29" sqref="D29"/>
    </sheetView>
  </sheetViews>
  <sheetFormatPr baseColWidth="10" defaultColWidth="10.83203125" defaultRowHeight="13" x14ac:dyDescent="0.15"/>
  <cols>
    <col min="1" max="1" width="1" style="162" customWidth="1"/>
    <col min="2" max="2" width="25.5" style="197" customWidth="1"/>
    <col min="3" max="3" width="14.5" style="162" customWidth="1"/>
    <col min="4" max="4" width="15.6640625" style="162" customWidth="1"/>
    <col min="5" max="5" width="23.5" style="162" customWidth="1"/>
    <col min="6" max="6" width="20.83203125" style="162" customWidth="1"/>
    <col min="7" max="7" width="19.83203125" style="197" customWidth="1"/>
    <col min="8" max="8" width="19.83203125" style="162" customWidth="1"/>
    <col min="9" max="9" width="16.33203125" style="162" customWidth="1"/>
    <col min="10" max="11" width="22.5" style="162" customWidth="1"/>
    <col min="12" max="24" width="10.83203125" style="160"/>
    <col min="25" max="16384" width="10.83203125" style="162"/>
  </cols>
  <sheetData>
    <row r="1" spans="1:15" ht="37.5" customHeight="1" x14ac:dyDescent="0.15">
      <c r="A1" s="234"/>
      <c r="B1" s="514"/>
      <c r="C1" s="517" t="s">
        <v>25</v>
      </c>
      <c r="D1" s="517"/>
      <c r="E1" s="517"/>
      <c r="F1" s="517"/>
      <c r="G1" s="517"/>
      <c r="H1" s="517"/>
      <c r="I1" s="518"/>
      <c r="J1" s="159"/>
      <c r="K1" s="159"/>
      <c r="L1" s="201"/>
      <c r="M1" s="202" t="s">
        <v>47</v>
      </c>
      <c r="N1" s="201"/>
      <c r="O1" s="201"/>
    </row>
    <row r="2" spans="1:15" ht="37.5" customHeight="1" x14ac:dyDescent="0.15">
      <c r="A2" s="235"/>
      <c r="B2" s="515"/>
      <c r="C2" s="521" t="s">
        <v>239</v>
      </c>
      <c r="D2" s="521"/>
      <c r="E2" s="521"/>
      <c r="F2" s="521"/>
      <c r="G2" s="521"/>
      <c r="H2" s="521"/>
      <c r="I2" s="519"/>
      <c r="J2" s="159"/>
      <c r="K2" s="159"/>
      <c r="L2" s="201"/>
      <c r="M2" s="202" t="s">
        <v>48</v>
      </c>
      <c r="N2" s="201"/>
      <c r="O2" s="201"/>
    </row>
    <row r="3" spans="1:15" ht="37.5" customHeight="1" thickBot="1" x14ac:dyDescent="0.2">
      <c r="A3" s="235"/>
      <c r="B3" s="516"/>
      <c r="C3" s="522" t="s">
        <v>240</v>
      </c>
      <c r="D3" s="522"/>
      <c r="E3" s="522"/>
      <c r="F3" s="522" t="s">
        <v>241</v>
      </c>
      <c r="G3" s="522"/>
      <c r="H3" s="522"/>
      <c r="I3" s="520"/>
      <c r="J3" s="159"/>
      <c r="K3" s="159"/>
      <c r="L3" s="201"/>
      <c r="M3" s="202" t="s">
        <v>50</v>
      </c>
      <c r="N3" s="201"/>
      <c r="O3" s="201"/>
    </row>
    <row r="4" spans="1:15" ht="23.25" customHeight="1" x14ac:dyDescent="0.15">
      <c r="A4" s="235"/>
      <c r="B4" s="523" t="s">
        <v>351</v>
      </c>
      <c r="C4" s="524"/>
      <c r="D4" s="524"/>
      <c r="E4" s="524"/>
      <c r="F4" s="524"/>
      <c r="G4" s="524"/>
      <c r="H4" s="524"/>
      <c r="I4" s="525"/>
      <c r="J4" s="163"/>
      <c r="K4" s="163"/>
      <c r="L4" s="201"/>
      <c r="M4" s="201"/>
      <c r="N4" s="201"/>
      <c r="O4" s="201"/>
    </row>
    <row r="5" spans="1:15" ht="24" customHeight="1" x14ac:dyDescent="0.15">
      <c r="A5" s="235"/>
      <c r="B5" s="526" t="s">
        <v>234</v>
      </c>
      <c r="C5" s="527"/>
      <c r="D5" s="527"/>
      <c r="E5" s="527"/>
      <c r="F5" s="527"/>
      <c r="G5" s="527"/>
      <c r="H5" s="527"/>
      <c r="I5" s="528"/>
      <c r="J5" s="164"/>
      <c r="K5" s="164"/>
      <c r="L5" s="201"/>
      <c r="M5" s="201"/>
      <c r="N5" s="201" t="s">
        <v>57</v>
      </c>
      <c r="O5" s="201"/>
    </row>
    <row r="6" spans="1:15" ht="30.75" customHeight="1" x14ac:dyDescent="0.15">
      <c r="A6" s="235"/>
      <c r="B6" s="211" t="s">
        <v>242</v>
      </c>
      <c r="C6" s="209">
        <v>1</v>
      </c>
      <c r="D6" s="529" t="s">
        <v>243</v>
      </c>
      <c r="E6" s="529"/>
      <c r="F6" s="530" t="s">
        <v>352</v>
      </c>
      <c r="G6" s="530"/>
      <c r="H6" s="530"/>
      <c r="I6" s="531"/>
      <c r="J6" s="166"/>
      <c r="K6" s="166"/>
      <c r="L6" s="201"/>
      <c r="M6" s="202" t="s">
        <v>60</v>
      </c>
      <c r="N6" s="201" t="s">
        <v>61</v>
      </c>
      <c r="O6" s="201"/>
    </row>
    <row r="7" spans="1:15" ht="30.75" customHeight="1" x14ac:dyDescent="0.15">
      <c r="A7" s="235"/>
      <c r="B7" s="211" t="s">
        <v>244</v>
      </c>
      <c r="C7" s="209" t="s">
        <v>81</v>
      </c>
      <c r="D7" s="529" t="s">
        <v>245</v>
      </c>
      <c r="E7" s="529"/>
      <c r="F7" s="532" t="s">
        <v>325</v>
      </c>
      <c r="G7" s="532"/>
      <c r="H7" s="236" t="s">
        <v>246</v>
      </c>
      <c r="I7" s="210" t="s">
        <v>81</v>
      </c>
      <c r="J7" s="168"/>
      <c r="K7" s="168"/>
      <c r="L7" s="201"/>
      <c r="M7" s="202" t="s">
        <v>65</v>
      </c>
      <c r="N7" s="201" t="s">
        <v>66</v>
      </c>
      <c r="O7" s="201"/>
    </row>
    <row r="8" spans="1:15" ht="30.75" customHeight="1" x14ac:dyDescent="0.15">
      <c r="A8" s="235"/>
      <c r="B8" s="211" t="s">
        <v>247</v>
      </c>
      <c r="C8" s="530" t="s">
        <v>289</v>
      </c>
      <c r="D8" s="530"/>
      <c r="E8" s="530"/>
      <c r="F8" s="530"/>
      <c r="G8" s="208" t="s">
        <v>248</v>
      </c>
      <c r="H8" s="535">
        <v>7550</v>
      </c>
      <c r="I8" s="536"/>
      <c r="J8" s="169"/>
      <c r="K8" s="169"/>
      <c r="L8" s="201"/>
      <c r="M8" s="202" t="s">
        <v>69</v>
      </c>
      <c r="N8" s="201" t="s">
        <v>70</v>
      </c>
      <c r="O8" s="201"/>
    </row>
    <row r="9" spans="1:15" ht="30.75" customHeight="1" x14ac:dyDescent="0.15">
      <c r="A9" s="235"/>
      <c r="B9" s="211" t="s">
        <v>48</v>
      </c>
      <c r="C9" s="537" t="s">
        <v>60</v>
      </c>
      <c r="D9" s="537"/>
      <c r="E9" s="537"/>
      <c r="F9" s="537"/>
      <c r="G9" s="208" t="s">
        <v>249</v>
      </c>
      <c r="H9" s="538" t="s">
        <v>290</v>
      </c>
      <c r="I9" s="539"/>
      <c r="J9" s="170"/>
      <c r="K9" s="170"/>
      <c r="L9" s="201"/>
      <c r="M9" s="203" t="s">
        <v>73</v>
      </c>
      <c r="N9" s="201"/>
      <c r="O9" s="201"/>
    </row>
    <row r="10" spans="1:15" ht="39" customHeight="1" x14ac:dyDescent="0.15">
      <c r="A10" s="235"/>
      <c r="B10" s="211" t="s">
        <v>250</v>
      </c>
      <c r="C10" s="530" t="s">
        <v>344</v>
      </c>
      <c r="D10" s="530"/>
      <c r="E10" s="530"/>
      <c r="F10" s="530"/>
      <c r="G10" s="530"/>
      <c r="H10" s="530"/>
      <c r="I10" s="531"/>
      <c r="J10" s="172"/>
      <c r="K10" s="172"/>
      <c r="L10" s="201"/>
      <c r="M10" s="203"/>
      <c r="N10" s="201"/>
      <c r="O10" s="201"/>
    </row>
    <row r="11" spans="1:15" ht="30.75" customHeight="1" x14ac:dyDescent="0.15">
      <c r="A11" s="235"/>
      <c r="B11" s="211" t="s">
        <v>251</v>
      </c>
      <c r="C11" s="530" t="s">
        <v>291</v>
      </c>
      <c r="D11" s="530"/>
      <c r="E11" s="530"/>
      <c r="F11" s="530"/>
      <c r="G11" s="530"/>
      <c r="H11" s="530"/>
      <c r="I11" s="531"/>
      <c r="J11" s="168"/>
      <c r="K11" s="168"/>
      <c r="L11" s="201"/>
      <c r="M11" s="203"/>
      <c r="N11" s="201" t="s">
        <v>76</v>
      </c>
      <c r="O11" s="201"/>
    </row>
    <row r="12" spans="1:15" ht="30.75" customHeight="1" x14ac:dyDescent="0.15">
      <c r="A12" s="235"/>
      <c r="B12" s="211" t="s">
        <v>254</v>
      </c>
      <c r="C12" s="533" t="s">
        <v>314</v>
      </c>
      <c r="D12" s="533"/>
      <c r="E12" s="533"/>
      <c r="F12" s="533"/>
      <c r="G12" s="208" t="s">
        <v>252</v>
      </c>
      <c r="H12" s="532" t="s">
        <v>91</v>
      </c>
      <c r="I12" s="540"/>
      <c r="J12" s="168"/>
      <c r="K12" s="168"/>
      <c r="L12" s="201"/>
      <c r="M12" s="203" t="s">
        <v>80</v>
      </c>
      <c r="N12" s="201" t="s">
        <v>81</v>
      </c>
      <c r="O12" s="201"/>
    </row>
    <row r="13" spans="1:15" ht="30.75" customHeight="1" x14ac:dyDescent="0.15">
      <c r="A13" s="235"/>
      <c r="B13" s="211" t="s">
        <v>255</v>
      </c>
      <c r="C13" s="541" t="s">
        <v>398</v>
      </c>
      <c r="D13" s="541"/>
      <c r="E13" s="541"/>
      <c r="F13" s="541"/>
      <c r="G13" s="208" t="s">
        <v>253</v>
      </c>
      <c r="H13" s="532" t="s">
        <v>70</v>
      </c>
      <c r="I13" s="540"/>
      <c r="J13" s="168"/>
      <c r="K13" s="168"/>
      <c r="L13" s="201"/>
      <c r="M13" s="203" t="s">
        <v>84</v>
      </c>
      <c r="N13" s="201"/>
      <c r="O13" s="201"/>
    </row>
    <row r="14" spans="1:15" ht="64.5" customHeight="1" x14ac:dyDescent="0.15">
      <c r="A14" s="235"/>
      <c r="B14" s="211" t="s">
        <v>256</v>
      </c>
      <c r="C14" s="533" t="s">
        <v>315</v>
      </c>
      <c r="D14" s="533"/>
      <c r="E14" s="533"/>
      <c r="F14" s="533"/>
      <c r="G14" s="533"/>
      <c r="H14" s="533"/>
      <c r="I14" s="534"/>
      <c r="J14" s="172"/>
      <c r="K14" s="172"/>
      <c r="L14" s="201"/>
      <c r="M14" s="203" t="s">
        <v>86</v>
      </c>
      <c r="N14" s="201"/>
      <c r="O14" s="201"/>
    </row>
    <row r="15" spans="1:15" ht="30.75" customHeight="1" x14ac:dyDescent="0.15">
      <c r="A15" s="235"/>
      <c r="B15" s="211" t="s">
        <v>257</v>
      </c>
      <c r="C15" s="533" t="s">
        <v>368</v>
      </c>
      <c r="D15" s="533"/>
      <c r="E15" s="533"/>
      <c r="F15" s="533"/>
      <c r="G15" s="533"/>
      <c r="H15" s="533"/>
      <c r="I15" s="534"/>
      <c r="J15" s="173"/>
      <c r="K15" s="173"/>
      <c r="L15" s="201"/>
      <c r="M15" s="203" t="s">
        <v>88</v>
      </c>
      <c r="N15" s="201"/>
      <c r="O15" s="201"/>
    </row>
    <row r="16" spans="1:15" ht="20.25" customHeight="1" x14ac:dyDescent="0.15">
      <c r="A16" s="235"/>
      <c r="B16" s="211" t="s">
        <v>258</v>
      </c>
      <c r="C16" s="533" t="s">
        <v>316</v>
      </c>
      <c r="D16" s="533"/>
      <c r="E16" s="533"/>
      <c r="F16" s="533"/>
      <c r="G16" s="533"/>
      <c r="H16" s="533"/>
      <c r="I16" s="534"/>
      <c r="J16" s="174"/>
      <c r="K16" s="174"/>
      <c r="L16" s="201"/>
      <c r="M16" s="203"/>
      <c r="N16" s="201"/>
      <c r="O16" s="201"/>
    </row>
    <row r="17" spans="1:15" ht="30.75" customHeight="1" x14ac:dyDescent="0.15">
      <c r="A17" s="235"/>
      <c r="B17" s="211" t="s">
        <v>259</v>
      </c>
      <c r="C17" s="532" t="s">
        <v>309</v>
      </c>
      <c r="D17" s="548"/>
      <c r="E17" s="548"/>
      <c r="F17" s="548"/>
      <c r="G17" s="548"/>
      <c r="H17" s="548"/>
      <c r="I17" s="549"/>
      <c r="J17" s="175"/>
      <c r="K17" s="175"/>
      <c r="L17" s="201"/>
      <c r="M17" s="203" t="s">
        <v>91</v>
      </c>
      <c r="N17" s="201"/>
      <c r="O17" s="201"/>
    </row>
    <row r="18" spans="1:15" ht="18" customHeight="1" x14ac:dyDescent="0.15">
      <c r="A18" s="235"/>
      <c r="B18" s="550" t="s">
        <v>265</v>
      </c>
      <c r="C18" s="551" t="s">
        <v>237</v>
      </c>
      <c r="D18" s="551"/>
      <c r="E18" s="551"/>
      <c r="F18" s="552" t="s">
        <v>238</v>
      </c>
      <c r="G18" s="552"/>
      <c r="H18" s="552"/>
      <c r="I18" s="553"/>
      <c r="J18" s="176"/>
      <c r="K18" s="176"/>
      <c r="L18" s="201"/>
      <c r="M18" s="203" t="s">
        <v>79</v>
      </c>
      <c r="N18" s="201"/>
      <c r="O18" s="201"/>
    </row>
    <row r="19" spans="1:15" ht="39.75" customHeight="1" x14ac:dyDescent="0.15">
      <c r="A19" s="235"/>
      <c r="B19" s="550"/>
      <c r="C19" s="530" t="s">
        <v>317</v>
      </c>
      <c r="D19" s="530"/>
      <c r="E19" s="530"/>
      <c r="F19" s="530" t="s">
        <v>318</v>
      </c>
      <c r="G19" s="530"/>
      <c r="H19" s="530"/>
      <c r="I19" s="531"/>
      <c r="J19" s="174"/>
      <c r="K19" s="174"/>
      <c r="L19" s="201"/>
      <c r="M19" s="203" t="s">
        <v>95</v>
      </c>
      <c r="N19" s="201"/>
      <c r="O19" s="201"/>
    </row>
    <row r="20" spans="1:15" ht="39.75" customHeight="1" x14ac:dyDescent="0.15">
      <c r="A20" s="235"/>
      <c r="B20" s="211" t="s">
        <v>266</v>
      </c>
      <c r="C20" s="554" t="s">
        <v>309</v>
      </c>
      <c r="D20" s="555"/>
      <c r="E20" s="556"/>
      <c r="F20" s="557" t="s">
        <v>309</v>
      </c>
      <c r="G20" s="557"/>
      <c r="H20" s="557"/>
      <c r="I20" s="558"/>
      <c r="J20" s="168"/>
      <c r="K20" s="168"/>
      <c r="L20" s="201"/>
      <c r="M20" s="203"/>
      <c r="N20" s="201"/>
      <c r="O20" s="201"/>
    </row>
    <row r="21" spans="1:15" ht="106.25" customHeight="1" x14ac:dyDescent="0.15">
      <c r="A21" s="235"/>
      <c r="B21" s="211" t="s">
        <v>267</v>
      </c>
      <c r="C21" s="559" t="s">
        <v>319</v>
      </c>
      <c r="D21" s="560"/>
      <c r="E21" s="561"/>
      <c r="F21" s="562" t="s">
        <v>320</v>
      </c>
      <c r="G21" s="543"/>
      <c r="H21" s="543"/>
      <c r="I21" s="563"/>
      <c r="J21" s="173"/>
      <c r="K21" s="173"/>
      <c r="L21" s="201"/>
      <c r="M21" s="203"/>
      <c r="N21" s="201"/>
      <c r="O21" s="201"/>
    </row>
    <row r="22" spans="1:15" ht="23.25" customHeight="1" x14ac:dyDescent="0.15">
      <c r="A22" s="235"/>
      <c r="B22" s="211" t="s">
        <v>268</v>
      </c>
      <c r="C22" s="542">
        <v>44562</v>
      </c>
      <c r="D22" s="564"/>
      <c r="E22" s="565"/>
      <c r="F22" s="167" t="s">
        <v>271</v>
      </c>
      <c r="G22" s="291">
        <v>0.1</v>
      </c>
      <c r="H22" s="167" t="s">
        <v>275</v>
      </c>
      <c r="I22" s="292">
        <v>0.1</v>
      </c>
      <c r="J22" s="178"/>
      <c r="K22" s="178"/>
      <c r="L22" s="201"/>
      <c r="M22" s="203"/>
      <c r="N22" s="201"/>
      <c r="O22" s="201"/>
    </row>
    <row r="23" spans="1:15" ht="27" customHeight="1" x14ac:dyDescent="0.15">
      <c r="A23" s="235"/>
      <c r="B23" s="211" t="s">
        <v>269</v>
      </c>
      <c r="C23" s="542">
        <v>44926</v>
      </c>
      <c r="D23" s="543"/>
      <c r="E23" s="544"/>
      <c r="F23" s="167" t="s">
        <v>272</v>
      </c>
      <c r="G23" s="545">
        <v>0.4</v>
      </c>
      <c r="H23" s="546"/>
      <c r="I23" s="547"/>
      <c r="J23" s="179"/>
      <c r="K23" s="179"/>
      <c r="L23" s="201"/>
      <c r="M23" s="203"/>
      <c r="N23" s="201"/>
      <c r="O23" s="201"/>
    </row>
    <row r="24" spans="1:15" ht="30.75" customHeight="1" x14ac:dyDescent="0.15">
      <c r="A24" s="235"/>
      <c r="B24" s="217" t="s">
        <v>270</v>
      </c>
      <c r="C24" s="566" t="s">
        <v>321</v>
      </c>
      <c r="D24" s="567"/>
      <c r="E24" s="568"/>
      <c r="F24" s="214" t="s">
        <v>274</v>
      </c>
      <c r="G24" s="562" t="s">
        <v>223</v>
      </c>
      <c r="H24" s="543"/>
      <c r="I24" s="563"/>
      <c r="J24" s="176"/>
      <c r="K24" s="176"/>
      <c r="M24" s="177"/>
    </row>
    <row r="25" spans="1:15" ht="22.5" customHeight="1" x14ac:dyDescent="0.15">
      <c r="A25" s="235"/>
      <c r="B25" s="526" t="s">
        <v>235</v>
      </c>
      <c r="C25" s="527"/>
      <c r="D25" s="527"/>
      <c r="E25" s="527"/>
      <c r="F25" s="527"/>
      <c r="G25" s="527"/>
      <c r="H25" s="527"/>
      <c r="I25" s="528"/>
      <c r="J25" s="164"/>
      <c r="K25" s="164"/>
      <c r="M25" s="177"/>
    </row>
    <row r="26" spans="1:15" ht="43.5" customHeight="1" x14ac:dyDescent="0.15">
      <c r="A26" s="235"/>
      <c r="B26" s="180" t="s">
        <v>105</v>
      </c>
      <c r="C26" s="208" t="s">
        <v>261</v>
      </c>
      <c r="D26" s="208" t="s">
        <v>260</v>
      </c>
      <c r="E26" s="181" t="s">
        <v>264</v>
      </c>
      <c r="F26" s="208" t="s">
        <v>263</v>
      </c>
      <c r="G26" s="208" t="s">
        <v>262</v>
      </c>
      <c r="H26" s="181" t="s">
        <v>276</v>
      </c>
      <c r="I26" s="182" t="s">
        <v>273</v>
      </c>
      <c r="J26" s="174"/>
      <c r="K26" s="174"/>
      <c r="M26" s="177"/>
    </row>
    <row r="27" spans="1:15" ht="15.5" customHeight="1" x14ac:dyDescent="0.2">
      <c r="A27" s="235"/>
      <c r="B27" s="180" t="s">
        <v>323</v>
      </c>
      <c r="C27" s="204">
        <v>0</v>
      </c>
      <c r="D27" s="204">
        <v>0</v>
      </c>
      <c r="E27" s="239">
        <f>IF(OR(C27=0,C27=""),0,D27/C27)</f>
        <v>0</v>
      </c>
      <c r="F27" s="584">
        <f>SUM(C27:C38)</f>
        <v>0.4</v>
      </c>
      <c r="G27" s="584">
        <f>SUM(D27:D38)</f>
        <v>0.14752000000000001</v>
      </c>
      <c r="H27" s="239">
        <f>+(D27*100%)/$G$23</f>
        <v>0</v>
      </c>
      <c r="I27" s="581">
        <f>G27+I22</f>
        <v>0.24752000000000002</v>
      </c>
      <c r="J27" s="174"/>
      <c r="K27" s="174"/>
      <c r="M27" s="177"/>
    </row>
    <row r="28" spans="1:15" ht="15.5" customHeight="1" x14ac:dyDescent="0.2">
      <c r="A28" s="235"/>
      <c r="B28" s="180" t="s">
        <v>114</v>
      </c>
      <c r="C28" s="204">
        <v>0</v>
      </c>
      <c r="D28" s="204">
        <v>0</v>
      </c>
      <c r="E28" s="239">
        <f t="shared" ref="E28:E38" si="0">IF(OR(C28=0,C28=""),0,D28/C28)</f>
        <v>0</v>
      </c>
      <c r="F28" s="585"/>
      <c r="G28" s="585"/>
      <c r="H28" s="239">
        <f>+IF(D28="","",((D28*100%)/$G$23)+H27)</f>
        <v>0</v>
      </c>
      <c r="I28" s="582"/>
      <c r="J28" s="174"/>
      <c r="K28" s="174"/>
      <c r="M28" s="177"/>
    </row>
    <row r="29" spans="1:15" ht="15.5" customHeight="1" x14ac:dyDescent="0.2">
      <c r="A29" s="235"/>
      <c r="B29" s="180" t="s">
        <v>115</v>
      </c>
      <c r="C29" s="204">
        <f>6.42%*$G$23</f>
        <v>2.5679999999999998E-2</v>
      </c>
      <c r="D29" s="204">
        <f>6.42%*$G$23</f>
        <v>2.5679999999999998E-2</v>
      </c>
      <c r="E29" s="239">
        <f t="shared" si="0"/>
        <v>1</v>
      </c>
      <c r="F29" s="585"/>
      <c r="G29" s="585"/>
      <c r="H29" s="239">
        <f>+IF(D29="","",((D29*100%)/$G$23)+H28)</f>
        <v>6.4199999999999993E-2</v>
      </c>
      <c r="I29" s="582"/>
      <c r="J29" s="174"/>
      <c r="K29" s="174"/>
      <c r="M29" s="177"/>
    </row>
    <row r="30" spans="1:15" ht="15.5" customHeight="1" x14ac:dyDescent="0.2">
      <c r="A30" s="235"/>
      <c r="B30" s="180" t="s">
        <v>116</v>
      </c>
      <c r="C30" s="204">
        <f>6.42%*$G$23</f>
        <v>2.5679999999999998E-2</v>
      </c>
      <c r="D30" s="204">
        <f>6.42%*$G$23</f>
        <v>2.5679999999999998E-2</v>
      </c>
      <c r="E30" s="239">
        <f t="shared" si="0"/>
        <v>1</v>
      </c>
      <c r="F30" s="585"/>
      <c r="G30" s="585"/>
      <c r="H30" s="239">
        <f t="shared" ref="H30:H38" si="1">+IF(D30="","",((D30*100%)/$G$23)+H29)</f>
        <v>0.12839999999999999</v>
      </c>
      <c r="I30" s="582"/>
      <c r="J30" s="174"/>
      <c r="K30" s="174"/>
      <c r="M30" s="177"/>
    </row>
    <row r="31" spans="1:15" ht="15.5" customHeight="1" x14ac:dyDescent="0.2">
      <c r="A31" s="235"/>
      <c r="B31" s="180" t="s">
        <v>117</v>
      </c>
      <c r="C31" s="204">
        <f>24.04%*$G$23</f>
        <v>9.6160000000000009E-2</v>
      </c>
      <c r="D31" s="204">
        <f>24.04%*$G$23</f>
        <v>9.6160000000000009E-2</v>
      </c>
      <c r="E31" s="239">
        <f t="shared" si="0"/>
        <v>1</v>
      </c>
      <c r="F31" s="585"/>
      <c r="G31" s="585"/>
      <c r="H31" s="239">
        <f t="shared" si="1"/>
        <v>0.36880000000000002</v>
      </c>
      <c r="I31" s="582"/>
      <c r="J31" s="174"/>
      <c r="K31" s="174"/>
      <c r="M31" s="177"/>
    </row>
    <row r="32" spans="1:15" ht="15.5" customHeight="1" x14ac:dyDescent="0.2">
      <c r="A32" s="235"/>
      <c r="B32" s="180" t="s">
        <v>118</v>
      </c>
      <c r="C32" s="204">
        <f>21.44%*G23</f>
        <v>8.5760000000000003E-2</v>
      </c>
      <c r="D32" s="204">
        <v>0</v>
      </c>
      <c r="E32" s="239">
        <f t="shared" si="0"/>
        <v>0</v>
      </c>
      <c r="F32" s="585"/>
      <c r="G32" s="585"/>
      <c r="H32" s="239">
        <f t="shared" si="1"/>
        <v>0.36880000000000002</v>
      </c>
      <c r="I32" s="582"/>
      <c r="J32" s="174"/>
      <c r="K32" s="174"/>
      <c r="M32" s="177"/>
    </row>
    <row r="33" spans="1:17" ht="19.5" customHeight="1" x14ac:dyDescent="0.2">
      <c r="A33" s="235"/>
      <c r="B33" s="180" t="s">
        <v>119</v>
      </c>
      <c r="C33" s="204">
        <f>4.94%*$G$23</f>
        <v>1.9760000000000003E-2</v>
      </c>
      <c r="D33" s="204"/>
      <c r="E33" s="239">
        <f t="shared" si="0"/>
        <v>0</v>
      </c>
      <c r="F33" s="585"/>
      <c r="G33" s="585"/>
      <c r="H33" s="239" t="str">
        <f t="shared" si="1"/>
        <v/>
      </c>
      <c r="I33" s="582"/>
      <c r="J33" s="184"/>
      <c r="K33" s="184"/>
    </row>
    <row r="34" spans="1:17" ht="19.5" customHeight="1" x14ac:dyDescent="0.2">
      <c r="A34" s="235"/>
      <c r="B34" s="180" t="s">
        <v>120</v>
      </c>
      <c r="C34" s="204">
        <f>4.94%*$G$23</f>
        <v>1.9760000000000003E-2</v>
      </c>
      <c r="D34" s="204"/>
      <c r="E34" s="239">
        <f t="shared" si="0"/>
        <v>0</v>
      </c>
      <c r="F34" s="585"/>
      <c r="G34" s="585"/>
      <c r="H34" s="239" t="str">
        <f t="shared" si="1"/>
        <v/>
      </c>
      <c r="I34" s="582"/>
      <c r="J34" s="184"/>
      <c r="K34" s="184"/>
    </row>
    <row r="35" spans="1:17" ht="19.5" customHeight="1" x14ac:dyDescent="0.2">
      <c r="A35" s="235"/>
      <c r="B35" s="180" t="s">
        <v>121</v>
      </c>
      <c r="C35" s="204">
        <f>4.94%*$G$23</f>
        <v>1.9760000000000003E-2</v>
      </c>
      <c r="D35" s="204"/>
      <c r="E35" s="239">
        <f t="shared" si="0"/>
        <v>0</v>
      </c>
      <c r="F35" s="585"/>
      <c r="G35" s="585"/>
      <c r="H35" s="239" t="str">
        <f t="shared" si="1"/>
        <v/>
      </c>
      <c r="I35" s="582"/>
      <c r="J35" s="184" t="s">
        <v>384</v>
      </c>
      <c r="K35" s="184"/>
    </row>
    <row r="36" spans="1:17" ht="19.5" customHeight="1" x14ac:dyDescent="0.2">
      <c r="A36" s="235"/>
      <c r="B36" s="180" t="s">
        <v>122</v>
      </c>
      <c r="C36" s="204">
        <f>4.94%*$G$23</f>
        <v>1.9760000000000003E-2</v>
      </c>
      <c r="D36" s="204"/>
      <c r="E36" s="239">
        <f t="shared" si="0"/>
        <v>0</v>
      </c>
      <c r="F36" s="585"/>
      <c r="G36" s="585"/>
      <c r="H36" s="239" t="str">
        <f t="shared" si="1"/>
        <v/>
      </c>
      <c r="I36" s="582"/>
      <c r="J36" s="184"/>
      <c r="K36" s="184"/>
    </row>
    <row r="37" spans="1:17" ht="19.5" customHeight="1" x14ac:dyDescent="0.2">
      <c r="A37" s="235"/>
      <c r="B37" s="180" t="s">
        <v>123</v>
      </c>
      <c r="C37" s="204">
        <f>4.94%*$G$23</f>
        <v>1.9760000000000003E-2</v>
      </c>
      <c r="D37" s="204"/>
      <c r="E37" s="239">
        <f t="shared" si="0"/>
        <v>0</v>
      </c>
      <c r="F37" s="585"/>
      <c r="G37" s="585"/>
      <c r="H37" s="239" t="str">
        <f t="shared" si="1"/>
        <v/>
      </c>
      <c r="I37" s="582"/>
      <c r="J37" s="184"/>
      <c r="K37" s="184"/>
    </row>
    <row r="38" spans="1:17" ht="19.5" customHeight="1" x14ac:dyDescent="0.2">
      <c r="A38" s="235"/>
      <c r="B38" s="180" t="s">
        <v>124</v>
      </c>
      <c r="C38" s="204">
        <f>(12.04%+4.94%)*$G$23</f>
        <v>6.7920000000000008E-2</v>
      </c>
      <c r="D38" s="204"/>
      <c r="E38" s="239">
        <f t="shared" si="0"/>
        <v>0</v>
      </c>
      <c r="F38" s="586"/>
      <c r="G38" s="586"/>
      <c r="H38" s="239" t="str">
        <f t="shared" si="1"/>
        <v/>
      </c>
      <c r="I38" s="583"/>
      <c r="J38" s="184"/>
      <c r="K38" s="184"/>
    </row>
    <row r="39" spans="1:17" ht="52.5" customHeight="1" x14ac:dyDescent="0.15">
      <c r="A39" s="235"/>
      <c r="B39" s="215" t="s">
        <v>277</v>
      </c>
      <c r="C39" s="569" t="s">
        <v>448</v>
      </c>
      <c r="D39" s="570"/>
      <c r="E39" s="570"/>
      <c r="F39" s="570"/>
      <c r="G39" s="570"/>
      <c r="H39" s="570"/>
      <c r="I39" s="571"/>
      <c r="J39" s="185"/>
      <c r="K39" s="185"/>
    </row>
    <row r="40" spans="1:17" ht="34.5" customHeight="1" x14ac:dyDescent="0.15">
      <c r="A40" s="235"/>
      <c r="B40" s="572"/>
      <c r="C40" s="573"/>
      <c r="D40" s="573"/>
      <c r="E40" s="573"/>
      <c r="F40" s="573"/>
      <c r="G40" s="573"/>
      <c r="H40" s="573"/>
      <c r="I40" s="574"/>
      <c r="J40" s="164"/>
      <c r="K40" s="164"/>
    </row>
    <row r="41" spans="1:17" ht="34.5" customHeight="1" x14ac:dyDescent="0.15">
      <c r="A41" s="235"/>
      <c r="B41" s="575"/>
      <c r="C41" s="576"/>
      <c r="D41" s="576"/>
      <c r="E41" s="576"/>
      <c r="F41" s="576"/>
      <c r="G41" s="576"/>
      <c r="H41" s="576"/>
      <c r="I41" s="577"/>
      <c r="J41" s="185"/>
      <c r="K41" s="185"/>
    </row>
    <row r="42" spans="1:17" ht="34.5" customHeight="1" x14ac:dyDescent="0.15">
      <c r="A42" s="235"/>
      <c r="B42" s="575"/>
      <c r="C42" s="576"/>
      <c r="D42" s="576"/>
      <c r="E42" s="576"/>
      <c r="F42" s="576"/>
      <c r="G42" s="576"/>
      <c r="H42" s="576"/>
      <c r="I42" s="577"/>
      <c r="J42" s="185"/>
      <c r="K42" s="185"/>
    </row>
    <row r="43" spans="1:17" ht="34.5" customHeight="1" x14ac:dyDescent="0.15">
      <c r="A43" s="235"/>
      <c r="B43" s="575"/>
      <c r="C43" s="576"/>
      <c r="D43" s="576"/>
      <c r="E43" s="576"/>
      <c r="F43" s="576"/>
      <c r="G43" s="576"/>
      <c r="H43" s="576"/>
      <c r="I43" s="577"/>
      <c r="J43" s="185"/>
      <c r="K43" s="185"/>
    </row>
    <row r="44" spans="1:17" ht="34.5" customHeight="1" x14ac:dyDescent="0.15">
      <c r="A44" s="235"/>
      <c r="B44" s="578"/>
      <c r="C44" s="579"/>
      <c r="D44" s="579"/>
      <c r="E44" s="579"/>
      <c r="F44" s="579"/>
      <c r="G44" s="579"/>
      <c r="H44" s="579"/>
      <c r="I44" s="580"/>
      <c r="J44" s="163"/>
      <c r="K44" s="163"/>
    </row>
    <row r="45" spans="1:17" ht="140.25" customHeight="1" x14ac:dyDescent="0.15">
      <c r="A45" s="235"/>
      <c r="B45" s="211" t="s">
        <v>278</v>
      </c>
      <c r="C45" s="587" t="s">
        <v>477</v>
      </c>
      <c r="D45" s="588"/>
      <c r="E45" s="588"/>
      <c r="F45" s="588"/>
      <c r="G45" s="588"/>
      <c r="H45" s="588"/>
      <c r="I45" s="589"/>
      <c r="J45" s="186"/>
      <c r="K45" s="186"/>
    </row>
    <row r="46" spans="1:17" ht="75" customHeight="1" x14ac:dyDescent="0.15">
      <c r="A46" s="235"/>
      <c r="B46" s="211" t="s">
        <v>279</v>
      </c>
      <c r="C46" s="600" t="s">
        <v>223</v>
      </c>
      <c r="D46" s="601"/>
      <c r="E46" s="601"/>
      <c r="F46" s="601"/>
      <c r="G46" s="601"/>
      <c r="H46" s="601"/>
      <c r="I46" s="602"/>
      <c r="J46" s="186"/>
      <c r="K46" s="598"/>
      <c r="L46" s="599"/>
      <c r="M46" s="599"/>
      <c r="N46" s="599"/>
      <c r="O46" s="599"/>
      <c r="P46" s="599"/>
      <c r="Q46" s="599"/>
    </row>
    <row r="47" spans="1:17" ht="65.25" customHeight="1" x14ac:dyDescent="0.15">
      <c r="A47" s="235"/>
      <c r="B47" s="216" t="s">
        <v>280</v>
      </c>
      <c r="C47" s="603" t="s">
        <v>427</v>
      </c>
      <c r="D47" s="604"/>
      <c r="E47" s="604"/>
      <c r="F47" s="604"/>
      <c r="G47" s="604"/>
      <c r="H47" s="604"/>
      <c r="I47" s="605"/>
      <c r="J47" s="186"/>
      <c r="K47" s="186"/>
    </row>
    <row r="48" spans="1:17" ht="22.5" customHeight="1" x14ac:dyDescent="0.15">
      <c r="A48" s="235"/>
      <c r="B48" s="526" t="s">
        <v>236</v>
      </c>
      <c r="C48" s="527"/>
      <c r="D48" s="527"/>
      <c r="E48" s="527"/>
      <c r="F48" s="527"/>
      <c r="G48" s="527"/>
      <c r="H48" s="527"/>
      <c r="I48" s="528"/>
      <c r="J48" s="186"/>
      <c r="K48" s="186"/>
    </row>
    <row r="49" spans="1:11" ht="22.5" customHeight="1" x14ac:dyDescent="0.15">
      <c r="A49" s="235"/>
      <c r="B49" s="594" t="s">
        <v>281</v>
      </c>
      <c r="C49" s="205" t="s">
        <v>282</v>
      </c>
      <c r="D49" s="596" t="s">
        <v>283</v>
      </c>
      <c r="E49" s="596"/>
      <c r="F49" s="596"/>
      <c r="G49" s="596" t="s">
        <v>284</v>
      </c>
      <c r="H49" s="596"/>
      <c r="I49" s="597"/>
      <c r="J49" s="187"/>
      <c r="K49" s="187"/>
    </row>
    <row r="50" spans="1:11" ht="30.75" customHeight="1" x14ac:dyDescent="0.15">
      <c r="A50" s="235"/>
      <c r="B50" s="595"/>
      <c r="C50" s="237"/>
      <c r="D50" s="590"/>
      <c r="E50" s="590"/>
      <c r="F50" s="590"/>
      <c r="G50" s="590"/>
      <c r="H50" s="590"/>
      <c r="I50" s="591"/>
      <c r="J50" s="187"/>
      <c r="K50" s="187"/>
    </row>
    <row r="51" spans="1:11" ht="32.25" customHeight="1" x14ac:dyDescent="0.15">
      <c r="A51" s="235"/>
      <c r="B51" s="219" t="s">
        <v>285</v>
      </c>
      <c r="C51" s="590" t="s">
        <v>428</v>
      </c>
      <c r="D51" s="590"/>
      <c r="E51" s="590"/>
      <c r="F51" s="590"/>
      <c r="G51" s="590"/>
      <c r="H51" s="590"/>
      <c r="I51" s="591"/>
      <c r="J51" s="189"/>
      <c r="K51" s="189"/>
    </row>
    <row r="52" spans="1:11" ht="28.5" customHeight="1" x14ac:dyDescent="0.15">
      <c r="A52" s="235"/>
      <c r="B52" s="220" t="s">
        <v>286</v>
      </c>
      <c r="C52" s="590" t="s">
        <v>428</v>
      </c>
      <c r="D52" s="590"/>
      <c r="E52" s="590"/>
      <c r="F52" s="590"/>
      <c r="G52" s="590"/>
      <c r="H52" s="590"/>
      <c r="I52" s="591"/>
      <c r="J52" s="189"/>
      <c r="K52" s="189"/>
    </row>
    <row r="53" spans="1:11" ht="30" customHeight="1" x14ac:dyDescent="0.15">
      <c r="A53" s="235"/>
      <c r="B53" s="216" t="s">
        <v>287</v>
      </c>
      <c r="C53" s="590" t="s">
        <v>350</v>
      </c>
      <c r="D53" s="590"/>
      <c r="E53" s="590"/>
      <c r="F53" s="590"/>
      <c r="G53" s="590"/>
      <c r="H53" s="590"/>
      <c r="I53" s="591"/>
      <c r="J53" s="190"/>
      <c r="K53" s="190"/>
    </row>
    <row r="54" spans="1:11" ht="31.5" customHeight="1" thickBot="1" x14ac:dyDescent="0.2">
      <c r="A54" s="238"/>
      <c r="B54" s="199" t="s">
        <v>288</v>
      </c>
      <c r="C54" s="592" t="s">
        <v>366</v>
      </c>
      <c r="D54" s="592"/>
      <c r="E54" s="592"/>
      <c r="F54" s="592"/>
      <c r="G54" s="592"/>
      <c r="H54" s="592"/>
      <c r="I54" s="593"/>
      <c r="J54" s="191"/>
      <c r="K54" s="191"/>
    </row>
    <row r="55" spans="1:11" x14ac:dyDescent="0.15">
      <c r="B55" s="192"/>
      <c r="C55" s="193"/>
      <c r="D55" s="193"/>
      <c r="E55" s="194"/>
      <c r="F55" s="194"/>
      <c r="G55" s="200"/>
      <c r="H55" s="196"/>
      <c r="I55" s="193"/>
      <c r="J55" s="191"/>
      <c r="K55" s="191"/>
    </row>
    <row r="56" spans="1:11" x14ac:dyDescent="0.15">
      <c r="B56" s="192"/>
      <c r="C56" s="193"/>
      <c r="D56" s="193"/>
      <c r="E56" s="194"/>
      <c r="F56" s="194"/>
      <c r="G56" s="200"/>
      <c r="H56" s="196"/>
      <c r="I56" s="193"/>
      <c r="J56" s="191"/>
      <c r="K56" s="191"/>
    </row>
    <row r="57" spans="1:11" x14ac:dyDescent="0.15">
      <c r="B57" s="192"/>
      <c r="C57" s="193"/>
      <c r="D57" s="193"/>
      <c r="E57" s="194"/>
      <c r="F57" s="194"/>
      <c r="G57" s="200"/>
      <c r="H57" s="196"/>
      <c r="I57" s="193"/>
      <c r="J57" s="191"/>
      <c r="K57" s="191"/>
    </row>
    <row r="58" spans="1:11" x14ac:dyDescent="0.15">
      <c r="B58" s="192"/>
      <c r="C58" s="193"/>
      <c r="D58" s="193"/>
      <c r="E58" s="194"/>
      <c r="F58" s="194"/>
      <c r="G58" s="200"/>
      <c r="H58" s="196"/>
      <c r="I58" s="193"/>
      <c r="J58" s="191"/>
      <c r="K58" s="191"/>
    </row>
    <row r="59" spans="1:11" x14ac:dyDescent="0.15">
      <c r="B59" s="192"/>
      <c r="C59" s="193"/>
      <c r="D59" s="193"/>
      <c r="E59" s="194"/>
      <c r="F59" s="194"/>
      <c r="G59" s="200"/>
      <c r="H59" s="196"/>
      <c r="I59" s="193"/>
      <c r="J59" s="191"/>
      <c r="K59" s="191"/>
    </row>
    <row r="60" spans="1:11" ht="25.5" customHeight="1" x14ac:dyDescent="0.15">
      <c r="B60" s="192"/>
      <c r="C60" s="193"/>
      <c r="D60" s="193"/>
      <c r="E60" s="194"/>
      <c r="F60" s="194"/>
      <c r="G60" s="200"/>
      <c r="H60" s="196"/>
      <c r="I60" s="193"/>
      <c r="J60" s="191"/>
      <c r="K60" s="191"/>
    </row>
  </sheetData>
  <mergeCells count="60">
    <mergeCell ref="K46:Q46"/>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disablePrompts="1"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B19" zoomScale="80" zoomScaleNormal="70" zoomScaleSheetLayoutView="80" zoomScalePageLayoutView="85" workbookViewId="0">
      <selection activeCell="D32" sqref="D32"/>
    </sheetView>
  </sheetViews>
  <sheetFormatPr baseColWidth="10" defaultColWidth="10.83203125" defaultRowHeight="13" x14ac:dyDescent="0.15"/>
  <cols>
    <col min="1" max="1" width="1" style="162" customWidth="1"/>
    <col min="2" max="2" width="25.5" style="197" customWidth="1"/>
    <col min="3" max="5" width="25.6640625" style="162" customWidth="1"/>
    <col min="6" max="6" width="25" style="162" customWidth="1"/>
    <col min="7" max="7" width="22" style="197" customWidth="1"/>
    <col min="8" max="8" width="20.5" style="162" customWidth="1"/>
    <col min="9" max="9" width="25.33203125" style="162" customWidth="1"/>
    <col min="10" max="11" width="22.5" style="162" customWidth="1"/>
    <col min="12" max="24" width="10.83203125" style="160"/>
    <col min="25" max="16384" width="10.83203125" style="162"/>
  </cols>
  <sheetData>
    <row r="1" spans="2:14" ht="37.5" customHeight="1" x14ac:dyDescent="0.15">
      <c r="B1" s="514"/>
      <c r="C1" s="606" t="s">
        <v>25</v>
      </c>
      <c r="D1" s="606"/>
      <c r="E1" s="606"/>
      <c r="F1" s="606"/>
      <c r="G1" s="606"/>
      <c r="H1" s="606"/>
      <c r="I1" s="518"/>
      <c r="J1" s="159"/>
      <c r="K1" s="159"/>
      <c r="M1" s="161" t="s">
        <v>47</v>
      </c>
    </row>
    <row r="2" spans="2:14" ht="37.5" customHeight="1" x14ac:dyDescent="0.15">
      <c r="B2" s="515"/>
      <c r="C2" s="608" t="s">
        <v>239</v>
      </c>
      <c r="D2" s="608"/>
      <c r="E2" s="608"/>
      <c r="F2" s="608"/>
      <c r="G2" s="608"/>
      <c r="H2" s="608"/>
      <c r="I2" s="607"/>
      <c r="J2" s="159"/>
      <c r="K2" s="159"/>
      <c r="M2" s="161" t="s">
        <v>48</v>
      </c>
    </row>
    <row r="3" spans="2:14" ht="37.5" customHeight="1" thickBot="1" x14ac:dyDescent="0.2">
      <c r="B3" s="516"/>
      <c r="C3" s="522" t="s">
        <v>240</v>
      </c>
      <c r="D3" s="522"/>
      <c r="E3" s="522"/>
      <c r="F3" s="522" t="s">
        <v>241</v>
      </c>
      <c r="G3" s="522"/>
      <c r="H3" s="522"/>
      <c r="I3" s="520"/>
      <c r="J3" s="159"/>
      <c r="K3" s="159"/>
      <c r="M3" s="161" t="s">
        <v>50</v>
      </c>
    </row>
    <row r="4" spans="2:14" ht="23.25" customHeight="1" x14ac:dyDescent="0.15">
      <c r="B4" s="523" t="s">
        <v>351</v>
      </c>
      <c r="C4" s="524"/>
      <c r="D4" s="524"/>
      <c r="E4" s="524"/>
      <c r="F4" s="524"/>
      <c r="G4" s="524"/>
      <c r="H4" s="524"/>
      <c r="I4" s="525"/>
      <c r="J4" s="163"/>
      <c r="K4" s="163"/>
    </row>
    <row r="5" spans="2:14" ht="24" customHeight="1" x14ac:dyDescent="0.15">
      <c r="B5" s="526" t="s">
        <v>234</v>
      </c>
      <c r="C5" s="609"/>
      <c r="D5" s="609"/>
      <c r="E5" s="609"/>
      <c r="F5" s="609"/>
      <c r="G5" s="609"/>
      <c r="H5" s="609"/>
      <c r="I5" s="610"/>
      <c r="J5" s="164"/>
      <c r="K5" s="164"/>
      <c r="N5" s="165"/>
    </row>
    <row r="6" spans="2:14" ht="30.75" customHeight="1" x14ac:dyDescent="0.15">
      <c r="B6" s="211" t="s">
        <v>242</v>
      </c>
      <c r="C6" s="248">
        <v>2</v>
      </c>
      <c r="D6" s="611" t="s">
        <v>243</v>
      </c>
      <c r="E6" s="611"/>
      <c r="F6" s="612" t="s">
        <v>353</v>
      </c>
      <c r="G6" s="612"/>
      <c r="H6" s="612"/>
      <c r="I6" s="613"/>
      <c r="J6" s="166"/>
      <c r="K6" s="166"/>
      <c r="M6" s="161" t="s">
        <v>60</v>
      </c>
      <c r="N6" s="165"/>
    </row>
    <row r="7" spans="2:14" ht="30.75" customHeight="1" x14ac:dyDescent="0.15">
      <c r="B7" s="211" t="s">
        <v>244</v>
      </c>
      <c r="C7" s="248" t="s">
        <v>81</v>
      </c>
      <c r="D7" s="611" t="s">
        <v>245</v>
      </c>
      <c r="E7" s="611"/>
      <c r="F7" s="614" t="s">
        <v>292</v>
      </c>
      <c r="G7" s="614"/>
      <c r="H7" s="249" t="s">
        <v>246</v>
      </c>
      <c r="I7" s="250" t="s">
        <v>81</v>
      </c>
      <c r="J7" s="168"/>
      <c r="K7" s="168"/>
      <c r="M7" s="161" t="s">
        <v>65</v>
      </c>
      <c r="N7" s="165"/>
    </row>
    <row r="8" spans="2:14" ht="30.75" customHeight="1" x14ac:dyDescent="0.15">
      <c r="B8" s="211" t="s">
        <v>247</v>
      </c>
      <c r="C8" s="612" t="s">
        <v>289</v>
      </c>
      <c r="D8" s="612"/>
      <c r="E8" s="612"/>
      <c r="F8" s="612"/>
      <c r="G8" s="249" t="s">
        <v>248</v>
      </c>
      <c r="H8" s="617">
        <v>7550</v>
      </c>
      <c r="I8" s="618"/>
      <c r="J8" s="169"/>
      <c r="K8" s="169"/>
      <c r="M8" s="161" t="s">
        <v>69</v>
      </c>
      <c r="N8" s="165"/>
    </row>
    <row r="9" spans="2:14" ht="30.75" customHeight="1" x14ac:dyDescent="0.15">
      <c r="B9" s="211" t="s">
        <v>48</v>
      </c>
      <c r="C9" s="619" t="s">
        <v>60</v>
      </c>
      <c r="D9" s="619"/>
      <c r="E9" s="619"/>
      <c r="F9" s="619"/>
      <c r="G9" s="249" t="s">
        <v>249</v>
      </c>
      <c r="H9" s="620" t="s">
        <v>290</v>
      </c>
      <c r="I9" s="621"/>
      <c r="J9" s="170"/>
      <c r="K9" s="170"/>
      <c r="M9" s="171" t="s">
        <v>73</v>
      </c>
    </row>
    <row r="10" spans="2:14" ht="98.25" customHeight="1" x14ac:dyDescent="0.15">
      <c r="B10" s="211" t="s">
        <v>250</v>
      </c>
      <c r="C10" s="612" t="s">
        <v>349</v>
      </c>
      <c r="D10" s="612"/>
      <c r="E10" s="612"/>
      <c r="F10" s="612"/>
      <c r="G10" s="612"/>
      <c r="H10" s="612"/>
      <c r="I10" s="613"/>
      <c r="J10" s="172"/>
      <c r="K10" s="172"/>
      <c r="M10" s="171"/>
    </row>
    <row r="11" spans="2:14" ht="30.75" customHeight="1" x14ac:dyDescent="0.15">
      <c r="B11" s="211" t="s">
        <v>251</v>
      </c>
      <c r="C11" s="612" t="s">
        <v>291</v>
      </c>
      <c r="D11" s="612"/>
      <c r="E11" s="612"/>
      <c r="F11" s="612"/>
      <c r="G11" s="612"/>
      <c r="H11" s="612"/>
      <c r="I11" s="613"/>
      <c r="J11" s="168"/>
      <c r="K11" s="168"/>
      <c r="M11" s="171"/>
      <c r="N11" s="165"/>
    </row>
    <row r="12" spans="2:14" ht="30.75" customHeight="1" x14ac:dyDescent="0.15">
      <c r="B12" s="211" t="s">
        <v>254</v>
      </c>
      <c r="C12" s="615" t="s">
        <v>304</v>
      </c>
      <c r="D12" s="615"/>
      <c r="E12" s="615"/>
      <c r="F12" s="615"/>
      <c r="G12" s="249" t="s">
        <v>252</v>
      </c>
      <c r="H12" s="614" t="s">
        <v>91</v>
      </c>
      <c r="I12" s="622"/>
      <c r="J12" s="168"/>
      <c r="K12" s="168"/>
      <c r="M12" s="171" t="s">
        <v>80</v>
      </c>
      <c r="N12" s="165"/>
    </row>
    <row r="13" spans="2:14" ht="30.75" customHeight="1" x14ac:dyDescent="0.15">
      <c r="B13" s="211" t="s">
        <v>255</v>
      </c>
      <c r="C13" s="623" t="s">
        <v>398</v>
      </c>
      <c r="D13" s="623"/>
      <c r="E13" s="623"/>
      <c r="F13" s="623"/>
      <c r="G13" s="255" t="s">
        <v>253</v>
      </c>
      <c r="H13" s="614" t="s">
        <v>61</v>
      </c>
      <c r="I13" s="622"/>
      <c r="J13" s="168"/>
      <c r="K13" s="168"/>
      <c r="M13" s="171" t="s">
        <v>84</v>
      </c>
    </row>
    <row r="14" spans="2:14" ht="64.5" customHeight="1" x14ac:dyDescent="0.15">
      <c r="B14" s="211" t="s">
        <v>256</v>
      </c>
      <c r="C14" s="615" t="s">
        <v>380</v>
      </c>
      <c r="D14" s="615"/>
      <c r="E14" s="615"/>
      <c r="F14" s="615"/>
      <c r="G14" s="615"/>
      <c r="H14" s="615"/>
      <c r="I14" s="616"/>
      <c r="J14" s="172"/>
      <c r="K14" s="172"/>
      <c r="M14" s="171" t="s">
        <v>86</v>
      </c>
      <c r="N14" s="165"/>
    </row>
    <row r="15" spans="2:14" ht="30.75" customHeight="1" x14ac:dyDescent="0.15">
      <c r="B15" s="211" t="s">
        <v>257</v>
      </c>
      <c r="C15" s="615" t="s">
        <v>293</v>
      </c>
      <c r="D15" s="615"/>
      <c r="E15" s="615"/>
      <c r="F15" s="615"/>
      <c r="G15" s="615"/>
      <c r="H15" s="615"/>
      <c r="I15" s="616"/>
      <c r="J15" s="173"/>
      <c r="K15" s="173"/>
      <c r="M15" s="171" t="s">
        <v>88</v>
      </c>
      <c r="N15" s="165"/>
    </row>
    <row r="16" spans="2:14" ht="35.5" customHeight="1" x14ac:dyDescent="0.15">
      <c r="B16" s="211" t="s">
        <v>258</v>
      </c>
      <c r="C16" s="612" t="s">
        <v>327</v>
      </c>
      <c r="D16" s="612"/>
      <c r="E16" s="612"/>
      <c r="F16" s="612"/>
      <c r="G16" s="612"/>
      <c r="H16" s="612"/>
      <c r="I16" s="613"/>
      <c r="J16" s="174"/>
      <c r="K16" s="174"/>
      <c r="M16" s="171"/>
      <c r="N16" s="165"/>
    </row>
    <row r="17" spans="2:14" ht="30.75" customHeight="1" x14ac:dyDescent="0.15">
      <c r="B17" s="211" t="s">
        <v>259</v>
      </c>
      <c r="C17" s="614" t="s">
        <v>152</v>
      </c>
      <c r="D17" s="630"/>
      <c r="E17" s="630"/>
      <c r="F17" s="630"/>
      <c r="G17" s="630"/>
      <c r="H17" s="630"/>
      <c r="I17" s="631"/>
      <c r="J17" s="175"/>
      <c r="K17" s="175"/>
      <c r="M17" s="171" t="s">
        <v>91</v>
      </c>
      <c r="N17" s="165"/>
    </row>
    <row r="18" spans="2:14" ht="18" customHeight="1" x14ac:dyDescent="0.15">
      <c r="B18" s="550" t="s">
        <v>265</v>
      </c>
      <c r="C18" s="632" t="s">
        <v>237</v>
      </c>
      <c r="D18" s="632"/>
      <c r="E18" s="632"/>
      <c r="F18" s="633" t="s">
        <v>238</v>
      </c>
      <c r="G18" s="633"/>
      <c r="H18" s="633"/>
      <c r="I18" s="634"/>
      <c r="J18" s="176"/>
      <c r="K18" s="176"/>
      <c r="M18" s="171" t="s">
        <v>79</v>
      </c>
      <c r="N18" s="165"/>
    </row>
    <row r="19" spans="2:14" ht="39.75" customHeight="1" x14ac:dyDescent="0.15">
      <c r="B19" s="550"/>
      <c r="C19" s="612" t="s">
        <v>302</v>
      </c>
      <c r="D19" s="612"/>
      <c r="E19" s="612"/>
      <c r="F19" s="612" t="s">
        <v>303</v>
      </c>
      <c r="G19" s="612"/>
      <c r="H19" s="612"/>
      <c r="I19" s="613"/>
      <c r="J19" s="174"/>
      <c r="K19" s="174"/>
      <c r="M19" s="171" t="s">
        <v>95</v>
      </c>
      <c r="N19" s="165"/>
    </row>
    <row r="20" spans="2:14" ht="39.75" customHeight="1" x14ac:dyDescent="0.15">
      <c r="B20" s="211" t="s">
        <v>266</v>
      </c>
      <c r="C20" s="635" t="s">
        <v>152</v>
      </c>
      <c r="D20" s="636"/>
      <c r="E20" s="637"/>
      <c r="F20" s="638" t="s">
        <v>152</v>
      </c>
      <c r="G20" s="638"/>
      <c r="H20" s="638"/>
      <c r="I20" s="639"/>
      <c r="J20" s="168"/>
      <c r="K20" s="168"/>
      <c r="M20" s="171"/>
      <c r="N20" s="165"/>
    </row>
    <row r="21" spans="2:14" ht="105" customHeight="1" x14ac:dyDescent="0.15">
      <c r="B21" s="211" t="s">
        <v>267</v>
      </c>
      <c r="C21" s="640" t="s">
        <v>381</v>
      </c>
      <c r="D21" s="641"/>
      <c r="E21" s="642"/>
      <c r="F21" s="643" t="s">
        <v>382</v>
      </c>
      <c r="G21" s="625"/>
      <c r="H21" s="625"/>
      <c r="I21" s="644"/>
      <c r="J21" s="173"/>
      <c r="K21" s="173"/>
      <c r="M21" s="177"/>
      <c r="N21" s="165"/>
    </row>
    <row r="22" spans="2:14" ht="23.25" customHeight="1" x14ac:dyDescent="0.15">
      <c r="B22" s="211" t="s">
        <v>268</v>
      </c>
      <c r="C22" s="624">
        <v>44562</v>
      </c>
      <c r="D22" s="645"/>
      <c r="E22" s="646"/>
      <c r="F22" s="249" t="s">
        <v>271</v>
      </c>
      <c r="G22" s="251">
        <v>8.5000000000000006E-2</v>
      </c>
      <c r="H22" s="249" t="s">
        <v>275</v>
      </c>
      <c r="I22" s="252">
        <v>8.5000000000000006E-2</v>
      </c>
      <c r="J22" s="178"/>
      <c r="K22" s="178"/>
      <c r="M22" s="177"/>
    </row>
    <row r="23" spans="2:14" ht="27" customHeight="1" x14ac:dyDescent="0.15">
      <c r="B23" s="211" t="s">
        <v>269</v>
      </c>
      <c r="C23" s="624">
        <v>44926</v>
      </c>
      <c r="D23" s="625"/>
      <c r="E23" s="626"/>
      <c r="F23" s="249" t="s">
        <v>272</v>
      </c>
      <c r="G23" s="627">
        <v>0.3</v>
      </c>
      <c r="H23" s="628"/>
      <c r="I23" s="629"/>
      <c r="J23" s="179"/>
      <c r="K23" s="179"/>
      <c r="M23" s="177"/>
    </row>
    <row r="24" spans="2:14" ht="30.75" customHeight="1" x14ac:dyDescent="0.15">
      <c r="B24" s="253" t="s">
        <v>270</v>
      </c>
      <c r="C24" s="647" t="s">
        <v>321</v>
      </c>
      <c r="D24" s="648"/>
      <c r="E24" s="649"/>
      <c r="F24" s="254" t="s">
        <v>274</v>
      </c>
      <c r="G24" s="650" t="s">
        <v>223</v>
      </c>
      <c r="H24" s="651"/>
      <c r="I24" s="652"/>
      <c r="J24" s="176"/>
      <c r="K24" s="176"/>
      <c r="M24" s="177"/>
    </row>
    <row r="25" spans="2:14" ht="22.5" customHeight="1" x14ac:dyDescent="0.15">
      <c r="B25" s="526" t="s">
        <v>235</v>
      </c>
      <c r="C25" s="609"/>
      <c r="D25" s="609"/>
      <c r="E25" s="609"/>
      <c r="F25" s="609"/>
      <c r="G25" s="609"/>
      <c r="H25" s="609"/>
      <c r="I25" s="610"/>
      <c r="J25" s="164"/>
      <c r="K25" s="164"/>
      <c r="M25" s="177"/>
    </row>
    <row r="26" spans="2:14" ht="43.5" customHeight="1" x14ac:dyDescent="0.15">
      <c r="B26" s="180" t="s">
        <v>105</v>
      </c>
      <c r="C26" s="255" t="s">
        <v>261</v>
      </c>
      <c r="D26" s="255" t="s">
        <v>260</v>
      </c>
      <c r="E26" s="256" t="s">
        <v>264</v>
      </c>
      <c r="F26" s="255" t="s">
        <v>263</v>
      </c>
      <c r="G26" s="255" t="s">
        <v>262</v>
      </c>
      <c r="H26" s="256" t="s">
        <v>276</v>
      </c>
      <c r="I26" s="257" t="s">
        <v>273</v>
      </c>
      <c r="J26" s="174"/>
      <c r="K26" s="174"/>
      <c r="M26" s="177"/>
    </row>
    <row r="27" spans="2:14" ht="15.5" customHeight="1" x14ac:dyDescent="0.15">
      <c r="B27" s="180" t="s">
        <v>323</v>
      </c>
      <c r="C27" s="297">
        <f>8.33%*$G$23</f>
        <v>2.4989999999999998E-2</v>
      </c>
      <c r="D27" s="297">
        <f>8.33%*$G$23</f>
        <v>2.4989999999999998E-2</v>
      </c>
      <c r="E27" s="243">
        <f>D27/C27</f>
        <v>1</v>
      </c>
      <c r="F27" s="653">
        <f>SUM(C27:C38)</f>
        <v>0.29988000000000004</v>
      </c>
      <c r="G27" s="653">
        <f>SUM(D27:D38)</f>
        <v>0.14993999999999999</v>
      </c>
      <c r="H27" s="284">
        <f>+(D27*100%)/$G$23</f>
        <v>8.3299999999999999E-2</v>
      </c>
      <c r="I27" s="656">
        <f>G27+I22</f>
        <v>0.23493999999999998</v>
      </c>
      <c r="J27" s="174"/>
      <c r="K27" s="174"/>
      <c r="M27" s="177"/>
    </row>
    <row r="28" spans="2:14" ht="15.5" customHeight="1" x14ac:dyDescent="0.15">
      <c r="B28" s="180" t="s">
        <v>114</v>
      </c>
      <c r="C28" s="297">
        <f t="shared" ref="C28:D38" si="0">8.33%*$G$23</f>
        <v>2.4989999999999998E-2</v>
      </c>
      <c r="D28" s="297">
        <f>8.33%*$G$23</f>
        <v>2.4989999999999998E-2</v>
      </c>
      <c r="E28" s="243">
        <f t="shared" ref="E28:E31" si="1">D28/C28</f>
        <v>1</v>
      </c>
      <c r="F28" s="654"/>
      <c r="G28" s="654"/>
      <c r="H28" s="284">
        <f>+IF(D28="","",((D28*100%)/$G$23)+H27)</f>
        <v>0.1666</v>
      </c>
      <c r="I28" s="657"/>
      <c r="J28" s="174"/>
      <c r="K28" s="174"/>
      <c r="M28" s="177"/>
    </row>
    <row r="29" spans="2:14" ht="15.5" customHeight="1" x14ac:dyDescent="0.15">
      <c r="B29" s="180" t="s">
        <v>115</v>
      </c>
      <c r="C29" s="297">
        <f t="shared" si="0"/>
        <v>2.4989999999999998E-2</v>
      </c>
      <c r="D29" s="297">
        <f>8.33%*$G$23</f>
        <v>2.4989999999999998E-2</v>
      </c>
      <c r="E29" s="243">
        <f t="shared" si="1"/>
        <v>1</v>
      </c>
      <c r="F29" s="654"/>
      <c r="G29" s="654"/>
      <c r="H29" s="284">
        <f t="shared" ref="H29:H38" si="2">+IF(D29="","",((D29*100%)/$G$23)+H28)</f>
        <v>0.24990000000000001</v>
      </c>
      <c r="I29" s="657"/>
      <c r="J29" s="174"/>
      <c r="K29" s="174"/>
      <c r="M29" s="177"/>
    </row>
    <row r="30" spans="2:14" ht="15.5" customHeight="1" x14ac:dyDescent="0.15">
      <c r="B30" s="180" t="s">
        <v>116</v>
      </c>
      <c r="C30" s="297">
        <f t="shared" si="0"/>
        <v>2.4989999999999998E-2</v>
      </c>
      <c r="D30" s="297">
        <f>8.33%*$G$23</f>
        <v>2.4989999999999998E-2</v>
      </c>
      <c r="E30" s="243">
        <f t="shared" si="1"/>
        <v>1</v>
      </c>
      <c r="F30" s="654"/>
      <c r="G30" s="654"/>
      <c r="H30" s="284">
        <f t="shared" si="2"/>
        <v>0.3332</v>
      </c>
      <c r="I30" s="657"/>
      <c r="J30" s="174"/>
      <c r="K30" s="174"/>
      <c r="M30" s="177"/>
    </row>
    <row r="31" spans="2:14" ht="15.5" customHeight="1" x14ac:dyDescent="0.15">
      <c r="B31" s="180" t="s">
        <v>117</v>
      </c>
      <c r="C31" s="297">
        <f t="shared" si="0"/>
        <v>2.4989999999999998E-2</v>
      </c>
      <c r="D31" s="297">
        <f>8.33%*$G$23</f>
        <v>2.4989999999999998E-2</v>
      </c>
      <c r="E31" s="243">
        <f t="shared" si="1"/>
        <v>1</v>
      </c>
      <c r="F31" s="654"/>
      <c r="G31" s="654"/>
      <c r="H31" s="284">
        <f t="shared" si="2"/>
        <v>0.41649999999999998</v>
      </c>
      <c r="I31" s="657"/>
      <c r="J31" s="174"/>
      <c r="K31" s="174"/>
      <c r="M31" s="177"/>
    </row>
    <row r="32" spans="2:14" ht="15.5" customHeight="1" x14ac:dyDescent="0.15">
      <c r="B32" s="180" t="s">
        <v>118</v>
      </c>
      <c r="C32" s="297">
        <f t="shared" si="0"/>
        <v>2.4989999999999998E-2</v>
      </c>
      <c r="D32" s="297">
        <f t="shared" si="0"/>
        <v>2.4989999999999998E-2</v>
      </c>
      <c r="E32" s="243">
        <f>D32/C32</f>
        <v>1</v>
      </c>
      <c r="F32" s="654"/>
      <c r="G32" s="654"/>
      <c r="H32" s="284">
        <f t="shared" si="2"/>
        <v>0.49979999999999997</v>
      </c>
      <c r="I32" s="657"/>
      <c r="J32" s="174"/>
      <c r="K32" s="174"/>
      <c r="M32" s="177"/>
    </row>
    <row r="33" spans="2:11" ht="19.5" customHeight="1" x14ac:dyDescent="0.15">
      <c r="B33" s="180" t="s">
        <v>119</v>
      </c>
      <c r="C33" s="297">
        <f t="shared" si="0"/>
        <v>2.4989999999999998E-2</v>
      </c>
      <c r="D33" s="297"/>
      <c r="E33" s="243">
        <f t="shared" ref="E33:E38" si="3">D33/C33</f>
        <v>0</v>
      </c>
      <c r="F33" s="654"/>
      <c r="G33" s="654"/>
      <c r="H33" s="284" t="str">
        <f t="shared" si="2"/>
        <v/>
      </c>
      <c r="I33" s="657"/>
      <c r="J33" s="184"/>
      <c r="K33" s="184"/>
    </row>
    <row r="34" spans="2:11" ht="19.5" customHeight="1" x14ac:dyDescent="0.15">
      <c r="B34" s="180" t="s">
        <v>120</v>
      </c>
      <c r="C34" s="297">
        <f t="shared" si="0"/>
        <v>2.4989999999999998E-2</v>
      </c>
      <c r="D34" s="297"/>
      <c r="E34" s="243">
        <f t="shared" si="3"/>
        <v>0</v>
      </c>
      <c r="F34" s="654"/>
      <c r="G34" s="654"/>
      <c r="H34" s="284" t="str">
        <f t="shared" si="2"/>
        <v/>
      </c>
      <c r="I34" s="657"/>
      <c r="J34" s="184"/>
      <c r="K34" s="184"/>
    </row>
    <row r="35" spans="2:11" ht="19.5" customHeight="1" x14ac:dyDescent="0.15">
      <c r="B35" s="180" t="s">
        <v>121</v>
      </c>
      <c r="C35" s="297">
        <f t="shared" si="0"/>
        <v>2.4989999999999998E-2</v>
      </c>
      <c r="D35" s="297"/>
      <c r="E35" s="243">
        <f t="shared" si="3"/>
        <v>0</v>
      </c>
      <c r="F35" s="654"/>
      <c r="G35" s="654"/>
      <c r="H35" s="284" t="str">
        <f t="shared" si="2"/>
        <v/>
      </c>
      <c r="I35" s="657"/>
      <c r="J35" s="184"/>
      <c r="K35" s="184"/>
    </row>
    <row r="36" spans="2:11" ht="19.5" customHeight="1" x14ac:dyDescent="0.15">
      <c r="B36" s="180" t="s">
        <v>122</v>
      </c>
      <c r="C36" s="297">
        <f t="shared" si="0"/>
        <v>2.4989999999999998E-2</v>
      </c>
      <c r="D36" s="297"/>
      <c r="E36" s="243">
        <f t="shared" si="3"/>
        <v>0</v>
      </c>
      <c r="F36" s="654"/>
      <c r="G36" s="654"/>
      <c r="H36" s="284" t="str">
        <f t="shared" si="2"/>
        <v/>
      </c>
      <c r="I36" s="657"/>
      <c r="J36" s="184"/>
      <c r="K36" s="184"/>
    </row>
    <row r="37" spans="2:11" ht="19.5" customHeight="1" x14ac:dyDescent="0.15">
      <c r="B37" s="180" t="s">
        <v>123</v>
      </c>
      <c r="C37" s="297">
        <f t="shared" si="0"/>
        <v>2.4989999999999998E-2</v>
      </c>
      <c r="D37" s="297"/>
      <c r="E37" s="243">
        <f t="shared" si="3"/>
        <v>0</v>
      </c>
      <c r="F37" s="654"/>
      <c r="G37" s="654"/>
      <c r="H37" s="284" t="str">
        <f t="shared" si="2"/>
        <v/>
      </c>
      <c r="I37" s="657"/>
      <c r="J37" s="184"/>
      <c r="K37" s="184"/>
    </row>
    <row r="38" spans="2:11" ht="19.5" customHeight="1" x14ac:dyDescent="0.15">
      <c r="B38" s="180" t="s">
        <v>124</v>
      </c>
      <c r="C38" s="297">
        <f t="shared" si="0"/>
        <v>2.4989999999999998E-2</v>
      </c>
      <c r="D38" s="297"/>
      <c r="E38" s="243">
        <f t="shared" si="3"/>
        <v>0</v>
      </c>
      <c r="F38" s="655"/>
      <c r="G38" s="655"/>
      <c r="H38" s="284" t="str">
        <f t="shared" si="2"/>
        <v/>
      </c>
      <c r="I38" s="658"/>
      <c r="J38" s="184"/>
      <c r="K38" s="184"/>
    </row>
    <row r="39" spans="2:11" ht="89.25" customHeight="1" x14ac:dyDescent="0.15">
      <c r="B39" s="215" t="s">
        <v>277</v>
      </c>
      <c r="C39" s="659" t="s">
        <v>449</v>
      </c>
      <c r="D39" s="660"/>
      <c r="E39" s="660"/>
      <c r="F39" s="660"/>
      <c r="G39" s="660"/>
      <c r="H39" s="660"/>
      <c r="I39" s="661"/>
      <c r="J39" s="185"/>
      <c r="K39" s="185"/>
    </row>
    <row r="40" spans="2:11" ht="34.5" customHeight="1" x14ac:dyDescent="0.15">
      <c r="B40" s="662"/>
      <c r="C40" s="663"/>
      <c r="D40" s="663"/>
      <c r="E40" s="663"/>
      <c r="F40" s="663"/>
      <c r="G40" s="663"/>
      <c r="H40" s="663"/>
      <c r="I40" s="664"/>
      <c r="J40" s="164"/>
      <c r="K40" s="164"/>
    </row>
    <row r="41" spans="2:11" ht="34.5" customHeight="1" x14ac:dyDescent="0.15">
      <c r="B41" s="575"/>
      <c r="C41" s="576"/>
      <c r="D41" s="576"/>
      <c r="E41" s="576"/>
      <c r="F41" s="576"/>
      <c r="G41" s="576"/>
      <c r="H41" s="576"/>
      <c r="I41" s="577"/>
      <c r="J41" s="185"/>
      <c r="K41" s="185"/>
    </row>
    <row r="42" spans="2:11" ht="34.5" customHeight="1" x14ac:dyDescent="0.15">
      <c r="B42" s="575"/>
      <c r="C42" s="576"/>
      <c r="D42" s="576"/>
      <c r="E42" s="576"/>
      <c r="F42" s="576"/>
      <c r="G42" s="576"/>
      <c r="H42" s="576"/>
      <c r="I42" s="577"/>
      <c r="J42" s="185"/>
      <c r="K42" s="185"/>
    </row>
    <row r="43" spans="2:11" ht="34.5" customHeight="1" x14ac:dyDescent="0.15">
      <c r="B43" s="575"/>
      <c r="C43" s="576"/>
      <c r="D43" s="576"/>
      <c r="E43" s="576"/>
      <c r="F43" s="576"/>
      <c r="G43" s="576"/>
      <c r="H43" s="576"/>
      <c r="I43" s="577"/>
      <c r="J43" s="185"/>
      <c r="K43" s="185"/>
    </row>
    <row r="44" spans="2:11" ht="34.5" customHeight="1" x14ac:dyDescent="0.15">
      <c r="B44" s="578"/>
      <c r="C44" s="579"/>
      <c r="D44" s="579"/>
      <c r="E44" s="579"/>
      <c r="F44" s="579"/>
      <c r="G44" s="579"/>
      <c r="H44" s="579"/>
      <c r="I44" s="580"/>
      <c r="J44" s="163"/>
      <c r="K44" s="163"/>
    </row>
    <row r="45" spans="2:11" ht="29.25" customHeight="1" x14ac:dyDescent="0.15">
      <c r="B45" s="671" t="s">
        <v>278</v>
      </c>
      <c r="C45" s="674" t="s">
        <v>468</v>
      </c>
      <c r="D45" s="675"/>
      <c r="E45" s="675"/>
      <c r="F45" s="676"/>
      <c r="G45" s="260"/>
      <c r="H45" s="261" t="s">
        <v>105</v>
      </c>
      <c r="I45" s="262" t="s">
        <v>399</v>
      </c>
      <c r="J45" s="186"/>
      <c r="K45" s="186"/>
    </row>
    <row r="46" spans="2:11" ht="29.25" customHeight="1" x14ac:dyDescent="0.15">
      <c r="B46" s="672"/>
      <c r="C46" s="677"/>
      <c r="D46" s="678"/>
      <c r="E46" s="678"/>
      <c r="F46" s="679"/>
      <c r="G46" s="260" t="s">
        <v>400</v>
      </c>
      <c r="H46" s="285">
        <v>261</v>
      </c>
      <c r="I46" s="299">
        <v>1071</v>
      </c>
      <c r="J46" s="186"/>
      <c r="K46" s="186"/>
    </row>
    <row r="47" spans="2:11" ht="29.25" customHeight="1" x14ac:dyDescent="0.15">
      <c r="B47" s="672"/>
      <c r="C47" s="677"/>
      <c r="D47" s="678"/>
      <c r="E47" s="678"/>
      <c r="F47" s="679"/>
      <c r="G47" s="260" t="s">
        <v>401</v>
      </c>
      <c r="H47" s="285">
        <v>41</v>
      </c>
      <c r="I47" s="299">
        <f>314+41</f>
        <v>355</v>
      </c>
      <c r="J47" s="186"/>
      <c r="K47" s="186"/>
    </row>
    <row r="48" spans="2:11" ht="29.25" customHeight="1" x14ac:dyDescent="0.15">
      <c r="B48" s="672"/>
      <c r="C48" s="677"/>
      <c r="D48" s="678"/>
      <c r="E48" s="678"/>
      <c r="F48" s="679"/>
      <c r="G48" s="260" t="s">
        <v>402</v>
      </c>
      <c r="H48" s="285">
        <v>16</v>
      </c>
      <c r="I48" s="303">
        <f>329+16</f>
        <v>345</v>
      </c>
      <c r="J48" s="186"/>
      <c r="K48" s="186"/>
    </row>
    <row r="49" spans="2:11" ht="29.25" customHeight="1" x14ac:dyDescent="0.15">
      <c r="B49" s="672"/>
      <c r="C49" s="677"/>
      <c r="D49" s="678"/>
      <c r="E49" s="678"/>
      <c r="F49" s="679"/>
      <c r="G49" s="260" t="s">
        <v>403</v>
      </c>
      <c r="H49" s="285">
        <v>208</v>
      </c>
      <c r="I49" s="299">
        <f>880+208</f>
        <v>1088</v>
      </c>
      <c r="J49" s="186"/>
      <c r="K49" s="186"/>
    </row>
    <row r="50" spans="2:11" ht="29.25" customHeight="1" x14ac:dyDescent="0.15">
      <c r="B50" s="672"/>
      <c r="C50" s="677"/>
      <c r="D50" s="678"/>
      <c r="E50" s="678"/>
      <c r="F50" s="679"/>
      <c r="G50" s="260" t="s">
        <v>404</v>
      </c>
      <c r="H50" s="285">
        <v>374</v>
      </c>
      <c r="I50" s="299">
        <f>1520+374</f>
        <v>1894</v>
      </c>
      <c r="J50" s="186"/>
      <c r="K50" s="186"/>
    </row>
    <row r="51" spans="2:11" ht="29.25" customHeight="1" x14ac:dyDescent="0.15">
      <c r="B51" s="672"/>
      <c r="C51" s="677"/>
      <c r="D51" s="678"/>
      <c r="E51" s="678"/>
      <c r="F51" s="679"/>
      <c r="G51" s="260" t="s">
        <v>405</v>
      </c>
      <c r="H51" s="285">
        <v>197</v>
      </c>
      <c r="I51" s="299">
        <f>1207+197</f>
        <v>1404</v>
      </c>
      <c r="J51" s="186"/>
      <c r="K51" s="186"/>
    </row>
    <row r="52" spans="2:11" ht="29.25" customHeight="1" x14ac:dyDescent="0.15">
      <c r="B52" s="673"/>
      <c r="C52" s="680"/>
      <c r="D52" s="681"/>
      <c r="E52" s="681"/>
      <c r="F52" s="682"/>
      <c r="G52" s="260" t="s">
        <v>425</v>
      </c>
      <c r="H52" s="285">
        <v>4021238</v>
      </c>
      <c r="I52" s="285">
        <f>22269405+4021238</f>
        <v>26290643</v>
      </c>
      <c r="J52" s="186"/>
      <c r="K52" s="186"/>
    </row>
    <row r="53" spans="2:11" ht="46.5" customHeight="1" x14ac:dyDescent="0.15">
      <c r="B53" s="211" t="s">
        <v>279</v>
      </c>
      <c r="C53" s="665" t="s">
        <v>223</v>
      </c>
      <c r="D53" s="666"/>
      <c r="E53" s="666"/>
      <c r="F53" s="666"/>
      <c r="G53" s="666"/>
      <c r="H53" s="666"/>
      <c r="I53" s="667"/>
      <c r="J53" s="186"/>
      <c r="K53" s="186"/>
    </row>
    <row r="54" spans="2:11" ht="93.75" customHeight="1" x14ac:dyDescent="0.15">
      <c r="B54" s="216" t="s">
        <v>280</v>
      </c>
      <c r="C54" s="668" t="s">
        <v>469</v>
      </c>
      <c r="D54" s="669"/>
      <c r="E54" s="669"/>
      <c r="F54" s="669"/>
      <c r="G54" s="669"/>
      <c r="H54" s="669"/>
      <c r="I54" s="670"/>
      <c r="J54" s="186"/>
      <c r="K54" s="186"/>
    </row>
    <row r="55" spans="2:11" ht="22.5" customHeight="1" x14ac:dyDescent="0.15">
      <c r="B55" s="526" t="s">
        <v>236</v>
      </c>
      <c r="C55" s="609"/>
      <c r="D55" s="609"/>
      <c r="E55" s="609"/>
      <c r="F55" s="609"/>
      <c r="G55" s="609"/>
      <c r="H55" s="609"/>
      <c r="I55" s="610"/>
      <c r="J55" s="186"/>
      <c r="K55" s="186"/>
    </row>
    <row r="56" spans="2:11" ht="22.5" customHeight="1" x14ac:dyDescent="0.15">
      <c r="B56" s="688" t="s">
        <v>281</v>
      </c>
      <c r="C56" s="258" t="s">
        <v>282</v>
      </c>
      <c r="D56" s="689" t="s">
        <v>283</v>
      </c>
      <c r="E56" s="689"/>
      <c r="F56" s="689"/>
      <c r="G56" s="689" t="s">
        <v>284</v>
      </c>
      <c r="H56" s="689"/>
      <c r="I56" s="690"/>
      <c r="J56" s="187"/>
      <c r="K56" s="187"/>
    </row>
    <row r="57" spans="2:11" ht="30.75" customHeight="1" x14ac:dyDescent="0.15">
      <c r="B57" s="595"/>
      <c r="C57" s="259"/>
      <c r="D57" s="683"/>
      <c r="E57" s="683"/>
      <c r="F57" s="683"/>
      <c r="G57" s="683"/>
      <c r="H57" s="683"/>
      <c r="I57" s="684"/>
      <c r="J57" s="187"/>
      <c r="K57" s="187"/>
    </row>
    <row r="58" spans="2:11" ht="32.25" customHeight="1" x14ac:dyDescent="0.15">
      <c r="B58" s="219" t="s">
        <v>285</v>
      </c>
      <c r="C58" s="683" t="s">
        <v>426</v>
      </c>
      <c r="D58" s="683"/>
      <c r="E58" s="683"/>
      <c r="F58" s="683"/>
      <c r="G58" s="683"/>
      <c r="H58" s="683"/>
      <c r="I58" s="684"/>
      <c r="J58" s="189"/>
      <c r="K58" s="189"/>
    </row>
    <row r="59" spans="2:11" ht="28.5" customHeight="1" x14ac:dyDescent="0.15">
      <c r="B59" s="220" t="s">
        <v>286</v>
      </c>
      <c r="C59" s="683" t="s">
        <v>426</v>
      </c>
      <c r="D59" s="683"/>
      <c r="E59" s="683"/>
      <c r="F59" s="683"/>
      <c r="G59" s="683"/>
      <c r="H59" s="683"/>
      <c r="I59" s="684"/>
      <c r="J59" s="189"/>
      <c r="K59" s="189"/>
    </row>
    <row r="60" spans="2:11" ht="30" customHeight="1" x14ac:dyDescent="0.15">
      <c r="B60" s="216" t="s">
        <v>287</v>
      </c>
      <c r="C60" s="683" t="s">
        <v>350</v>
      </c>
      <c r="D60" s="683"/>
      <c r="E60" s="683"/>
      <c r="F60" s="683"/>
      <c r="G60" s="683"/>
      <c r="H60" s="683"/>
      <c r="I60" s="684"/>
      <c r="J60" s="190"/>
      <c r="K60" s="190"/>
    </row>
    <row r="61" spans="2:11" ht="31.5" customHeight="1" thickBot="1" x14ac:dyDescent="0.2">
      <c r="B61" s="199" t="s">
        <v>288</v>
      </c>
      <c r="C61" s="685" t="s">
        <v>366</v>
      </c>
      <c r="D61" s="686"/>
      <c r="E61" s="686"/>
      <c r="F61" s="686"/>
      <c r="G61" s="686"/>
      <c r="H61" s="686"/>
      <c r="I61" s="687"/>
      <c r="J61" s="191"/>
      <c r="K61" s="191"/>
    </row>
    <row r="62" spans="2:11" x14ac:dyDescent="0.15">
      <c r="B62" s="192"/>
      <c r="C62" s="193"/>
      <c r="D62" s="193"/>
      <c r="E62" s="194"/>
      <c r="F62" s="194"/>
      <c r="G62" s="200"/>
      <c r="H62" s="196"/>
      <c r="I62" s="193"/>
      <c r="J62" s="191"/>
      <c r="K62" s="191"/>
    </row>
    <row r="63" spans="2:11" x14ac:dyDescent="0.15">
      <c r="B63" s="192"/>
      <c r="C63" s="193"/>
      <c r="D63" s="193"/>
      <c r="E63" s="194"/>
      <c r="F63" s="194"/>
      <c r="G63" s="200"/>
      <c r="H63" s="196"/>
      <c r="I63" s="193"/>
      <c r="J63" s="191"/>
      <c r="K63" s="191"/>
    </row>
    <row r="64" spans="2:11" x14ac:dyDescent="0.15">
      <c r="B64" s="192"/>
      <c r="C64" s="193"/>
      <c r="D64" s="193"/>
      <c r="E64" s="194"/>
      <c r="F64" s="194"/>
      <c r="G64" s="200"/>
      <c r="H64" s="196"/>
      <c r="I64" s="193"/>
      <c r="J64" s="191"/>
      <c r="K64" s="191"/>
    </row>
    <row r="65" spans="2:11" x14ac:dyDescent="0.15">
      <c r="B65" s="192"/>
      <c r="C65" s="193"/>
      <c r="D65" s="193"/>
      <c r="E65" s="194"/>
      <c r="F65" s="194"/>
      <c r="G65" s="200"/>
      <c r="H65" s="196"/>
      <c r="I65" s="193"/>
      <c r="J65" s="191"/>
      <c r="K65" s="191"/>
    </row>
    <row r="66" spans="2:11" x14ac:dyDescent="0.15">
      <c r="B66" s="192"/>
      <c r="C66" s="193"/>
      <c r="D66" s="193"/>
      <c r="E66" s="194"/>
      <c r="F66" s="194"/>
      <c r="G66" s="200"/>
      <c r="H66" s="196"/>
      <c r="I66" s="193"/>
      <c r="J66" s="191"/>
      <c r="K66" s="191"/>
    </row>
    <row r="67" spans="2:11" ht="25.5" customHeight="1" x14ac:dyDescent="0.15">
      <c r="B67" s="192"/>
      <c r="C67" s="193"/>
      <c r="D67" s="193"/>
      <c r="E67" s="194"/>
      <c r="F67" s="194"/>
      <c r="G67" s="200"/>
      <c r="H67" s="196"/>
      <c r="I67" s="193"/>
      <c r="J67" s="191"/>
      <c r="K67" s="191"/>
    </row>
  </sheetData>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B13" zoomScale="85" zoomScaleNormal="85" zoomScaleSheetLayoutView="85" workbookViewId="0">
      <selection activeCell="C27" sqref="C27:E38"/>
    </sheetView>
  </sheetViews>
  <sheetFormatPr baseColWidth="10" defaultColWidth="11.5" defaultRowHeight="13" x14ac:dyDescent="0.15"/>
  <cols>
    <col min="1" max="1" width="1" style="162" customWidth="1"/>
    <col min="2" max="2" width="25.5" style="197" customWidth="1"/>
    <col min="3" max="3" width="14.5" style="162" customWidth="1"/>
    <col min="4" max="4" width="20.1640625" style="162" customWidth="1"/>
    <col min="5" max="5" width="16.5" style="162" customWidth="1"/>
    <col min="6" max="6" width="25" style="162" customWidth="1"/>
    <col min="7" max="7" width="22" style="198" customWidth="1"/>
    <col min="8" max="8" width="20.5" style="162" customWidth="1"/>
    <col min="9" max="11" width="22.5" style="162" customWidth="1"/>
    <col min="12" max="24" width="11.5" style="160"/>
    <col min="25" max="16384" width="11.5" style="162"/>
  </cols>
  <sheetData>
    <row r="1" spans="2:14" ht="37.5" customHeight="1" x14ac:dyDescent="0.15">
      <c r="B1" s="514"/>
      <c r="C1" s="517" t="s">
        <v>25</v>
      </c>
      <c r="D1" s="517"/>
      <c r="E1" s="517"/>
      <c r="F1" s="517"/>
      <c r="G1" s="517"/>
      <c r="H1" s="517"/>
      <c r="I1" s="518"/>
      <c r="J1" s="159"/>
      <c r="K1" s="159"/>
      <c r="M1" s="161" t="s">
        <v>47</v>
      </c>
    </row>
    <row r="2" spans="2:14" ht="37.5" customHeight="1" x14ac:dyDescent="0.15">
      <c r="B2" s="515"/>
      <c r="C2" s="691" t="s">
        <v>239</v>
      </c>
      <c r="D2" s="691"/>
      <c r="E2" s="691"/>
      <c r="F2" s="691"/>
      <c r="G2" s="691"/>
      <c r="H2" s="691"/>
      <c r="I2" s="519"/>
      <c r="J2" s="159"/>
      <c r="K2" s="159"/>
      <c r="M2" s="161" t="s">
        <v>48</v>
      </c>
    </row>
    <row r="3" spans="2:14" ht="37.5" customHeight="1" x14ac:dyDescent="0.15">
      <c r="B3" s="515"/>
      <c r="C3" s="691" t="s">
        <v>240</v>
      </c>
      <c r="D3" s="691"/>
      <c r="E3" s="691"/>
      <c r="F3" s="691" t="s">
        <v>241</v>
      </c>
      <c r="G3" s="691"/>
      <c r="H3" s="691"/>
      <c r="I3" s="519"/>
      <c r="J3" s="159"/>
      <c r="K3" s="159"/>
      <c r="M3" s="161" t="s">
        <v>50</v>
      </c>
    </row>
    <row r="4" spans="2:14" ht="23.25" customHeight="1" x14ac:dyDescent="0.15">
      <c r="B4" s="523" t="s">
        <v>351</v>
      </c>
      <c r="C4" s="524"/>
      <c r="D4" s="524"/>
      <c r="E4" s="524"/>
      <c r="F4" s="524"/>
      <c r="G4" s="524"/>
      <c r="H4" s="524"/>
      <c r="I4" s="525"/>
      <c r="J4" s="163"/>
      <c r="K4" s="163"/>
    </row>
    <row r="5" spans="2:14" ht="24" customHeight="1" x14ac:dyDescent="0.15">
      <c r="B5" s="526" t="s">
        <v>234</v>
      </c>
      <c r="C5" s="527"/>
      <c r="D5" s="527"/>
      <c r="E5" s="527"/>
      <c r="F5" s="527"/>
      <c r="G5" s="527"/>
      <c r="H5" s="527"/>
      <c r="I5" s="528"/>
      <c r="J5" s="164"/>
      <c r="K5" s="164"/>
      <c r="N5" s="165" t="s">
        <v>57</v>
      </c>
    </row>
    <row r="6" spans="2:14" ht="30.75" customHeight="1" x14ac:dyDescent="0.15">
      <c r="B6" s="211" t="s">
        <v>242</v>
      </c>
      <c r="C6" s="206">
        <v>3</v>
      </c>
      <c r="D6" s="529" t="s">
        <v>243</v>
      </c>
      <c r="E6" s="529"/>
      <c r="F6" s="530" t="s">
        <v>328</v>
      </c>
      <c r="G6" s="530"/>
      <c r="H6" s="530"/>
      <c r="I6" s="531"/>
      <c r="J6" s="166"/>
      <c r="K6" s="166"/>
      <c r="M6" s="161" t="s">
        <v>60</v>
      </c>
      <c r="N6" s="165" t="s">
        <v>61</v>
      </c>
    </row>
    <row r="7" spans="2:14" ht="30.75" customHeight="1" x14ac:dyDescent="0.15">
      <c r="B7" s="211" t="s">
        <v>244</v>
      </c>
      <c r="C7" s="206" t="s">
        <v>81</v>
      </c>
      <c r="D7" s="529" t="s">
        <v>245</v>
      </c>
      <c r="E7" s="529"/>
      <c r="F7" s="530" t="s">
        <v>329</v>
      </c>
      <c r="G7" s="530"/>
      <c r="H7" s="167" t="s">
        <v>246</v>
      </c>
      <c r="I7" s="207" t="s">
        <v>81</v>
      </c>
      <c r="J7" s="168"/>
      <c r="K7" s="168"/>
      <c r="M7" s="161" t="s">
        <v>65</v>
      </c>
      <c r="N7" s="165" t="s">
        <v>66</v>
      </c>
    </row>
    <row r="8" spans="2:14" ht="30.75" customHeight="1" x14ac:dyDescent="0.15">
      <c r="B8" s="211" t="s">
        <v>247</v>
      </c>
      <c r="C8" s="530" t="s">
        <v>289</v>
      </c>
      <c r="D8" s="530"/>
      <c r="E8" s="530"/>
      <c r="F8" s="530"/>
      <c r="G8" s="167" t="s">
        <v>248</v>
      </c>
      <c r="H8" s="535">
        <v>7550</v>
      </c>
      <c r="I8" s="536"/>
      <c r="J8" s="169"/>
      <c r="K8" s="169"/>
      <c r="M8" s="161" t="s">
        <v>69</v>
      </c>
      <c r="N8" s="165" t="s">
        <v>70</v>
      </c>
    </row>
    <row r="9" spans="2:14" ht="30.75" customHeight="1" x14ac:dyDescent="0.15">
      <c r="B9" s="211" t="s">
        <v>48</v>
      </c>
      <c r="C9" s="692" t="s">
        <v>69</v>
      </c>
      <c r="D9" s="692"/>
      <c r="E9" s="692"/>
      <c r="F9" s="692"/>
      <c r="G9" s="167" t="s">
        <v>249</v>
      </c>
      <c r="H9" s="538" t="s">
        <v>330</v>
      </c>
      <c r="I9" s="539"/>
      <c r="J9" s="170"/>
      <c r="K9" s="170"/>
      <c r="M9" s="171" t="s">
        <v>73</v>
      </c>
    </row>
    <row r="10" spans="2:14" ht="60.75" customHeight="1" x14ac:dyDescent="0.15">
      <c r="B10" s="211" t="s">
        <v>250</v>
      </c>
      <c r="C10" s="530" t="s">
        <v>348</v>
      </c>
      <c r="D10" s="530"/>
      <c r="E10" s="530"/>
      <c r="F10" s="530"/>
      <c r="G10" s="530"/>
      <c r="H10" s="530"/>
      <c r="I10" s="531"/>
      <c r="J10" s="172"/>
      <c r="K10" s="172"/>
      <c r="M10" s="171"/>
    </row>
    <row r="11" spans="2:14" ht="30.75" customHeight="1" x14ac:dyDescent="0.15">
      <c r="B11" s="211" t="s">
        <v>251</v>
      </c>
      <c r="C11" s="530" t="s">
        <v>291</v>
      </c>
      <c r="D11" s="530"/>
      <c r="E11" s="530"/>
      <c r="F11" s="530"/>
      <c r="G11" s="530"/>
      <c r="H11" s="530"/>
      <c r="I11" s="531"/>
      <c r="J11" s="168"/>
      <c r="K11" s="168"/>
      <c r="M11" s="171"/>
      <c r="N11" s="165" t="s">
        <v>76</v>
      </c>
    </row>
    <row r="12" spans="2:14" ht="30.75" customHeight="1" x14ac:dyDescent="0.15">
      <c r="B12" s="211" t="s">
        <v>254</v>
      </c>
      <c r="C12" s="533" t="s">
        <v>331</v>
      </c>
      <c r="D12" s="533"/>
      <c r="E12" s="533"/>
      <c r="F12" s="533"/>
      <c r="G12" s="167" t="s">
        <v>252</v>
      </c>
      <c r="H12" s="533" t="s">
        <v>91</v>
      </c>
      <c r="I12" s="534"/>
      <c r="J12" s="168"/>
      <c r="K12" s="168"/>
      <c r="M12" s="171" t="s">
        <v>80</v>
      </c>
      <c r="N12" s="165" t="s">
        <v>81</v>
      </c>
    </row>
    <row r="13" spans="2:14" ht="30.75" customHeight="1" x14ac:dyDescent="0.15">
      <c r="B13" s="211" t="s">
        <v>255</v>
      </c>
      <c r="C13" s="693" t="s">
        <v>332</v>
      </c>
      <c r="D13" s="693"/>
      <c r="E13" s="693"/>
      <c r="F13" s="693"/>
      <c r="G13" s="167" t="s">
        <v>253</v>
      </c>
      <c r="H13" s="530" t="s">
        <v>70</v>
      </c>
      <c r="I13" s="531"/>
      <c r="J13" s="168"/>
      <c r="K13" s="168"/>
      <c r="M13" s="171" t="s">
        <v>84</v>
      </c>
    </row>
    <row r="14" spans="2:14" ht="64.5" customHeight="1" x14ac:dyDescent="0.15">
      <c r="B14" s="211" t="s">
        <v>256</v>
      </c>
      <c r="C14" s="694" t="s">
        <v>333</v>
      </c>
      <c r="D14" s="694"/>
      <c r="E14" s="694"/>
      <c r="F14" s="694"/>
      <c r="G14" s="694"/>
      <c r="H14" s="694"/>
      <c r="I14" s="695"/>
      <c r="J14" s="172"/>
      <c r="K14" s="172"/>
      <c r="M14" s="171" t="s">
        <v>86</v>
      </c>
      <c r="N14" s="165"/>
    </row>
    <row r="15" spans="2:14" ht="30.75" customHeight="1" x14ac:dyDescent="0.15">
      <c r="B15" s="211" t="s">
        <v>257</v>
      </c>
      <c r="C15" s="533" t="s">
        <v>334</v>
      </c>
      <c r="D15" s="533"/>
      <c r="E15" s="533"/>
      <c r="F15" s="533"/>
      <c r="G15" s="533"/>
      <c r="H15" s="533"/>
      <c r="I15" s="534"/>
      <c r="J15" s="173"/>
      <c r="K15" s="173"/>
      <c r="M15" s="171" t="s">
        <v>88</v>
      </c>
      <c r="N15" s="165"/>
    </row>
    <row r="16" spans="2:14" ht="20.25" customHeight="1" x14ac:dyDescent="0.15">
      <c r="B16" s="211" t="s">
        <v>258</v>
      </c>
      <c r="C16" s="530" t="s">
        <v>335</v>
      </c>
      <c r="D16" s="530"/>
      <c r="E16" s="530"/>
      <c r="F16" s="530"/>
      <c r="G16" s="530"/>
      <c r="H16" s="530"/>
      <c r="I16" s="531"/>
      <c r="J16" s="174"/>
      <c r="K16" s="174"/>
      <c r="M16" s="171"/>
      <c r="N16" s="165"/>
    </row>
    <row r="17" spans="2:14" ht="30.75" customHeight="1" x14ac:dyDescent="0.15">
      <c r="B17" s="211" t="s">
        <v>259</v>
      </c>
      <c r="C17" s="530" t="s">
        <v>152</v>
      </c>
      <c r="D17" s="699"/>
      <c r="E17" s="699"/>
      <c r="F17" s="699"/>
      <c r="G17" s="699"/>
      <c r="H17" s="699"/>
      <c r="I17" s="700"/>
      <c r="J17" s="175"/>
      <c r="K17" s="175"/>
      <c r="M17" s="171" t="s">
        <v>91</v>
      </c>
      <c r="N17" s="165"/>
    </row>
    <row r="18" spans="2:14" ht="18" customHeight="1" x14ac:dyDescent="0.15">
      <c r="B18" s="550" t="s">
        <v>265</v>
      </c>
      <c r="C18" s="551" t="s">
        <v>237</v>
      </c>
      <c r="D18" s="551"/>
      <c r="E18" s="551"/>
      <c r="F18" s="552" t="s">
        <v>238</v>
      </c>
      <c r="G18" s="552"/>
      <c r="H18" s="552"/>
      <c r="I18" s="553"/>
      <c r="J18" s="176"/>
      <c r="K18" s="176"/>
      <c r="M18" s="171" t="s">
        <v>79</v>
      </c>
      <c r="N18" s="165"/>
    </row>
    <row r="19" spans="2:14" ht="39.75" customHeight="1" x14ac:dyDescent="0.15">
      <c r="B19" s="550"/>
      <c r="C19" s="530" t="s">
        <v>336</v>
      </c>
      <c r="D19" s="530"/>
      <c r="E19" s="530"/>
      <c r="F19" s="530" t="s">
        <v>337</v>
      </c>
      <c r="G19" s="530"/>
      <c r="H19" s="530"/>
      <c r="I19" s="531"/>
      <c r="J19" s="174"/>
      <c r="K19" s="174"/>
      <c r="M19" s="171" t="s">
        <v>95</v>
      </c>
      <c r="N19" s="165"/>
    </row>
    <row r="20" spans="2:14" ht="39.75" customHeight="1" x14ac:dyDescent="0.15">
      <c r="B20" s="211" t="s">
        <v>266</v>
      </c>
      <c r="C20" s="562" t="s">
        <v>152</v>
      </c>
      <c r="D20" s="543"/>
      <c r="E20" s="544"/>
      <c r="F20" s="533" t="s">
        <v>152</v>
      </c>
      <c r="G20" s="533"/>
      <c r="H20" s="533"/>
      <c r="I20" s="534"/>
      <c r="J20" s="168"/>
      <c r="K20" s="168"/>
      <c r="M20" s="171"/>
      <c r="N20" s="165"/>
    </row>
    <row r="21" spans="2:14" ht="42" customHeight="1" x14ac:dyDescent="0.15">
      <c r="B21" s="211" t="s">
        <v>267</v>
      </c>
      <c r="C21" s="559" t="s">
        <v>338</v>
      </c>
      <c r="D21" s="560"/>
      <c r="E21" s="561"/>
      <c r="F21" s="562" t="s">
        <v>339</v>
      </c>
      <c r="G21" s="543"/>
      <c r="H21" s="543"/>
      <c r="I21" s="563"/>
      <c r="J21" s="173"/>
      <c r="K21" s="173"/>
      <c r="M21" s="177"/>
      <c r="N21" s="165"/>
    </row>
    <row r="22" spans="2:14" ht="23.25" customHeight="1" x14ac:dyDescent="0.15">
      <c r="B22" s="211" t="s">
        <v>268</v>
      </c>
      <c r="C22" s="542">
        <v>44197</v>
      </c>
      <c r="D22" s="564"/>
      <c r="E22" s="565"/>
      <c r="F22" s="167" t="s">
        <v>271</v>
      </c>
      <c r="G22" s="232">
        <v>0.4</v>
      </c>
      <c r="H22" s="167" t="s">
        <v>275</v>
      </c>
      <c r="I22" s="233">
        <v>0.5</v>
      </c>
      <c r="J22" s="178"/>
      <c r="K22" s="178"/>
      <c r="M22" s="177"/>
    </row>
    <row r="23" spans="2:14" ht="27" customHeight="1" x14ac:dyDescent="0.15">
      <c r="B23" s="211" t="s">
        <v>269</v>
      </c>
      <c r="C23" s="542">
        <v>44561</v>
      </c>
      <c r="D23" s="543"/>
      <c r="E23" s="544"/>
      <c r="F23" s="167" t="s">
        <v>272</v>
      </c>
      <c r="G23" s="696">
        <v>0.3</v>
      </c>
      <c r="H23" s="697"/>
      <c r="I23" s="698"/>
      <c r="J23" s="179"/>
      <c r="K23" s="179"/>
      <c r="M23" s="177"/>
    </row>
    <row r="24" spans="2:14" ht="30.75" customHeight="1" x14ac:dyDescent="0.15">
      <c r="B24" s="217" t="s">
        <v>270</v>
      </c>
      <c r="C24" s="707" t="s">
        <v>88</v>
      </c>
      <c r="D24" s="708"/>
      <c r="E24" s="709"/>
      <c r="F24" s="214" t="s">
        <v>274</v>
      </c>
      <c r="G24" s="562"/>
      <c r="H24" s="543"/>
      <c r="I24" s="563"/>
      <c r="J24" s="176"/>
      <c r="K24" s="176"/>
      <c r="M24" s="177"/>
    </row>
    <row r="25" spans="2:14" ht="22.5" customHeight="1" x14ac:dyDescent="0.15">
      <c r="B25" s="710" t="s">
        <v>235</v>
      </c>
      <c r="C25" s="711"/>
      <c r="D25" s="711"/>
      <c r="E25" s="711"/>
      <c r="F25" s="711"/>
      <c r="G25" s="711"/>
      <c r="H25" s="711"/>
      <c r="I25" s="712"/>
      <c r="J25" s="164"/>
      <c r="K25" s="164"/>
      <c r="M25" s="177"/>
    </row>
    <row r="26" spans="2:14" ht="43.5" customHeight="1" x14ac:dyDescent="0.15">
      <c r="B26" s="180" t="s">
        <v>105</v>
      </c>
      <c r="C26" s="208" t="s">
        <v>261</v>
      </c>
      <c r="D26" s="208" t="s">
        <v>260</v>
      </c>
      <c r="E26" s="181" t="s">
        <v>264</v>
      </c>
      <c r="F26" s="208" t="s">
        <v>263</v>
      </c>
      <c r="G26" s="208" t="s">
        <v>262</v>
      </c>
      <c r="H26" s="181" t="s">
        <v>340</v>
      </c>
      <c r="I26" s="182" t="s">
        <v>379</v>
      </c>
      <c r="J26" s="174"/>
      <c r="K26" s="174"/>
      <c r="M26" s="177"/>
    </row>
    <row r="27" spans="2:14" ht="19.5" customHeight="1" x14ac:dyDescent="0.15">
      <c r="B27" s="183" t="s">
        <v>113</v>
      </c>
      <c r="C27" s="302">
        <f>9.01%*$G$23</f>
        <v>2.7029999999999998E-2</v>
      </c>
      <c r="D27" s="302">
        <f>9.01%*$G$23</f>
        <v>2.7029999999999998E-2</v>
      </c>
      <c r="E27" s="243">
        <f>+D27/C27</f>
        <v>1</v>
      </c>
      <c r="F27" s="713">
        <f>SUM(C27:C38)</f>
        <v>0.30254999999999993</v>
      </c>
      <c r="G27" s="713">
        <f>SUM(D27:D38)</f>
        <v>0.12929999999999997</v>
      </c>
      <c r="H27" s="281">
        <f>+(D27*100%)/$G$23</f>
        <v>9.01E-2</v>
      </c>
      <c r="I27" s="714">
        <f>G27+I22</f>
        <v>0.62929999999999997</v>
      </c>
      <c r="J27" s="184"/>
      <c r="K27" s="184"/>
      <c r="M27" s="177"/>
    </row>
    <row r="28" spans="2:14" ht="19.5" customHeight="1" x14ac:dyDescent="0.15">
      <c r="B28" s="183" t="s">
        <v>114</v>
      </c>
      <c r="C28" s="302">
        <f>6.4%*$G$23</f>
        <v>1.9199999999999998E-2</v>
      </c>
      <c r="D28" s="302">
        <f>6.4%*$G$23</f>
        <v>1.9199999999999998E-2</v>
      </c>
      <c r="E28" s="243">
        <f t="shared" ref="E28:E38" si="0">+D28/C28</f>
        <v>1</v>
      </c>
      <c r="F28" s="654"/>
      <c r="G28" s="654"/>
      <c r="H28" s="281">
        <f>+IF(D28="","",((D28*100%)/$G$23)+H27)</f>
        <v>0.15410000000000001</v>
      </c>
      <c r="I28" s="657"/>
      <c r="J28" s="184"/>
      <c r="K28" s="184"/>
      <c r="M28" s="177"/>
    </row>
    <row r="29" spans="2:14" ht="19.5" customHeight="1" x14ac:dyDescent="0.15">
      <c r="B29" s="183" t="s">
        <v>115</v>
      </c>
      <c r="C29" s="302">
        <f>5.66%*$G$23</f>
        <v>1.6980000000000002E-2</v>
      </c>
      <c r="D29" s="302">
        <f>5.66%*$G$23</f>
        <v>1.6980000000000002E-2</v>
      </c>
      <c r="E29" s="243">
        <f t="shared" si="0"/>
        <v>1</v>
      </c>
      <c r="F29" s="654"/>
      <c r="G29" s="654"/>
      <c r="H29" s="281">
        <f t="shared" ref="H29:H38" si="1">+IF(D29="","",((D29*100%)/$G$23)+H28)</f>
        <v>0.21070000000000003</v>
      </c>
      <c r="I29" s="657"/>
      <c r="J29" s="184"/>
      <c r="K29" s="184"/>
      <c r="M29" s="177"/>
    </row>
    <row r="30" spans="2:14" ht="19.5" customHeight="1" x14ac:dyDescent="0.15">
      <c r="B30" s="183" t="s">
        <v>116</v>
      </c>
      <c r="C30" s="302">
        <f>10.61%*G23</f>
        <v>3.1829999999999997E-2</v>
      </c>
      <c r="D30" s="302">
        <v>3.1829999999999997E-2</v>
      </c>
      <c r="E30" s="243">
        <f t="shared" si="0"/>
        <v>1</v>
      </c>
      <c r="F30" s="654"/>
      <c r="G30" s="654"/>
      <c r="H30" s="281">
        <f t="shared" si="1"/>
        <v>0.31680000000000003</v>
      </c>
      <c r="I30" s="657"/>
      <c r="J30" s="184"/>
      <c r="K30" s="184"/>
    </row>
    <row r="31" spans="2:14" ht="19.5" customHeight="1" x14ac:dyDescent="0.15">
      <c r="B31" s="183" t="s">
        <v>117</v>
      </c>
      <c r="C31" s="302">
        <f>5.66%*$G$23</f>
        <v>1.6980000000000002E-2</v>
      </c>
      <c r="D31" s="302">
        <f>5.66%*$G$23</f>
        <v>1.6980000000000002E-2</v>
      </c>
      <c r="E31" s="243">
        <f t="shared" si="0"/>
        <v>1</v>
      </c>
      <c r="F31" s="654"/>
      <c r="G31" s="654"/>
      <c r="H31" s="281">
        <f t="shared" si="1"/>
        <v>0.37340000000000007</v>
      </c>
      <c r="I31" s="657"/>
      <c r="J31" s="184"/>
      <c r="K31" s="184"/>
    </row>
    <row r="32" spans="2:14" ht="19.5" customHeight="1" x14ac:dyDescent="0.15">
      <c r="B32" s="183" t="s">
        <v>118</v>
      </c>
      <c r="C32" s="302">
        <f>5.76%*$G$23</f>
        <v>1.728E-2</v>
      </c>
      <c r="D32" s="302">
        <f>5.76%*$G$23</f>
        <v>1.728E-2</v>
      </c>
      <c r="E32" s="243">
        <f t="shared" si="0"/>
        <v>1</v>
      </c>
      <c r="F32" s="654"/>
      <c r="G32" s="654"/>
      <c r="H32" s="281">
        <f t="shared" si="1"/>
        <v>0.43100000000000005</v>
      </c>
      <c r="I32" s="657"/>
      <c r="J32" s="184"/>
      <c r="K32" s="184"/>
    </row>
    <row r="33" spans="2:11" ht="19.5" customHeight="1" x14ac:dyDescent="0.15">
      <c r="B33" s="183" t="s">
        <v>119</v>
      </c>
      <c r="C33" s="302">
        <f>11.09%*G23</f>
        <v>3.3270000000000001E-2</v>
      </c>
      <c r="D33" s="302"/>
      <c r="E33" s="243">
        <f t="shared" si="0"/>
        <v>0</v>
      </c>
      <c r="F33" s="654"/>
      <c r="G33" s="654"/>
      <c r="H33" s="281" t="str">
        <f t="shared" si="1"/>
        <v/>
      </c>
      <c r="I33" s="657"/>
      <c r="J33" s="184"/>
      <c r="K33" s="184"/>
    </row>
    <row r="34" spans="2:11" ht="19.5" customHeight="1" x14ac:dyDescent="0.15">
      <c r="B34" s="183" t="s">
        <v>120</v>
      </c>
      <c r="C34" s="302">
        <f>8.76%*G23</f>
        <v>2.6279999999999998E-2</v>
      </c>
      <c r="D34" s="302"/>
      <c r="E34" s="243">
        <f t="shared" si="0"/>
        <v>0</v>
      </c>
      <c r="F34" s="654"/>
      <c r="G34" s="654"/>
      <c r="H34" s="281" t="str">
        <f t="shared" si="1"/>
        <v/>
      </c>
      <c r="I34" s="657"/>
      <c r="J34" s="184"/>
      <c r="K34" s="184"/>
    </row>
    <row r="35" spans="2:11" ht="19.5" customHeight="1" x14ac:dyDescent="0.15">
      <c r="B35" s="183" t="s">
        <v>121</v>
      </c>
      <c r="C35" s="302">
        <f>7.36%*G23</f>
        <v>2.2079999999999999E-2</v>
      </c>
      <c r="D35" s="302"/>
      <c r="E35" s="243">
        <f t="shared" si="0"/>
        <v>0</v>
      </c>
      <c r="F35" s="654"/>
      <c r="G35" s="654"/>
      <c r="H35" s="281" t="str">
        <f t="shared" si="1"/>
        <v/>
      </c>
      <c r="I35" s="657"/>
      <c r="J35" s="184"/>
      <c r="K35" s="184"/>
    </row>
    <row r="36" spans="2:11" ht="19.5" customHeight="1" x14ac:dyDescent="0.15">
      <c r="B36" s="183" t="s">
        <v>122</v>
      </c>
      <c r="C36" s="302">
        <f>17.29%*G23</f>
        <v>5.1869999999999999E-2</v>
      </c>
      <c r="D36" s="302"/>
      <c r="E36" s="243">
        <f t="shared" si="0"/>
        <v>0</v>
      </c>
      <c r="F36" s="654"/>
      <c r="G36" s="654"/>
      <c r="H36" s="281" t="str">
        <f t="shared" si="1"/>
        <v/>
      </c>
      <c r="I36" s="657"/>
      <c r="J36" s="184"/>
      <c r="K36" s="184"/>
    </row>
    <row r="37" spans="2:11" ht="19.5" customHeight="1" x14ac:dyDescent="0.15">
      <c r="B37" s="183" t="s">
        <v>123</v>
      </c>
      <c r="C37" s="302">
        <f>7.9%*G23</f>
        <v>2.3699999999999999E-2</v>
      </c>
      <c r="D37" s="302"/>
      <c r="E37" s="243">
        <f t="shared" si="0"/>
        <v>0</v>
      </c>
      <c r="F37" s="654"/>
      <c r="G37" s="654"/>
      <c r="H37" s="281" t="str">
        <f t="shared" si="1"/>
        <v/>
      </c>
      <c r="I37" s="657"/>
      <c r="J37" s="184"/>
      <c r="K37" s="184"/>
    </row>
    <row r="38" spans="2:11" ht="19.5" customHeight="1" x14ac:dyDescent="0.15">
      <c r="B38" s="183" t="s">
        <v>124</v>
      </c>
      <c r="C38" s="302">
        <f>5.35%*G23</f>
        <v>1.6049999999999998E-2</v>
      </c>
      <c r="D38" s="302"/>
      <c r="E38" s="243">
        <f t="shared" si="0"/>
        <v>0</v>
      </c>
      <c r="F38" s="655"/>
      <c r="G38" s="655"/>
      <c r="H38" s="281" t="str">
        <f t="shared" si="1"/>
        <v/>
      </c>
      <c r="I38" s="658"/>
      <c r="J38" s="184"/>
      <c r="K38" s="184"/>
    </row>
    <row r="39" spans="2:11" ht="190.5" customHeight="1" x14ac:dyDescent="0.15">
      <c r="B39" s="215" t="s">
        <v>277</v>
      </c>
      <c r="C39" s="717" t="s">
        <v>456</v>
      </c>
      <c r="D39" s="718"/>
      <c r="E39" s="718"/>
      <c r="F39" s="718"/>
      <c r="G39" s="718"/>
      <c r="H39" s="718"/>
      <c r="I39" s="719"/>
      <c r="J39" s="185"/>
      <c r="K39" s="185"/>
    </row>
    <row r="40" spans="2:11" ht="34.5" customHeight="1" x14ac:dyDescent="0.15">
      <c r="B40" s="572"/>
      <c r="C40" s="573"/>
      <c r="D40" s="573"/>
      <c r="E40" s="573"/>
      <c r="F40" s="573"/>
      <c r="G40" s="573"/>
      <c r="H40" s="573"/>
      <c r="I40" s="574"/>
      <c r="J40" s="164"/>
      <c r="K40" s="164"/>
    </row>
    <row r="41" spans="2:11" ht="34.5" customHeight="1" x14ac:dyDescent="0.15">
      <c r="B41" s="575"/>
      <c r="C41" s="576"/>
      <c r="D41" s="576"/>
      <c r="E41" s="576"/>
      <c r="F41" s="576"/>
      <c r="G41" s="576"/>
      <c r="H41" s="576"/>
      <c r="I41" s="577"/>
      <c r="J41" s="185"/>
      <c r="K41" s="185"/>
    </row>
    <row r="42" spans="2:11" ht="34.5" customHeight="1" x14ac:dyDescent="0.15">
      <c r="B42" s="575"/>
      <c r="C42" s="576"/>
      <c r="D42" s="576"/>
      <c r="E42" s="576"/>
      <c r="F42" s="576"/>
      <c r="G42" s="576"/>
      <c r="H42" s="576"/>
      <c r="I42" s="577"/>
      <c r="J42" s="185"/>
      <c r="K42" s="185"/>
    </row>
    <row r="43" spans="2:11" ht="34.5" customHeight="1" x14ac:dyDescent="0.15">
      <c r="B43" s="575"/>
      <c r="C43" s="576"/>
      <c r="D43" s="576"/>
      <c r="E43" s="576"/>
      <c r="F43" s="576"/>
      <c r="G43" s="576"/>
      <c r="H43" s="576"/>
      <c r="I43" s="577"/>
      <c r="J43" s="185"/>
      <c r="K43" s="185"/>
    </row>
    <row r="44" spans="2:11" ht="34.5" customHeight="1" x14ac:dyDescent="0.15">
      <c r="B44" s="578"/>
      <c r="C44" s="579"/>
      <c r="D44" s="579"/>
      <c r="E44" s="579"/>
      <c r="F44" s="579"/>
      <c r="G44" s="579"/>
      <c r="H44" s="579"/>
      <c r="I44" s="580"/>
      <c r="J44" s="163"/>
      <c r="K44" s="163"/>
    </row>
    <row r="45" spans="2:11" ht="185.25" customHeight="1" x14ac:dyDescent="0.15">
      <c r="B45" s="211" t="s">
        <v>278</v>
      </c>
      <c r="C45" s="720" t="s">
        <v>456</v>
      </c>
      <c r="D45" s="721"/>
      <c r="E45" s="721"/>
      <c r="F45" s="721"/>
      <c r="G45" s="721"/>
      <c r="H45" s="721"/>
      <c r="I45" s="722"/>
      <c r="J45" s="186"/>
      <c r="K45" s="186"/>
    </row>
    <row r="46" spans="2:11" ht="32.25" customHeight="1" x14ac:dyDescent="0.15">
      <c r="B46" s="211" t="s">
        <v>279</v>
      </c>
      <c r="C46" s="723" t="s">
        <v>457</v>
      </c>
      <c r="D46" s="724"/>
      <c r="E46" s="724"/>
      <c r="F46" s="724"/>
      <c r="G46" s="724"/>
      <c r="H46" s="724"/>
      <c r="I46" s="725"/>
      <c r="J46" s="186"/>
      <c r="K46" s="186"/>
    </row>
    <row r="47" spans="2:11" ht="66" customHeight="1" x14ac:dyDescent="0.15">
      <c r="B47" s="216" t="s">
        <v>280</v>
      </c>
      <c r="C47" s="726" t="s">
        <v>421</v>
      </c>
      <c r="D47" s="727"/>
      <c r="E47" s="727"/>
      <c r="F47" s="727"/>
      <c r="G47" s="727"/>
      <c r="H47" s="727"/>
      <c r="I47" s="728"/>
      <c r="J47" s="186"/>
      <c r="K47" s="186"/>
    </row>
    <row r="48" spans="2:11" ht="22.5" customHeight="1" x14ac:dyDescent="0.15">
      <c r="B48" s="710" t="s">
        <v>236</v>
      </c>
      <c r="C48" s="711"/>
      <c r="D48" s="711"/>
      <c r="E48" s="711"/>
      <c r="F48" s="711"/>
      <c r="G48" s="711"/>
      <c r="H48" s="711"/>
      <c r="I48" s="712"/>
      <c r="J48" s="186"/>
      <c r="K48" s="186"/>
    </row>
    <row r="49" spans="2:11" ht="22.5" customHeight="1" x14ac:dyDescent="0.15">
      <c r="B49" s="594" t="s">
        <v>281</v>
      </c>
      <c r="C49" s="205" t="s">
        <v>438</v>
      </c>
      <c r="D49" s="596" t="s">
        <v>283</v>
      </c>
      <c r="E49" s="596"/>
      <c r="F49" s="596"/>
      <c r="G49" s="596" t="s">
        <v>284</v>
      </c>
      <c r="H49" s="596"/>
      <c r="I49" s="597"/>
      <c r="J49" s="187"/>
      <c r="K49" s="187"/>
    </row>
    <row r="50" spans="2:11" ht="30.75" customHeight="1" x14ac:dyDescent="0.15">
      <c r="B50" s="595"/>
      <c r="C50" s="188"/>
      <c r="D50" s="715"/>
      <c r="E50" s="715"/>
      <c r="F50" s="715"/>
      <c r="G50" s="715"/>
      <c r="H50" s="715"/>
      <c r="I50" s="716"/>
      <c r="J50" s="187"/>
      <c r="K50" s="187"/>
    </row>
    <row r="51" spans="2:11" ht="32.25" customHeight="1" x14ac:dyDescent="0.15">
      <c r="B51" s="219" t="s">
        <v>285</v>
      </c>
      <c r="C51" s="701" t="s">
        <v>429</v>
      </c>
      <c r="D51" s="701"/>
      <c r="E51" s="701"/>
      <c r="F51" s="701"/>
      <c r="G51" s="701"/>
      <c r="H51" s="701"/>
      <c r="I51" s="702"/>
      <c r="J51" s="189"/>
      <c r="K51" s="189"/>
    </row>
    <row r="52" spans="2:11" ht="28.5" customHeight="1" x14ac:dyDescent="0.15">
      <c r="B52" s="220" t="s">
        <v>286</v>
      </c>
      <c r="C52" s="701" t="s">
        <v>429</v>
      </c>
      <c r="D52" s="701"/>
      <c r="E52" s="701"/>
      <c r="F52" s="701"/>
      <c r="G52" s="701"/>
      <c r="H52" s="701"/>
      <c r="I52" s="702"/>
      <c r="J52" s="189"/>
      <c r="K52" s="189"/>
    </row>
    <row r="53" spans="2:11" ht="30" customHeight="1" x14ac:dyDescent="0.15">
      <c r="B53" s="216" t="s">
        <v>287</v>
      </c>
      <c r="C53" s="703" t="s">
        <v>383</v>
      </c>
      <c r="D53" s="704"/>
      <c r="E53" s="704"/>
      <c r="F53" s="704"/>
      <c r="G53" s="704"/>
      <c r="H53" s="704"/>
      <c r="I53" s="705"/>
      <c r="J53" s="190"/>
      <c r="K53" s="190"/>
    </row>
    <row r="54" spans="2:11" ht="31.5" customHeight="1" thickBot="1" x14ac:dyDescent="0.2">
      <c r="B54" s="199" t="s">
        <v>288</v>
      </c>
      <c r="C54" s="703" t="s">
        <v>383</v>
      </c>
      <c r="D54" s="704"/>
      <c r="E54" s="704"/>
      <c r="F54" s="704"/>
      <c r="G54" s="704"/>
      <c r="H54" s="704"/>
      <c r="I54" s="706"/>
      <c r="J54" s="191"/>
      <c r="K54" s="191"/>
    </row>
    <row r="55" spans="2:11" ht="12.75" customHeight="1" x14ac:dyDescent="0.15">
      <c r="B55" s="192"/>
      <c r="C55" s="193"/>
      <c r="D55" s="193"/>
      <c r="E55" s="194"/>
      <c r="F55" s="194"/>
      <c r="G55" s="195"/>
      <c r="H55" s="196"/>
      <c r="I55" s="193"/>
      <c r="J55" s="191"/>
      <c r="K55" s="191"/>
    </row>
    <row r="56" spans="2:11" x14ac:dyDescent="0.15">
      <c r="B56" s="192"/>
      <c r="C56" s="193"/>
      <c r="D56" s="193"/>
      <c r="E56" s="194"/>
      <c r="F56" s="194"/>
      <c r="G56" s="195"/>
      <c r="H56" s="196"/>
      <c r="I56" s="193"/>
      <c r="J56" s="191"/>
      <c r="K56" s="191"/>
    </row>
    <row r="57" spans="2:11" x14ac:dyDescent="0.15">
      <c r="B57" s="192"/>
      <c r="C57" s="193"/>
      <c r="D57" s="193"/>
      <c r="E57" s="194"/>
      <c r="F57" s="194"/>
      <c r="G57" s="195"/>
      <c r="H57" s="196"/>
      <c r="I57" s="193"/>
      <c r="J57" s="191"/>
      <c r="K57" s="191"/>
    </row>
    <row r="58" spans="2:11" x14ac:dyDescent="0.15">
      <c r="B58" s="192"/>
      <c r="C58" s="193"/>
      <c r="D58" s="193"/>
      <c r="E58" s="194"/>
      <c r="F58" s="194"/>
      <c r="G58" s="195"/>
      <c r="H58" s="196"/>
      <c r="I58" s="193"/>
      <c r="J58" s="191"/>
      <c r="K58" s="191"/>
    </row>
    <row r="59" spans="2:11" x14ac:dyDescent="0.15">
      <c r="B59" s="192"/>
      <c r="C59" s="193"/>
      <c r="D59" s="193"/>
      <c r="E59" s="194"/>
      <c r="F59" s="194"/>
      <c r="G59" s="195"/>
      <c r="H59" s="196"/>
      <c r="I59" s="193"/>
      <c r="J59" s="191"/>
      <c r="K59" s="191"/>
    </row>
    <row r="60" spans="2:11" ht="25.5" customHeight="1" x14ac:dyDescent="0.15">
      <c r="B60" s="192"/>
      <c r="C60" s="193"/>
      <c r="D60" s="193"/>
      <c r="E60" s="194"/>
      <c r="F60" s="194"/>
      <c r="G60" s="195"/>
      <c r="H60" s="196"/>
      <c r="I60" s="193"/>
      <c r="J60" s="191"/>
      <c r="K60" s="191"/>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B24" zoomScaleNormal="100" zoomScaleSheetLayoutView="100" workbookViewId="0">
      <selection activeCell="C49" sqref="C49:I49"/>
    </sheetView>
  </sheetViews>
  <sheetFormatPr baseColWidth="10" defaultColWidth="11.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514"/>
      <c r="C1" s="517" t="s">
        <v>25</v>
      </c>
      <c r="D1" s="517"/>
      <c r="E1" s="517"/>
      <c r="F1" s="517"/>
      <c r="G1" s="517"/>
      <c r="H1" s="517"/>
      <c r="I1" s="518"/>
      <c r="J1" s="10"/>
      <c r="K1" s="10"/>
      <c r="M1" s="11" t="s">
        <v>47</v>
      </c>
    </row>
    <row r="2" spans="2:14" ht="37.5" customHeight="1" x14ac:dyDescent="0.15">
      <c r="B2" s="515"/>
      <c r="C2" s="691" t="s">
        <v>239</v>
      </c>
      <c r="D2" s="691"/>
      <c r="E2" s="691"/>
      <c r="F2" s="691"/>
      <c r="G2" s="691"/>
      <c r="H2" s="691"/>
      <c r="I2" s="519"/>
      <c r="J2" s="10"/>
      <c r="K2" s="10"/>
      <c r="M2" s="11" t="s">
        <v>48</v>
      </c>
    </row>
    <row r="3" spans="2:14" ht="37.5" customHeight="1" x14ac:dyDescent="0.15">
      <c r="B3" s="515"/>
      <c r="C3" s="691" t="s">
        <v>240</v>
      </c>
      <c r="D3" s="691"/>
      <c r="E3" s="691"/>
      <c r="F3" s="691" t="s">
        <v>241</v>
      </c>
      <c r="G3" s="691"/>
      <c r="H3" s="691"/>
      <c r="I3" s="519"/>
      <c r="J3" s="10"/>
      <c r="K3" s="10"/>
      <c r="M3" s="11" t="s">
        <v>50</v>
      </c>
    </row>
    <row r="4" spans="2:14" ht="23.25" customHeight="1" x14ac:dyDescent="0.15">
      <c r="B4" s="523" t="s">
        <v>351</v>
      </c>
      <c r="C4" s="524"/>
      <c r="D4" s="524"/>
      <c r="E4" s="524"/>
      <c r="F4" s="524"/>
      <c r="G4" s="524"/>
      <c r="H4" s="524"/>
      <c r="I4" s="525"/>
      <c r="J4" s="12"/>
      <c r="K4" s="12"/>
    </row>
    <row r="5" spans="2:14" ht="24" customHeight="1" x14ac:dyDescent="0.15">
      <c r="B5" s="526" t="s">
        <v>234</v>
      </c>
      <c r="C5" s="527"/>
      <c r="D5" s="527"/>
      <c r="E5" s="527"/>
      <c r="F5" s="527"/>
      <c r="G5" s="527"/>
      <c r="H5" s="527"/>
      <c r="I5" s="528"/>
      <c r="J5" s="53"/>
      <c r="K5" s="53"/>
      <c r="N5" s="6" t="s">
        <v>57</v>
      </c>
    </row>
    <row r="6" spans="2:14" ht="30.75" customHeight="1" x14ac:dyDescent="0.15">
      <c r="B6" s="211" t="s">
        <v>242</v>
      </c>
      <c r="C6" s="229">
        <v>4</v>
      </c>
      <c r="D6" s="529" t="s">
        <v>243</v>
      </c>
      <c r="E6" s="529"/>
      <c r="F6" s="729" t="s">
        <v>354</v>
      </c>
      <c r="G6" s="729"/>
      <c r="H6" s="729"/>
      <c r="I6" s="730"/>
      <c r="J6" s="14"/>
      <c r="K6" s="14"/>
      <c r="M6" s="11" t="s">
        <v>60</v>
      </c>
      <c r="N6" s="6" t="s">
        <v>61</v>
      </c>
    </row>
    <row r="7" spans="2:14" ht="30.75" customHeight="1" x14ac:dyDescent="0.15">
      <c r="B7" s="211" t="s">
        <v>244</v>
      </c>
      <c r="C7" s="229" t="s">
        <v>81</v>
      </c>
      <c r="D7" s="529" t="s">
        <v>245</v>
      </c>
      <c r="E7" s="529"/>
      <c r="F7" s="731" t="s">
        <v>329</v>
      </c>
      <c r="G7" s="731"/>
      <c r="H7" s="167" t="s">
        <v>246</v>
      </c>
      <c r="I7" s="230" t="s">
        <v>81</v>
      </c>
      <c r="J7" s="16"/>
      <c r="K7" s="16"/>
      <c r="M7" s="11" t="s">
        <v>65</v>
      </c>
      <c r="N7" s="6" t="s">
        <v>66</v>
      </c>
    </row>
    <row r="8" spans="2:14" ht="30.75" customHeight="1" x14ac:dyDescent="0.15">
      <c r="B8" s="211" t="s">
        <v>247</v>
      </c>
      <c r="C8" s="729" t="s">
        <v>289</v>
      </c>
      <c r="D8" s="729"/>
      <c r="E8" s="729"/>
      <c r="F8" s="729"/>
      <c r="G8" s="167" t="s">
        <v>248</v>
      </c>
      <c r="H8" s="734">
        <v>7550</v>
      </c>
      <c r="I8" s="735"/>
      <c r="J8" s="18"/>
      <c r="K8" s="18"/>
      <c r="M8" s="11" t="s">
        <v>69</v>
      </c>
      <c r="N8" s="6" t="s">
        <v>70</v>
      </c>
    </row>
    <row r="9" spans="2:14" ht="30.75" customHeight="1" x14ac:dyDescent="0.15">
      <c r="B9" s="211" t="s">
        <v>48</v>
      </c>
      <c r="C9" s="736" t="s">
        <v>69</v>
      </c>
      <c r="D9" s="736"/>
      <c r="E9" s="736"/>
      <c r="F9" s="736"/>
      <c r="G9" s="167" t="s">
        <v>249</v>
      </c>
      <c r="H9" s="737" t="s">
        <v>330</v>
      </c>
      <c r="I9" s="738"/>
      <c r="J9" s="19"/>
      <c r="K9" s="19"/>
      <c r="M9" s="20" t="s">
        <v>73</v>
      </c>
    </row>
    <row r="10" spans="2:14" ht="30.75" customHeight="1" x14ac:dyDescent="0.15">
      <c r="B10" s="211" t="s">
        <v>250</v>
      </c>
      <c r="C10" s="729" t="s">
        <v>374</v>
      </c>
      <c r="D10" s="729"/>
      <c r="E10" s="729"/>
      <c r="F10" s="729"/>
      <c r="G10" s="729"/>
      <c r="H10" s="729"/>
      <c r="I10" s="730"/>
      <c r="J10" s="21"/>
      <c r="K10" s="21"/>
      <c r="M10" s="20"/>
    </row>
    <row r="11" spans="2:14" ht="30.75" customHeight="1" x14ac:dyDescent="0.15">
      <c r="B11" s="211" t="s">
        <v>251</v>
      </c>
      <c r="C11" s="731" t="s">
        <v>291</v>
      </c>
      <c r="D11" s="731"/>
      <c r="E11" s="731"/>
      <c r="F11" s="731"/>
      <c r="G11" s="731"/>
      <c r="H11" s="731"/>
      <c r="I11" s="739"/>
      <c r="J11" s="16"/>
      <c r="K11" s="16"/>
      <c r="M11" s="20"/>
      <c r="N11" s="6" t="s">
        <v>76</v>
      </c>
    </row>
    <row r="12" spans="2:14" ht="30.75" customHeight="1" x14ac:dyDescent="0.15">
      <c r="B12" s="211" t="s">
        <v>254</v>
      </c>
      <c r="C12" s="740" t="s">
        <v>341</v>
      </c>
      <c r="D12" s="740"/>
      <c r="E12" s="740"/>
      <c r="F12" s="740"/>
      <c r="G12" s="167" t="s">
        <v>252</v>
      </c>
      <c r="H12" s="741" t="s">
        <v>91</v>
      </c>
      <c r="I12" s="742"/>
      <c r="J12" s="16"/>
      <c r="K12" s="16"/>
      <c r="M12" s="20" t="s">
        <v>80</v>
      </c>
      <c r="N12" s="6" t="s">
        <v>81</v>
      </c>
    </row>
    <row r="13" spans="2:14" ht="30.75" customHeight="1" x14ac:dyDescent="0.15">
      <c r="B13" s="211" t="s">
        <v>255</v>
      </c>
      <c r="C13" s="743" t="s">
        <v>332</v>
      </c>
      <c r="D13" s="743"/>
      <c r="E13" s="743"/>
      <c r="F13" s="743"/>
      <c r="G13" s="167" t="s">
        <v>253</v>
      </c>
      <c r="H13" s="731" t="s">
        <v>70</v>
      </c>
      <c r="I13" s="739"/>
      <c r="J13" s="16"/>
      <c r="K13" s="16"/>
      <c r="M13" s="20" t="s">
        <v>84</v>
      </c>
    </row>
    <row r="14" spans="2:14" ht="64.5" customHeight="1" x14ac:dyDescent="0.15">
      <c r="B14" s="211" t="s">
        <v>256</v>
      </c>
      <c r="C14" s="744" t="s">
        <v>342</v>
      </c>
      <c r="D14" s="744"/>
      <c r="E14" s="744"/>
      <c r="F14" s="744"/>
      <c r="G14" s="744"/>
      <c r="H14" s="744"/>
      <c r="I14" s="745"/>
      <c r="J14" s="21"/>
      <c r="K14" s="21"/>
      <c r="M14" s="20" t="s">
        <v>86</v>
      </c>
      <c r="N14" s="6"/>
    </row>
    <row r="15" spans="2:14" ht="30.75" customHeight="1" x14ac:dyDescent="0.15">
      <c r="B15" s="211" t="s">
        <v>257</v>
      </c>
      <c r="C15" s="732" t="s">
        <v>368</v>
      </c>
      <c r="D15" s="732"/>
      <c r="E15" s="732"/>
      <c r="F15" s="732"/>
      <c r="G15" s="732"/>
      <c r="H15" s="732"/>
      <c r="I15" s="733"/>
      <c r="J15" s="22"/>
      <c r="K15" s="22"/>
      <c r="M15" s="20" t="s">
        <v>88</v>
      </c>
      <c r="N15" s="6"/>
    </row>
    <row r="16" spans="2:14" ht="20.25" customHeight="1" x14ac:dyDescent="0.15">
      <c r="B16" s="211" t="s">
        <v>258</v>
      </c>
      <c r="C16" s="729" t="s">
        <v>375</v>
      </c>
      <c r="D16" s="729"/>
      <c r="E16" s="729"/>
      <c r="F16" s="729"/>
      <c r="G16" s="729"/>
      <c r="H16" s="729"/>
      <c r="I16" s="730"/>
      <c r="J16" s="23"/>
      <c r="K16" s="23"/>
      <c r="M16" s="20"/>
      <c r="N16" s="6"/>
    </row>
    <row r="17" spans="2:14" ht="30.75" customHeight="1" x14ac:dyDescent="0.15">
      <c r="B17" s="211" t="s">
        <v>259</v>
      </c>
      <c r="C17" s="731" t="s">
        <v>152</v>
      </c>
      <c r="D17" s="752"/>
      <c r="E17" s="752"/>
      <c r="F17" s="752"/>
      <c r="G17" s="752"/>
      <c r="H17" s="752"/>
      <c r="I17" s="753"/>
      <c r="J17" s="24"/>
      <c r="K17" s="24"/>
      <c r="M17" s="20" t="s">
        <v>91</v>
      </c>
      <c r="N17" s="6"/>
    </row>
    <row r="18" spans="2:14" ht="18" customHeight="1" x14ac:dyDescent="0.15">
      <c r="B18" s="550" t="s">
        <v>265</v>
      </c>
      <c r="C18" s="551" t="s">
        <v>237</v>
      </c>
      <c r="D18" s="551"/>
      <c r="E18" s="551"/>
      <c r="F18" s="552" t="s">
        <v>238</v>
      </c>
      <c r="G18" s="552"/>
      <c r="H18" s="552"/>
      <c r="I18" s="553"/>
      <c r="J18" s="25"/>
      <c r="K18" s="25"/>
      <c r="M18" s="20" t="s">
        <v>79</v>
      </c>
      <c r="N18" s="6"/>
    </row>
    <row r="19" spans="2:14" ht="39.75" customHeight="1" x14ac:dyDescent="0.15">
      <c r="B19" s="550"/>
      <c r="C19" s="729" t="s">
        <v>376</v>
      </c>
      <c r="D19" s="729"/>
      <c r="E19" s="729"/>
      <c r="F19" s="729" t="s">
        <v>377</v>
      </c>
      <c r="G19" s="729"/>
      <c r="H19" s="729"/>
      <c r="I19" s="730"/>
      <c r="J19" s="23"/>
      <c r="K19" s="23"/>
      <c r="M19" s="20" t="s">
        <v>95</v>
      </c>
      <c r="N19" s="6"/>
    </row>
    <row r="20" spans="2:14" ht="39.75" customHeight="1" x14ac:dyDescent="0.15">
      <c r="B20" s="211" t="s">
        <v>266</v>
      </c>
      <c r="C20" s="754" t="s">
        <v>152</v>
      </c>
      <c r="D20" s="755"/>
      <c r="E20" s="756"/>
      <c r="F20" s="741" t="s">
        <v>152</v>
      </c>
      <c r="G20" s="741"/>
      <c r="H20" s="741"/>
      <c r="I20" s="742"/>
      <c r="J20" s="16"/>
      <c r="K20" s="16"/>
      <c r="M20" s="20"/>
      <c r="N20" s="6"/>
    </row>
    <row r="21" spans="2:14" ht="42" customHeight="1" x14ac:dyDescent="0.15">
      <c r="B21" s="211" t="s">
        <v>267</v>
      </c>
      <c r="C21" s="757" t="s">
        <v>343</v>
      </c>
      <c r="D21" s="758"/>
      <c r="E21" s="759"/>
      <c r="F21" s="760" t="s">
        <v>378</v>
      </c>
      <c r="G21" s="747"/>
      <c r="H21" s="747"/>
      <c r="I21" s="761"/>
      <c r="J21" s="22"/>
      <c r="K21" s="22"/>
      <c r="M21" s="26"/>
      <c r="N21" s="6"/>
    </row>
    <row r="22" spans="2:14" ht="23.25" customHeight="1" x14ac:dyDescent="0.15">
      <c r="B22" s="211" t="s">
        <v>268</v>
      </c>
      <c r="C22" s="746">
        <v>44197</v>
      </c>
      <c r="D22" s="762"/>
      <c r="E22" s="763"/>
      <c r="F22" s="167" t="s">
        <v>271</v>
      </c>
      <c r="G22" s="241">
        <v>10</v>
      </c>
      <c r="H22" s="167" t="s">
        <v>275</v>
      </c>
      <c r="I22" s="231">
        <v>10</v>
      </c>
      <c r="J22" s="27"/>
      <c r="K22" s="27"/>
      <c r="M22" s="26"/>
    </row>
    <row r="23" spans="2:14" ht="27" customHeight="1" x14ac:dyDescent="0.15">
      <c r="B23" s="211" t="s">
        <v>269</v>
      </c>
      <c r="C23" s="746">
        <v>44561</v>
      </c>
      <c r="D23" s="747"/>
      <c r="E23" s="748"/>
      <c r="F23" s="167" t="s">
        <v>272</v>
      </c>
      <c r="G23" s="749">
        <v>0.3</v>
      </c>
      <c r="H23" s="750"/>
      <c r="I23" s="751"/>
      <c r="J23" s="28"/>
      <c r="K23" s="28"/>
      <c r="M23" s="26"/>
    </row>
    <row r="24" spans="2:14" ht="30.75" customHeight="1" x14ac:dyDescent="0.15">
      <c r="B24" s="217" t="s">
        <v>270</v>
      </c>
      <c r="C24" s="767" t="s">
        <v>88</v>
      </c>
      <c r="D24" s="768"/>
      <c r="E24" s="769"/>
      <c r="F24" s="214" t="s">
        <v>274</v>
      </c>
      <c r="G24" s="760"/>
      <c r="H24" s="747"/>
      <c r="I24" s="761"/>
      <c r="J24" s="25"/>
      <c r="K24" s="25"/>
      <c r="M24" s="26"/>
    </row>
    <row r="25" spans="2:14" ht="22.5" customHeight="1" x14ac:dyDescent="0.15">
      <c r="B25" s="710" t="s">
        <v>235</v>
      </c>
      <c r="C25" s="711"/>
      <c r="D25" s="711"/>
      <c r="E25" s="711"/>
      <c r="F25" s="711"/>
      <c r="G25" s="711"/>
      <c r="H25" s="711"/>
      <c r="I25" s="712"/>
      <c r="J25" s="53"/>
      <c r="K25" s="53"/>
      <c r="M25" s="26"/>
    </row>
    <row r="26" spans="2:14" ht="43.5" customHeight="1" x14ac:dyDescent="0.15">
      <c r="B26" s="180" t="s">
        <v>105</v>
      </c>
      <c r="C26" s="208" t="s">
        <v>261</v>
      </c>
      <c r="D26" s="208" t="s">
        <v>260</v>
      </c>
      <c r="E26" s="181" t="s">
        <v>264</v>
      </c>
      <c r="F26" s="208" t="s">
        <v>263</v>
      </c>
      <c r="G26" s="208" t="s">
        <v>262</v>
      </c>
      <c r="H26" s="181" t="s">
        <v>340</v>
      </c>
      <c r="I26" s="182" t="s">
        <v>273</v>
      </c>
      <c r="M26" s="26"/>
    </row>
    <row r="27" spans="2:14" ht="19.5" customHeight="1" x14ac:dyDescent="0.15">
      <c r="B27" s="183" t="s">
        <v>113</v>
      </c>
      <c r="C27" s="286">
        <f>30%*G23</f>
        <v>0.09</v>
      </c>
      <c r="D27" s="286">
        <f>30%*$G$23</f>
        <v>0.09</v>
      </c>
      <c r="E27" s="243">
        <f>D27/C27</f>
        <v>1</v>
      </c>
      <c r="F27" s="770">
        <f>SUM(C27:C38)</f>
        <v>0.29994900000000002</v>
      </c>
      <c r="G27" s="770">
        <f>SUM(D27:D38)</f>
        <v>0.17996999999999999</v>
      </c>
      <c r="H27" s="283">
        <f>+(D27*100%)/$G$23</f>
        <v>0.3</v>
      </c>
      <c r="I27" s="773">
        <f>G27+I22</f>
        <v>10.179970000000001</v>
      </c>
      <c r="M27" s="26"/>
    </row>
    <row r="28" spans="2:14" ht="19.5" customHeight="1" x14ac:dyDescent="0.15">
      <c r="B28" s="183" t="s">
        <v>114</v>
      </c>
      <c r="C28" s="286">
        <f>3.333%*G23</f>
        <v>9.9989999999999992E-3</v>
      </c>
      <c r="D28" s="286">
        <f>3.33%*G23</f>
        <v>9.9900000000000006E-3</v>
      </c>
      <c r="E28" s="243">
        <f t="shared" ref="E28:E31" si="0">D28/C28</f>
        <v>0.99909990999099929</v>
      </c>
      <c r="F28" s="771"/>
      <c r="G28" s="771"/>
      <c r="H28" s="283">
        <f>+IF(D28="","",((D28*100%)/$G$23)+H27)</f>
        <v>0.33329999999999999</v>
      </c>
      <c r="I28" s="774"/>
      <c r="M28" s="26"/>
    </row>
    <row r="29" spans="2:14" ht="19.5" customHeight="1" x14ac:dyDescent="0.15">
      <c r="B29" s="183" t="s">
        <v>115</v>
      </c>
      <c r="C29" s="286">
        <f>3.33%*G23</f>
        <v>9.9900000000000006E-3</v>
      </c>
      <c r="D29" s="286">
        <f>3.33%*G23</f>
        <v>9.9900000000000006E-3</v>
      </c>
      <c r="E29" s="243">
        <f t="shared" si="0"/>
        <v>1</v>
      </c>
      <c r="F29" s="771"/>
      <c r="G29" s="771"/>
      <c r="H29" s="283">
        <f t="shared" ref="H29:H38" si="1">+IF(D29="","",((D29*100%)/$G$23)+H28)</f>
        <v>0.36659999999999998</v>
      </c>
      <c r="I29" s="774"/>
      <c r="M29" s="26"/>
    </row>
    <row r="30" spans="2:14" ht="19.5" customHeight="1" x14ac:dyDescent="0.15">
      <c r="B30" s="183" t="s">
        <v>116</v>
      </c>
      <c r="C30" s="286">
        <f>3.33%*G23</f>
        <v>9.9900000000000006E-3</v>
      </c>
      <c r="D30" s="286">
        <f>3.33%*G23</f>
        <v>9.9900000000000006E-3</v>
      </c>
      <c r="E30" s="243">
        <f t="shared" si="0"/>
        <v>1</v>
      </c>
      <c r="F30" s="771"/>
      <c r="G30" s="771"/>
      <c r="H30" s="283">
        <f t="shared" si="1"/>
        <v>0.39989999999999998</v>
      </c>
      <c r="I30" s="774"/>
    </row>
    <row r="31" spans="2:14" ht="19.5" customHeight="1" x14ac:dyDescent="0.15">
      <c r="B31" s="183" t="s">
        <v>117</v>
      </c>
      <c r="C31" s="286">
        <f>20%*G23</f>
        <v>0.06</v>
      </c>
      <c r="D31" s="300">
        <v>0.06</v>
      </c>
      <c r="E31" s="243">
        <f t="shared" si="0"/>
        <v>1</v>
      </c>
      <c r="F31" s="771"/>
      <c r="G31" s="771"/>
      <c r="H31" s="283">
        <f t="shared" si="1"/>
        <v>0.59989999999999999</v>
      </c>
      <c r="I31" s="774"/>
    </row>
    <row r="32" spans="2:14" ht="19.5" customHeight="1" x14ac:dyDescent="0.15">
      <c r="B32" s="183" t="s">
        <v>118</v>
      </c>
      <c r="C32" s="286">
        <f>4.76%*G23</f>
        <v>1.4279999999999998E-2</v>
      </c>
      <c r="D32" s="286"/>
      <c r="E32" s="243">
        <f>D32/C32</f>
        <v>0</v>
      </c>
      <c r="F32" s="771"/>
      <c r="G32" s="771"/>
      <c r="H32" s="283" t="str">
        <f t="shared" si="1"/>
        <v/>
      </c>
      <c r="I32" s="774"/>
    </row>
    <row r="33" spans="2:11" ht="19.5" customHeight="1" x14ac:dyDescent="0.15">
      <c r="B33" s="183" t="s">
        <v>119</v>
      </c>
      <c r="C33" s="286">
        <f>4.76%*G23</f>
        <v>1.4279999999999998E-2</v>
      </c>
      <c r="D33" s="286"/>
      <c r="E33" s="243">
        <f t="shared" ref="E33:E38" si="2">D33/C33</f>
        <v>0</v>
      </c>
      <c r="F33" s="771"/>
      <c r="G33" s="771"/>
      <c r="H33" s="283" t="str">
        <f t="shared" si="1"/>
        <v/>
      </c>
      <c r="I33" s="774"/>
    </row>
    <row r="34" spans="2:11" ht="19.5" customHeight="1" x14ac:dyDescent="0.15">
      <c r="B34" s="183" t="s">
        <v>120</v>
      </c>
      <c r="C34" s="286">
        <f>4.76%*G23</f>
        <v>1.4279999999999998E-2</v>
      </c>
      <c r="D34" s="286"/>
      <c r="E34" s="243">
        <f t="shared" si="2"/>
        <v>0</v>
      </c>
      <c r="F34" s="771"/>
      <c r="G34" s="771"/>
      <c r="H34" s="283" t="str">
        <f t="shared" si="1"/>
        <v/>
      </c>
      <c r="I34" s="774"/>
    </row>
    <row r="35" spans="2:11" ht="19.5" customHeight="1" x14ac:dyDescent="0.15">
      <c r="B35" s="183" t="s">
        <v>121</v>
      </c>
      <c r="C35" s="286">
        <f>11.43%*G23</f>
        <v>3.4290000000000001E-2</v>
      </c>
      <c r="D35" s="286"/>
      <c r="E35" s="243">
        <f t="shared" si="2"/>
        <v>0</v>
      </c>
      <c r="F35" s="771"/>
      <c r="G35" s="771"/>
      <c r="H35" s="283" t="str">
        <f t="shared" si="1"/>
        <v/>
      </c>
      <c r="I35" s="774"/>
    </row>
    <row r="36" spans="2:11" ht="19.5" customHeight="1" x14ac:dyDescent="0.15">
      <c r="B36" s="183" t="s">
        <v>122</v>
      </c>
      <c r="C36" s="286">
        <f>4.76%*G23</f>
        <v>1.4279999999999998E-2</v>
      </c>
      <c r="D36" s="286"/>
      <c r="E36" s="243">
        <f t="shared" si="2"/>
        <v>0</v>
      </c>
      <c r="F36" s="771"/>
      <c r="G36" s="771"/>
      <c r="H36" s="283" t="str">
        <f t="shared" si="1"/>
        <v/>
      </c>
      <c r="I36" s="774"/>
    </row>
    <row r="37" spans="2:11" ht="19.5" customHeight="1" x14ac:dyDescent="0.15">
      <c r="B37" s="183" t="s">
        <v>123</v>
      </c>
      <c r="C37" s="286">
        <f>4.76%*G23</f>
        <v>1.4279999999999998E-2</v>
      </c>
      <c r="D37" s="286"/>
      <c r="E37" s="243">
        <f t="shared" si="2"/>
        <v>0</v>
      </c>
      <c r="F37" s="771"/>
      <c r="G37" s="771"/>
      <c r="H37" s="283" t="str">
        <f t="shared" si="1"/>
        <v/>
      </c>
      <c r="I37" s="774"/>
    </row>
    <row r="38" spans="2:11" ht="19.5" customHeight="1" x14ac:dyDescent="0.15">
      <c r="B38" s="183" t="s">
        <v>124</v>
      </c>
      <c r="C38" s="286">
        <f>4.76%*G23</f>
        <v>1.4279999999999998E-2</v>
      </c>
      <c r="D38" s="286"/>
      <c r="E38" s="243">
        <f t="shared" si="2"/>
        <v>0</v>
      </c>
      <c r="F38" s="772"/>
      <c r="G38" s="772"/>
      <c r="H38" s="283" t="str">
        <f t="shared" si="1"/>
        <v/>
      </c>
      <c r="I38" s="775"/>
    </row>
    <row r="39" spans="2:11" ht="291" customHeight="1" x14ac:dyDescent="0.15">
      <c r="B39" s="215" t="s">
        <v>277</v>
      </c>
      <c r="C39" s="764" t="s">
        <v>458</v>
      </c>
      <c r="D39" s="765"/>
      <c r="E39" s="765"/>
      <c r="F39" s="765"/>
      <c r="G39" s="765"/>
      <c r="H39" s="765"/>
      <c r="I39" s="766"/>
    </row>
    <row r="40" spans="2:11" ht="34.5" customHeight="1" x14ac:dyDescent="0.15">
      <c r="B40" s="572"/>
      <c r="C40" s="573"/>
      <c r="D40" s="573"/>
      <c r="E40" s="573"/>
      <c r="F40" s="573"/>
      <c r="G40" s="573"/>
      <c r="H40" s="573"/>
      <c r="I40" s="574"/>
      <c r="J40" s="53"/>
      <c r="K40" s="53"/>
    </row>
    <row r="41" spans="2:11" ht="34.5" customHeight="1" x14ac:dyDescent="0.15">
      <c r="B41" s="575"/>
      <c r="C41" s="576"/>
      <c r="D41" s="576"/>
      <c r="E41" s="576"/>
      <c r="F41" s="576"/>
      <c r="G41" s="576"/>
      <c r="H41" s="576"/>
      <c r="I41" s="577"/>
      <c r="J41" s="36"/>
      <c r="K41" s="36"/>
    </row>
    <row r="42" spans="2:11" ht="34.5" customHeight="1" x14ac:dyDescent="0.15">
      <c r="B42" s="575"/>
      <c r="C42" s="576"/>
      <c r="D42" s="576"/>
      <c r="E42" s="576"/>
      <c r="F42" s="576"/>
      <c r="G42" s="576"/>
      <c r="H42" s="576"/>
      <c r="I42" s="577"/>
      <c r="J42" s="36"/>
      <c r="K42" s="36"/>
    </row>
    <row r="43" spans="2:11" ht="34.5" customHeight="1" x14ac:dyDescent="0.15">
      <c r="B43" s="575"/>
      <c r="C43" s="576"/>
      <c r="D43" s="576"/>
      <c r="E43" s="576"/>
      <c r="F43" s="576"/>
      <c r="G43" s="576"/>
      <c r="H43" s="576"/>
      <c r="I43" s="577"/>
      <c r="J43" s="36"/>
      <c r="K43" s="36"/>
    </row>
    <row r="44" spans="2:11" ht="34.5" customHeight="1" x14ac:dyDescent="0.15">
      <c r="B44" s="578"/>
      <c r="C44" s="579"/>
      <c r="D44" s="579"/>
      <c r="E44" s="579"/>
      <c r="F44" s="579"/>
      <c r="G44" s="579"/>
      <c r="H44" s="579"/>
      <c r="I44" s="580"/>
      <c r="J44" s="12"/>
      <c r="K44" s="12"/>
    </row>
    <row r="45" spans="2:11" ht="24.5" customHeight="1" x14ac:dyDescent="0.15">
      <c r="B45" s="785" t="s">
        <v>278</v>
      </c>
      <c r="C45" s="788" t="s">
        <v>459</v>
      </c>
      <c r="D45" s="788"/>
      <c r="E45" s="788"/>
      <c r="F45" s="789"/>
      <c r="G45" s="260"/>
      <c r="H45" s="261" t="s">
        <v>105</v>
      </c>
      <c r="I45" s="262" t="s">
        <v>399</v>
      </c>
      <c r="J45" s="12"/>
      <c r="K45" s="12"/>
    </row>
    <row r="46" spans="2:11" ht="41" customHeight="1" x14ac:dyDescent="0.15">
      <c r="B46" s="786"/>
      <c r="C46" s="790"/>
      <c r="D46" s="790"/>
      <c r="E46" s="790"/>
      <c r="F46" s="791"/>
      <c r="G46" s="269" t="s">
        <v>406</v>
      </c>
      <c r="H46" s="275">
        <v>3</v>
      </c>
      <c r="I46" s="275">
        <v>22</v>
      </c>
      <c r="J46" s="37"/>
      <c r="K46" s="37"/>
    </row>
    <row r="47" spans="2:11" ht="41" customHeight="1" x14ac:dyDescent="0.15">
      <c r="B47" s="787"/>
      <c r="C47" s="792"/>
      <c r="D47" s="792"/>
      <c r="E47" s="792"/>
      <c r="F47" s="793"/>
      <c r="G47" s="269" t="s">
        <v>407</v>
      </c>
      <c r="H47" s="275">
        <v>13</v>
      </c>
      <c r="I47" s="275">
        <v>106</v>
      </c>
      <c r="J47" s="37"/>
      <c r="K47" s="37"/>
    </row>
    <row r="48" spans="2:11" ht="32.25" customHeight="1" x14ac:dyDescent="0.15">
      <c r="B48" s="211" t="s">
        <v>279</v>
      </c>
      <c r="C48" s="779" t="s">
        <v>424</v>
      </c>
      <c r="D48" s="780"/>
      <c r="E48" s="780"/>
      <c r="F48" s="780"/>
      <c r="G48" s="780"/>
      <c r="H48" s="780"/>
      <c r="I48" s="781"/>
      <c r="J48" s="37"/>
      <c r="K48" s="37"/>
    </row>
    <row r="49" spans="2:11" ht="69" customHeight="1" x14ac:dyDescent="0.15">
      <c r="B49" s="216" t="s">
        <v>280</v>
      </c>
      <c r="C49" s="782" t="s">
        <v>442</v>
      </c>
      <c r="D49" s="783"/>
      <c r="E49" s="783"/>
      <c r="F49" s="783"/>
      <c r="G49" s="783"/>
      <c r="H49" s="783"/>
      <c r="I49" s="784"/>
      <c r="J49" s="37"/>
      <c r="K49" s="37"/>
    </row>
    <row r="50" spans="2:11" ht="22.5" customHeight="1" x14ac:dyDescent="0.15">
      <c r="B50" s="710" t="s">
        <v>236</v>
      </c>
      <c r="C50" s="711"/>
      <c r="D50" s="711"/>
      <c r="E50" s="711"/>
      <c r="F50" s="711"/>
      <c r="G50" s="711"/>
      <c r="H50" s="711"/>
      <c r="I50" s="712"/>
      <c r="J50" s="37"/>
      <c r="K50" s="37"/>
    </row>
    <row r="51" spans="2:11" ht="22.5" customHeight="1" x14ac:dyDescent="0.15">
      <c r="B51" s="594" t="s">
        <v>281</v>
      </c>
      <c r="C51" s="205" t="s">
        <v>282</v>
      </c>
      <c r="D51" s="596" t="s">
        <v>283</v>
      </c>
      <c r="E51" s="596"/>
      <c r="F51" s="596"/>
      <c r="G51" s="596" t="s">
        <v>284</v>
      </c>
      <c r="H51" s="596"/>
      <c r="I51" s="597"/>
      <c r="J51" s="38"/>
      <c r="K51" s="38"/>
    </row>
    <row r="52" spans="2:11" ht="30.75" customHeight="1" x14ac:dyDescent="0.15">
      <c r="B52" s="595"/>
      <c r="C52" s="188"/>
      <c r="D52" s="715"/>
      <c r="E52" s="715"/>
      <c r="F52" s="715"/>
      <c r="G52" s="715"/>
      <c r="H52" s="715"/>
      <c r="I52" s="716"/>
      <c r="J52" s="38"/>
      <c r="K52" s="38"/>
    </row>
    <row r="53" spans="2:11" ht="32.25" customHeight="1" x14ac:dyDescent="0.15">
      <c r="B53" s="219" t="s">
        <v>285</v>
      </c>
      <c r="C53" s="683" t="s">
        <v>443</v>
      </c>
      <c r="D53" s="683"/>
      <c r="E53" s="683"/>
      <c r="F53" s="683"/>
      <c r="G53" s="683"/>
      <c r="H53" s="683"/>
      <c r="I53" s="684"/>
      <c r="J53" s="41"/>
      <c r="K53" s="41"/>
    </row>
    <row r="54" spans="2:11" ht="28.5" customHeight="1" x14ac:dyDescent="0.15">
      <c r="B54" s="220" t="s">
        <v>286</v>
      </c>
      <c r="C54" s="683" t="s">
        <v>443</v>
      </c>
      <c r="D54" s="683"/>
      <c r="E54" s="683"/>
      <c r="F54" s="683"/>
      <c r="G54" s="683"/>
      <c r="H54" s="683"/>
      <c r="I54" s="684"/>
      <c r="J54" s="41"/>
      <c r="K54" s="41"/>
    </row>
    <row r="55" spans="2:11" ht="30" customHeight="1" x14ac:dyDescent="0.15">
      <c r="B55" s="216" t="s">
        <v>287</v>
      </c>
      <c r="C55" s="776" t="s">
        <v>383</v>
      </c>
      <c r="D55" s="777"/>
      <c r="E55" s="777"/>
      <c r="F55" s="777"/>
      <c r="G55" s="777"/>
      <c r="H55" s="777"/>
      <c r="I55" s="778"/>
      <c r="J55" s="42"/>
      <c r="K55" s="42"/>
    </row>
    <row r="56" spans="2:11" ht="31.5" customHeight="1" thickBot="1" x14ac:dyDescent="0.2">
      <c r="B56" s="199" t="s">
        <v>288</v>
      </c>
      <c r="C56" s="776" t="s">
        <v>383</v>
      </c>
      <c r="D56" s="777"/>
      <c r="E56" s="777"/>
      <c r="F56" s="777"/>
      <c r="G56" s="777"/>
      <c r="H56" s="777"/>
      <c r="I56" s="778"/>
      <c r="J56" s="43"/>
      <c r="K56" s="43"/>
    </row>
    <row r="57" spans="2:11" ht="12.75" customHeight="1" x14ac:dyDescent="0.15">
      <c r="B57" s="222"/>
      <c r="C57" s="223"/>
      <c r="D57" s="223"/>
      <c r="E57" s="224"/>
      <c r="F57" s="224"/>
      <c r="G57" s="225"/>
      <c r="H57" s="226"/>
      <c r="I57" s="223"/>
      <c r="J57" s="43"/>
      <c r="K57" s="43"/>
    </row>
    <row r="58" spans="2:11" ht="13.25" customHeight="1" x14ac:dyDescent="0.15">
      <c r="B58" s="222"/>
      <c r="C58" s="223"/>
      <c r="D58" s="223"/>
      <c r="E58" s="224"/>
      <c r="F58" s="224"/>
      <c r="G58" s="225"/>
      <c r="H58" s="226"/>
      <c r="I58" s="223"/>
      <c r="J58" s="43"/>
      <c r="K58" s="43"/>
    </row>
    <row r="59" spans="2:11" ht="13.25" customHeight="1" x14ac:dyDescent="0.15">
      <c r="B59" s="222"/>
      <c r="C59" s="223"/>
      <c r="D59" s="223"/>
      <c r="E59" s="224"/>
      <c r="F59" s="224"/>
      <c r="G59" s="225"/>
      <c r="H59" s="226"/>
      <c r="I59" s="223"/>
      <c r="J59" s="43"/>
      <c r="K59" s="43"/>
    </row>
    <row r="60" spans="2:11" ht="13.25" customHeight="1" x14ac:dyDescent="0.15">
      <c r="B60" s="222"/>
      <c r="C60" s="223"/>
      <c r="D60" s="223"/>
      <c r="E60" s="224"/>
      <c r="F60" s="224"/>
      <c r="G60" s="225"/>
      <c r="H60" s="226"/>
      <c r="I60" s="223"/>
      <c r="J60" s="43"/>
      <c r="K60" s="43"/>
    </row>
    <row r="61" spans="2:11" ht="13.25" customHeight="1" x14ac:dyDescent="0.15">
      <c r="B61" s="222"/>
      <c r="C61" s="223"/>
      <c r="D61" s="223"/>
      <c r="E61" s="224"/>
      <c r="F61" s="224"/>
      <c r="G61" s="225"/>
      <c r="H61" s="226"/>
      <c r="I61" s="223"/>
      <c r="J61" s="43"/>
      <c r="K61" s="43"/>
    </row>
    <row r="62" spans="2:11" ht="25.5" customHeight="1" x14ac:dyDescent="0.15">
      <c r="B62" s="222"/>
      <c r="C62" s="223"/>
      <c r="D62" s="223"/>
      <c r="E62" s="224"/>
      <c r="F62" s="224"/>
      <c r="G62" s="225"/>
      <c r="H62" s="226"/>
      <c r="I62" s="223"/>
      <c r="J62" s="43"/>
      <c r="K62" s="43"/>
    </row>
    <row r="63" spans="2:11" ht="13.25" customHeight="1" x14ac:dyDescent="0.15"/>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sheetData>
  <mergeCells count="60">
    <mergeCell ref="C48:I48"/>
    <mergeCell ref="C49:I49"/>
    <mergeCell ref="B45:B47"/>
    <mergeCell ref="C45:F47"/>
    <mergeCell ref="C54:I54"/>
    <mergeCell ref="C55:I55"/>
    <mergeCell ref="C56:I56"/>
    <mergeCell ref="C53:I53"/>
    <mergeCell ref="B50:I50"/>
    <mergeCell ref="B51:B52"/>
    <mergeCell ref="D51:F51"/>
    <mergeCell ref="G51:I51"/>
    <mergeCell ref="D52:F52"/>
    <mergeCell ref="G52:I52"/>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51" zoomScale="85" zoomScaleNormal="85" zoomScaleSheetLayoutView="85" zoomScalePageLayoutView="85" workbookViewId="0">
      <selection activeCell="G27" sqref="G27:G38"/>
    </sheetView>
  </sheetViews>
  <sheetFormatPr baseColWidth="10" defaultColWidth="10.83203125" defaultRowHeight="13" x14ac:dyDescent="0.15"/>
  <cols>
    <col min="1" max="1" width="1" style="162" customWidth="1"/>
    <col min="2" max="2" width="25.5" style="197" customWidth="1"/>
    <col min="3" max="3" width="14.5" style="162" customWidth="1"/>
    <col min="4" max="4" width="20.1640625" style="162" customWidth="1"/>
    <col min="5" max="5" width="16.5" style="162" customWidth="1"/>
    <col min="6" max="6" width="25" style="162" customWidth="1"/>
    <col min="7" max="7" width="22" style="197" customWidth="1"/>
    <col min="8" max="9" width="12.5" style="162" customWidth="1"/>
    <col min="10" max="11" width="22.5" style="162" customWidth="1"/>
    <col min="12" max="24" width="10.83203125" style="160"/>
    <col min="25" max="16384" width="10.83203125" style="162"/>
  </cols>
  <sheetData>
    <row r="1" spans="2:14" ht="37.5" customHeight="1" x14ac:dyDescent="0.15">
      <c r="B1" s="514"/>
      <c r="C1" s="517" t="s">
        <v>25</v>
      </c>
      <c r="D1" s="517"/>
      <c r="E1" s="517"/>
      <c r="F1" s="517"/>
      <c r="G1" s="517"/>
      <c r="H1" s="517"/>
      <c r="I1" s="518"/>
      <c r="J1" s="159"/>
      <c r="K1" s="159"/>
      <c r="M1" s="161" t="s">
        <v>47</v>
      </c>
    </row>
    <row r="2" spans="2:14" ht="37.5" customHeight="1" x14ac:dyDescent="0.15">
      <c r="B2" s="515"/>
      <c r="C2" s="521" t="s">
        <v>239</v>
      </c>
      <c r="D2" s="521"/>
      <c r="E2" s="521"/>
      <c r="F2" s="521"/>
      <c r="G2" s="521"/>
      <c r="H2" s="521"/>
      <c r="I2" s="519"/>
      <c r="J2" s="159"/>
      <c r="K2" s="159"/>
      <c r="M2" s="161" t="s">
        <v>48</v>
      </c>
    </row>
    <row r="3" spans="2:14" ht="37.5" customHeight="1" thickBot="1" x14ac:dyDescent="0.2">
      <c r="B3" s="516"/>
      <c r="C3" s="522" t="s">
        <v>240</v>
      </c>
      <c r="D3" s="522"/>
      <c r="E3" s="522"/>
      <c r="F3" s="522" t="s">
        <v>241</v>
      </c>
      <c r="G3" s="522"/>
      <c r="H3" s="522"/>
      <c r="I3" s="520"/>
      <c r="J3" s="159"/>
      <c r="K3" s="159"/>
      <c r="M3" s="161" t="s">
        <v>50</v>
      </c>
    </row>
    <row r="4" spans="2:14" ht="23.25" customHeight="1" x14ac:dyDescent="0.15">
      <c r="B4" s="523" t="s">
        <v>351</v>
      </c>
      <c r="C4" s="524"/>
      <c r="D4" s="524"/>
      <c r="E4" s="524"/>
      <c r="F4" s="524"/>
      <c r="G4" s="524"/>
      <c r="H4" s="524"/>
      <c r="I4" s="525"/>
      <c r="J4" s="163"/>
      <c r="K4" s="163"/>
    </row>
    <row r="5" spans="2:14" ht="24" customHeight="1" x14ac:dyDescent="0.15">
      <c r="B5" s="526" t="s">
        <v>234</v>
      </c>
      <c r="C5" s="527"/>
      <c r="D5" s="527"/>
      <c r="E5" s="527"/>
      <c r="F5" s="527"/>
      <c r="G5" s="527"/>
      <c r="H5" s="527"/>
      <c r="I5" s="528"/>
      <c r="J5" s="164"/>
      <c r="K5" s="164"/>
      <c r="N5" s="165" t="s">
        <v>57</v>
      </c>
    </row>
    <row r="6" spans="2:14" ht="30.75" customHeight="1" x14ac:dyDescent="0.15">
      <c r="B6" s="211" t="s">
        <v>242</v>
      </c>
      <c r="C6" s="209">
        <v>5</v>
      </c>
      <c r="D6" s="529" t="s">
        <v>243</v>
      </c>
      <c r="E6" s="529"/>
      <c r="F6" s="530" t="s">
        <v>294</v>
      </c>
      <c r="G6" s="530"/>
      <c r="H6" s="530"/>
      <c r="I6" s="531"/>
      <c r="J6" s="166"/>
      <c r="K6" s="166"/>
      <c r="M6" s="161" t="s">
        <v>60</v>
      </c>
      <c r="N6" s="165" t="s">
        <v>61</v>
      </c>
    </row>
    <row r="7" spans="2:14" ht="30.75" customHeight="1" x14ac:dyDescent="0.15">
      <c r="B7" s="211" t="s">
        <v>244</v>
      </c>
      <c r="C7" s="209" t="s">
        <v>81</v>
      </c>
      <c r="D7" s="529" t="s">
        <v>245</v>
      </c>
      <c r="E7" s="529"/>
      <c r="F7" s="530" t="s">
        <v>370</v>
      </c>
      <c r="G7" s="530"/>
      <c r="H7" s="167" t="s">
        <v>246</v>
      </c>
      <c r="I7" s="210" t="s">
        <v>81</v>
      </c>
      <c r="J7" s="168"/>
      <c r="K7" s="168"/>
      <c r="M7" s="161" t="s">
        <v>65</v>
      </c>
      <c r="N7" s="165" t="s">
        <v>66</v>
      </c>
    </row>
    <row r="8" spans="2:14" ht="30.75" customHeight="1" x14ac:dyDescent="0.15">
      <c r="B8" s="211" t="s">
        <v>247</v>
      </c>
      <c r="C8" s="530" t="s">
        <v>289</v>
      </c>
      <c r="D8" s="530"/>
      <c r="E8" s="530"/>
      <c r="F8" s="530"/>
      <c r="G8" s="167" t="s">
        <v>248</v>
      </c>
      <c r="H8" s="535">
        <v>7550</v>
      </c>
      <c r="I8" s="536"/>
      <c r="J8" s="169"/>
      <c r="K8" s="169"/>
      <c r="M8" s="161" t="s">
        <v>69</v>
      </c>
      <c r="N8" s="165" t="s">
        <v>70</v>
      </c>
    </row>
    <row r="9" spans="2:14" ht="30.75" customHeight="1" x14ac:dyDescent="0.15">
      <c r="B9" s="211" t="s">
        <v>48</v>
      </c>
      <c r="C9" s="537" t="s">
        <v>60</v>
      </c>
      <c r="D9" s="537"/>
      <c r="E9" s="537"/>
      <c r="F9" s="537"/>
      <c r="G9" s="167" t="s">
        <v>249</v>
      </c>
      <c r="H9" s="538" t="s">
        <v>311</v>
      </c>
      <c r="I9" s="539"/>
      <c r="J9" s="170"/>
      <c r="K9" s="170"/>
      <c r="M9" s="171" t="s">
        <v>73</v>
      </c>
    </row>
    <row r="10" spans="2:14" ht="39" customHeight="1" x14ac:dyDescent="0.15">
      <c r="B10" s="211" t="s">
        <v>250</v>
      </c>
      <c r="C10" s="530" t="s">
        <v>347</v>
      </c>
      <c r="D10" s="530"/>
      <c r="E10" s="530"/>
      <c r="F10" s="530"/>
      <c r="G10" s="530"/>
      <c r="H10" s="530"/>
      <c r="I10" s="531"/>
      <c r="J10" s="172"/>
      <c r="K10" s="172"/>
      <c r="M10" s="171"/>
    </row>
    <row r="11" spans="2:14" ht="30.75" customHeight="1" x14ac:dyDescent="0.15">
      <c r="B11" s="211" t="s">
        <v>251</v>
      </c>
      <c r="C11" s="532" t="s">
        <v>355</v>
      </c>
      <c r="D11" s="532"/>
      <c r="E11" s="532"/>
      <c r="F11" s="532"/>
      <c r="G11" s="532"/>
      <c r="H11" s="532"/>
      <c r="I11" s="540"/>
      <c r="J11" s="168"/>
      <c r="K11" s="168"/>
      <c r="M11" s="171"/>
      <c r="N11" s="165" t="s">
        <v>76</v>
      </c>
    </row>
    <row r="12" spans="2:14" ht="30.75" customHeight="1" x14ac:dyDescent="0.15">
      <c r="B12" s="211" t="s">
        <v>254</v>
      </c>
      <c r="C12" s="533" t="s">
        <v>305</v>
      </c>
      <c r="D12" s="533"/>
      <c r="E12" s="533"/>
      <c r="F12" s="533"/>
      <c r="G12" s="167" t="s">
        <v>252</v>
      </c>
      <c r="H12" s="557" t="s">
        <v>91</v>
      </c>
      <c r="I12" s="558"/>
      <c r="J12" s="168"/>
      <c r="K12" s="168"/>
      <c r="M12" s="171" t="s">
        <v>80</v>
      </c>
      <c r="N12" s="165" t="s">
        <v>81</v>
      </c>
    </row>
    <row r="13" spans="2:14" ht="30.75" customHeight="1" x14ac:dyDescent="0.15">
      <c r="B13" s="211" t="s">
        <v>255</v>
      </c>
      <c r="C13" s="541" t="s">
        <v>398</v>
      </c>
      <c r="D13" s="541"/>
      <c r="E13" s="541"/>
      <c r="F13" s="541"/>
      <c r="G13" s="167" t="s">
        <v>253</v>
      </c>
      <c r="H13" s="532" t="s">
        <v>57</v>
      </c>
      <c r="I13" s="540"/>
      <c r="J13" s="168"/>
      <c r="K13" s="168"/>
      <c r="M13" s="171" t="s">
        <v>84</v>
      </c>
    </row>
    <row r="14" spans="2:14" ht="30" customHeight="1" x14ac:dyDescent="0.15">
      <c r="B14" s="211" t="s">
        <v>256</v>
      </c>
      <c r="C14" s="794" t="s">
        <v>371</v>
      </c>
      <c r="D14" s="795"/>
      <c r="E14" s="795"/>
      <c r="F14" s="795"/>
      <c r="G14" s="795"/>
      <c r="H14" s="795"/>
      <c r="I14" s="796"/>
      <c r="J14" s="172"/>
      <c r="K14" s="172"/>
      <c r="M14" s="171" t="s">
        <v>86</v>
      </c>
      <c r="N14" s="165"/>
    </row>
    <row r="15" spans="2:14" ht="30.75" customHeight="1" x14ac:dyDescent="0.15">
      <c r="B15" s="211" t="s">
        <v>257</v>
      </c>
      <c r="C15" s="533" t="s">
        <v>293</v>
      </c>
      <c r="D15" s="533"/>
      <c r="E15" s="533"/>
      <c r="F15" s="533"/>
      <c r="G15" s="533"/>
      <c r="H15" s="533"/>
      <c r="I15" s="534"/>
      <c r="J15" s="173"/>
      <c r="K15" s="173"/>
      <c r="M15" s="171" t="s">
        <v>88</v>
      </c>
      <c r="N15" s="165"/>
    </row>
    <row r="16" spans="2:14" ht="20.25" customHeight="1" x14ac:dyDescent="0.15">
      <c r="B16" s="211" t="s">
        <v>258</v>
      </c>
      <c r="C16" s="530" t="s">
        <v>322</v>
      </c>
      <c r="D16" s="530"/>
      <c r="E16" s="530"/>
      <c r="F16" s="530"/>
      <c r="G16" s="530"/>
      <c r="H16" s="530"/>
      <c r="I16" s="531"/>
      <c r="J16" s="174"/>
      <c r="K16" s="174"/>
      <c r="M16" s="171"/>
      <c r="N16" s="165"/>
    </row>
    <row r="17" spans="2:14" ht="30.75" customHeight="1" x14ac:dyDescent="0.15">
      <c r="B17" s="211" t="s">
        <v>259</v>
      </c>
      <c r="C17" s="532" t="s">
        <v>152</v>
      </c>
      <c r="D17" s="548"/>
      <c r="E17" s="548"/>
      <c r="F17" s="548"/>
      <c r="G17" s="548"/>
      <c r="H17" s="548"/>
      <c r="I17" s="549"/>
      <c r="J17" s="175"/>
      <c r="K17" s="175"/>
      <c r="M17" s="171" t="s">
        <v>91</v>
      </c>
      <c r="N17" s="165"/>
    </row>
    <row r="18" spans="2:14" ht="18" customHeight="1" x14ac:dyDescent="0.15">
      <c r="B18" s="550" t="s">
        <v>265</v>
      </c>
      <c r="C18" s="551" t="s">
        <v>237</v>
      </c>
      <c r="D18" s="551"/>
      <c r="E18" s="551"/>
      <c r="F18" s="552" t="s">
        <v>238</v>
      </c>
      <c r="G18" s="552"/>
      <c r="H18" s="552"/>
      <c r="I18" s="553"/>
      <c r="J18" s="176"/>
      <c r="K18" s="176"/>
      <c r="M18" s="171" t="s">
        <v>79</v>
      </c>
      <c r="N18" s="165"/>
    </row>
    <row r="19" spans="2:14" ht="39.75" customHeight="1" x14ac:dyDescent="0.15">
      <c r="B19" s="550"/>
      <c r="C19" s="530" t="s">
        <v>307</v>
      </c>
      <c r="D19" s="530"/>
      <c r="E19" s="530"/>
      <c r="F19" s="530" t="s">
        <v>308</v>
      </c>
      <c r="G19" s="530"/>
      <c r="H19" s="530"/>
      <c r="I19" s="531"/>
      <c r="J19" s="174"/>
      <c r="K19" s="174"/>
      <c r="M19" s="171" t="s">
        <v>95</v>
      </c>
      <c r="N19" s="165"/>
    </row>
    <row r="20" spans="2:14" ht="39.75" customHeight="1" x14ac:dyDescent="0.15">
      <c r="B20" s="211" t="s">
        <v>266</v>
      </c>
      <c r="C20" s="554" t="s">
        <v>309</v>
      </c>
      <c r="D20" s="555"/>
      <c r="E20" s="556"/>
      <c r="F20" s="557" t="s">
        <v>309</v>
      </c>
      <c r="G20" s="557"/>
      <c r="H20" s="557"/>
      <c r="I20" s="558"/>
      <c r="J20" s="168"/>
      <c r="K20" s="168"/>
      <c r="M20" s="171"/>
      <c r="N20" s="165"/>
    </row>
    <row r="21" spans="2:14" ht="361.25" customHeight="1" x14ac:dyDescent="0.15">
      <c r="B21" s="211" t="s">
        <v>267</v>
      </c>
      <c r="C21" s="559" t="s">
        <v>372</v>
      </c>
      <c r="D21" s="560"/>
      <c r="E21" s="561"/>
      <c r="F21" s="797" t="s">
        <v>373</v>
      </c>
      <c r="G21" s="798"/>
      <c r="H21" s="798"/>
      <c r="I21" s="799"/>
      <c r="J21" s="173"/>
      <c r="K21" s="173"/>
      <c r="M21" s="177"/>
      <c r="N21" s="165"/>
    </row>
    <row r="22" spans="2:14" ht="23.25" customHeight="1" x14ac:dyDescent="0.15">
      <c r="B22" s="211" t="s">
        <v>268</v>
      </c>
      <c r="C22" s="542">
        <v>44562</v>
      </c>
      <c r="D22" s="564"/>
      <c r="E22" s="565"/>
      <c r="F22" s="167" t="s">
        <v>271</v>
      </c>
      <c r="G22" s="212">
        <v>0.1</v>
      </c>
      <c r="H22" s="167" t="s">
        <v>275</v>
      </c>
      <c r="I22" s="213">
        <v>0.1</v>
      </c>
      <c r="J22" s="178"/>
      <c r="K22" s="178"/>
      <c r="M22" s="177"/>
    </row>
    <row r="23" spans="2:14" ht="27" customHeight="1" x14ac:dyDescent="0.15">
      <c r="B23" s="211" t="s">
        <v>269</v>
      </c>
      <c r="C23" s="542">
        <v>44926</v>
      </c>
      <c r="D23" s="543"/>
      <c r="E23" s="544"/>
      <c r="F23" s="167" t="s">
        <v>272</v>
      </c>
      <c r="G23" s="545">
        <v>0.3</v>
      </c>
      <c r="H23" s="546"/>
      <c r="I23" s="547"/>
      <c r="J23" s="179"/>
      <c r="K23" s="179"/>
      <c r="M23" s="177"/>
    </row>
    <row r="24" spans="2:14" ht="30.75" customHeight="1" x14ac:dyDescent="0.15">
      <c r="B24" s="217" t="s">
        <v>270</v>
      </c>
      <c r="C24" s="566" t="s">
        <v>321</v>
      </c>
      <c r="D24" s="567"/>
      <c r="E24" s="568"/>
      <c r="F24" s="214" t="s">
        <v>274</v>
      </c>
      <c r="G24" s="562" t="s">
        <v>223</v>
      </c>
      <c r="H24" s="543"/>
      <c r="I24" s="563"/>
      <c r="J24" s="176"/>
      <c r="K24" s="176"/>
      <c r="M24" s="177"/>
    </row>
    <row r="25" spans="2:14" ht="22.5" customHeight="1" x14ac:dyDescent="0.15">
      <c r="B25" s="526" t="s">
        <v>235</v>
      </c>
      <c r="C25" s="527"/>
      <c r="D25" s="527"/>
      <c r="E25" s="527"/>
      <c r="F25" s="527"/>
      <c r="G25" s="527"/>
      <c r="H25" s="527"/>
      <c r="I25" s="528"/>
      <c r="J25" s="164"/>
      <c r="K25" s="164"/>
      <c r="M25" s="177"/>
    </row>
    <row r="26" spans="2:14" ht="43.5" customHeight="1" x14ac:dyDescent="0.15">
      <c r="B26" s="180" t="s">
        <v>105</v>
      </c>
      <c r="C26" s="208" t="s">
        <v>261</v>
      </c>
      <c r="D26" s="208" t="s">
        <v>260</v>
      </c>
      <c r="E26" s="181" t="s">
        <v>264</v>
      </c>
      <c r="F26" s="208" t="s">
        <v>263</v>
      </c>
      <c r="G26" s="208" t="s">
        <v>262</v>
      </c>
      <c r="H26" s="181" t="s">
        <v>276</v>
      </c>
      <c r="I26" s="182" t="s">
        <v>273</v>
      </c>
      <c r="J26" s="174"/>
      <c r="K26" s="174"/>
      <c r="M26" s="177"/>
    </row>
    <row r="27" spans="2:14" ht="15.5" customHeight="1" x14ac:dyDescent="0.15">
      <c r="B27" s="180" t="s">
        <v>323</v>
      </c>
      <c r="C27" s="297">
        <f>8.33%*$G$23</f>
        <v>2.4989999999999998E-2</v>
      </c>
      <c r="D27" s="297">
        <f>8.33%*$G$23</f>
        <v>2.4989999999999998E-2</v>
      </c>
      <c r="E27" s="243">
        <f>D27/C27</f>
        <v>1</v>
      </c>
      <c r="F27" s="584">
        <f>SUM(C27:C38)</f>
        <v>0.29988000000000004</v>
      </c>
      <c r="G27" s="584">
        <f>SUM(D27:D38)</f>
        <v>0.12494999999999999</v>
      </c>
      <c r="H27" s="290">
        <f>+(D27*100%)/$G$23</f>
        <v>8.3299999999999999E-2</v>
      </c>
      <c r="I27" s="581">
        <f>G27+I22</f>
        <v>0.22494999999999998</v>
      </c>
      <c r="J27" s="174"/>
      <c r="K27" s="174"/>
      <c r="M27" s="177"/>
    </row>
    <row r="28" spans="2:14" ht="15.5" customHeight="1" x14ac:dyDescent="0.15">
      <c r="B28" s="180" t="s">
        <v>114</v>
      </c>
      <c r="C28" s="297">
        <f>8.33%*$G$23</f>
        <v>2.4989999999999998E-2</v>
      </c>
      <c r="D28" s="297">
        <f>8.33%*$G$23</f>
        <v>2.4989999999999998E-2</v>
      </c>
      <c r="E28" s="243">
        <f>D28/C28</f>
        <v>1</v>
      </c>
      <c r="F28" s="585"/>
      <c r="G28" s="585"/>
      <c r="H28" s="290">
        <f>+IF(D28="","",((D28*100%)/$G$23)+H27)</f>
        <v>0.1666</v>
      </c>
      <c r="I28" s="582"/>
      <c r="J28" s="174"/>
      <c r="K28" s="174"/>
      <c r="M28" s="177"/>
    </row>
    <row r="29" spans="2:14" ht="15.5" customHeight="1" x14ac:dyDescent="0.15">
      <c r="B29" s="180" t="s">
        <v>115</v>
      </c>
      <c r="C29" s="297">
        <f t="shared" ref="C29:D38" si="0">8.33%*$G$23</f>
        <v>2.4989999999999998E-2</v>
      </c>
      <c r="D29" s="297">
        <f t="shared" si="0"/>
        <v>2.4989999999999998E-2</v>
      </c>
      <c r="E29" s="243">
        <f>D29/C29</f>
        <v>1</v>
      </c>
      <c r="F29" s="585"/>
      <c r="G29" s="585"/>
      <c r="H29" s="290">
        <f>+IF(D29="","",((D29*100%)/$G$23)+H28)</f>
        <v>0.24990000000000001</v>
      </c>
      <c r="I29" s="582"/>
      <c r="J29" s="174"/>
      <c r="K29" s="174"/>
      <c r="M29" s="177"/>
    </row>
    <row r="30" spans="2:14" ht="15.5" customHeight="1" x14ac:dyDescent="0.15">
      <c r="B30" s="180" t="s">
        <v>116</v>
      </c>
      <c r="C30" s="297">
        <f t="shared" si="0"/>
        <v>2.4989999999999998E-2</v>
      </c>
      <c r="D30" s="297">
        <f t="shared" si="0"/>
        <v>2.4989999999999998E-2</v>
      </c>
      <c r="E30" s="243">
        <f t="shared" ref="E30:E31" si="1">D30/C30</f>
        <v>1</v>
      </c>
      <c r="F30" s="585"/>
      <c r="G30" s="585"/>
      <c r="H30" s="290">
        <f t="shared" ref="H30:H38" si="2">+IF(D30="","",((D30*100%)/$G$23)+H29)</f>
        <v>0.3332</v>
      </c>
      <c r="I30" s="582"/>
      <c r="J30" s="174"/>
      <c r="K30" s="174"/>
      <c r="M30" s="177"/>
    </row>
    <row r="31" spans="2:14" ht="15.5" customHeight="1" x14ac:dyDescent="0.15">
      <c r="B31" s="180" t="s">
        <v>117</v>
      </c>
      <c r="C31" s="297">
        <f t="shared" si="0"/>
        <v>2.4989999999999998E-2</v>
      </c>
      <c r="D31" s="297">
        <f t="shared" si="0"/>
        <v>2.4989999999999998E-2</v>
      </c>
      <c r="E31" s="243">
        <f t="shared" si="1"/>
        <v>1</v>
      </c>
      <c r="F31" s="585"/>
      <c r="G31" s="585"/>
      <c r="H31" s="290">
        <f t="shared" si="2"/>
        <v>0.41649999999999998</v>
      </c>
      <c r="I31" s="582"/>
      <c r="J31" s="174"/>
      <c r="K31" s="174"/>
      <c r="M31" s="177"/>
    </row>
    <row r="32" spans="2:14" ht="15.5" customHeight="1" x14ac:dyDescent="0.15">
      <c r="B32" s="180" t="s">
        <v>118</v>
      </c>
      <c r="C32" s="297">
        <f t="shared" si="0"/>
        <v>2.4989999999999998E-2</v>
      </c>
      <c r="D32" s="297"/>
      <c r="E32" s="243">
        <f>D32/C32</f>
        <v>0</v>
      </c>
      <c r="F32" s="585"/>
      <c r="G32" s="585"/>
      <c r="H32" s="290" t="str">
        <f t="shared" si="2"/>
        <v/>
      </c>
      <c r="I32" s="582"/>
      <c r="J32" s="174"/>
      <c r="K32" s="174"/>
      <c r="M32" s="177"/>
    </row>
    <row r="33" spans="2:11" ht="19.5" customHeight="1" x14ac:dyDescent="0.15">
      <c r="B33" s="180" t="s">
        <v>119</v>
      </c>
      <c r="C33" s="297">
        <f t="shared" si="0"/>
        <v>2.4989999999999998E-2</v>
      </c>
      <c r="D33" s="297"/>
      <c r="E33" s="243">
        <f t="shared" ref="E33:E38" si="3">D33/C33</f>
        <v>0</v>
      </c>
      <c r="F33" s="585"/>
      <c r="G33" s="585"/>
      <c r="H33" s="290" t="str">
        <f t="shared" si="2"/>
        <v/>
      </c>
      <c r="I33" s="582"/>
      <c r="J33" s="184"/>
      <c r="K33" s="184"/>
    </row>
    <row r="34" spans="2:11" ht="19.5" customHeight="1" x14ac:dyDescent="0.15">
      <c r="B34" s="180" t="s">
        <v>120</v>
      </c>
      <c r="C34" s="297">
        <f t="shared" si="0"/>
        <v>2.4989999999999998E-2</v>
      </c>
      <c r="D34" s="297"/>
      <c r="E34" s="243">
        <f t="shared" si="3"/>
        <v>0</v>
      </c>
      <c r="F34" s="585"/>
      <c r="G34" s="585"/>
      <c r="H34" s="290" t="str">
        <f t="shared" si="2"/>
        <v/>
      </c>
      <c r="I34" s="582"/>
      <c r="J34" s="184"/>
      <c r="K34" s="184"/>
    </row>
    <row r="35" spans="2:11" ht="19.5" customHeight="1" x14ac:dyDescent="0.15">
      <c r="B35" s="180" t="s">
        <v>121</v>
      </c>
      <c r="C35" s="297">
        <f t="shared" si="0"/>
        <v>2.4989999999999998E-2</v>
      </c>
      <c r="D35" s="297"/>
      <c r="E35" s="243">
        <f t="shared" si="3"/>
        <v>0</v>
      </c>
      <c r="F35" s="585"/>
      <c r="G35" s="585"/>
      <c r="H35" s="290" t="str">
        <f t="shared" si="2"/>
        <v/>
      </c>
      <c r="I35" s="582"/>
      <c r="J35" s="184"/>
      <c r="K35" s="184"/>
    </row>
    <row r="36" spans="2:11" ht="19.5" customHeight="1" x14ac:dyDescent="0.15">
      <c r="B36" s="180" t="s">
        <v>122</v>
      </c>
      <c r="C36" s="297">
        <f t="shared" si="0"/>
        <v>2.4989999999999998E-2</v>
      </c>
      <c r="D36" s="297"/>
      <c r="E36" s="243">
        <f t="shared" si="3"/>
        <v>0</v>
      </c>
      <c r="F36" s="585"/>
      <c r="G36" s="585"/>
      <c r="H36" s="290" t="str">
        <f t="shared" si="2"/>
        <v/>
      </c>
      <c r="I36" s="582"/>
      <c r="J36" s="184"/>
      <c r="K36" s="184"/>
    </row>
    <row r="37" spans="2:11" ht="19.5" customHeight="1" x14ac:dyDescent="0.15">
      <c r="B37" s="180" t="s">
        <v>123</v>
      </c>
      <c r="C37" s="297">
        <f t="shared" si="0"/>
        <v>2.4989999999999998E-2</v>
      </c>
      <c r="D37" s="297"/>
      <c r="E37" s="243">
        <f t="shared" si="3"/>
        <v>0</v>
      </c>
      <c r="F37" s="585"/>
      <c r="G37" s="585"/>
      <c r="H37" s="290" t="str">
        <f t="shared" si="2"/>
        <v/>
      </c>
      <c r="I37" s="582"/>
      <c r="J37" s="184"/>
      <c r="K37" s="184"/>
    </row>
    <row r="38" spans="2:11" ht="19.5" customHeight="1" x14ac:dyDescent="0.15">
      <c r="B38" s="180" t="s">
        <v>124</v>
      </c>
      <c r="C38" s="297">
        <f t="shared" si="0"/>
        <v>2.4989999999999998E-2</v>
      </c>
      <c r="D38" s="297"/>
      <c r="E38" s="243">
        <f t="shared" si="3"/>
        <v>0</v>
      </c>
      <c r="F38" s="586"/>
      <c r="G38" s="586"/>
      <c r="H38" s="290" t="str">
        <f t="shared" si="2"/>
        <v/>
      </c>
      <c r="I38" s="583"/>
      <c r="J38" s="184"/>
      <c r="K38" s="184"/>
    </row>
    <row r="39" spans="2:11" ht="78.75" customHeight="1" x14ac:dyDescent="0.15">
      <c r="B39" s="215" t="s">
        <v>277</v>
      </c>
      <c r="C39" s="800" t="s">
        <v>450</v>
      </c>
      <c r="D39" s="801"/>
      <c r="E39" s="801"/>
      <c r="F39" s="801"/>
      <c r="G39" s="801"/>
      <c r="H39" s="801"/>
      <c r="I39" s="802"/>
      <c r="J39" s="185"/>
      <c r="K39" s="185"/>
    </row>
    <row r="40" spans="2:11" ht="47.5" customHeight="1" x14ac:dyDescent="0.15">
      <c r="B40" s="572"/>
      <c r="C40" s="573"/>
      <c r="D40" s="573"/>
      <c r="E40" s="573"/>
      <c r="F40" s="573"/>
      <c r="G40" s="573"/>
      <c r="H40" s="573"/>
      <c r="I40" s="574"/>
      <c r="J40" s="164"/>
      <c r="K40" s="164"/>
    </row>
    <row r="41" spans="2:11" ht="47.5" customHeight="1" x14ac:dyDescent="0.15">
      <c r="B41" s="575"/>
      <c r="C41" s="576"/>
      <c r="D41" s="576"/>
      <c r="E41" s="576"/>
      <c r="F41" s="576"/>
      <c r="G41" s="576"/>
      <c r="H41" s="576"/>
      <c r="I41" s="577"/>
      <c r="J41" s="185"/>
      <c r="K41" s="185"/>
    </row>
    <row r="42" spans="2:11" ht="47.5" customHeight="1" x14ac:dyDescent="0.15">
      <c r="B42" s="575"/>
      <c r="C42" s="576"/>
      <c r="D42" s="576"/>
      <c r="E42" s="576"/>
      <c r="F42" s="576"/>
      <c r="G42" s="576"/>
      <c r="H42" s="576"/>
      <c r="I42" s="577"/>
      <c r="J42" s="185"/>
      <c r="K42" s="185"/>
    </row>
    <row r="43" spans="2:11" ht="47.5" customHeight="1" x14ac:dyDescent="0.15">
      <c r="B43" s="575"/>
      <c r="C43" s="576"/>
      <c r="D43" s="576"/>
      <c r="E43" s="576"/>
      <c r="F43" s="576"/>
      <c r="G43" s="576"/>
      <c r="H43" s="576"/>
      <c r="I43" s="577"/>
      <c r="J43" s="185"/>
      <c r="K43" s="185"/>
    </row>
    <row r="44" spans="2:11" ht="47.5" customHeight="1" x14ac:dyDescent="0.15">
      <c r="B44" s="578"/>
      <c r="C44" s="579"/>
      <c r="D44" s="579"/>
      <c r="E44" s="579"/>
      <c r="F44" s="579"/>
      <c r="G44" s="579"/>
      <c r="H44" s="579"/>
      <c r="I44" s="580"/>
      <c r="J44" s="163"/>
      <c r="K44" s="163"/>
    </row>
    <row r="45" spans="2:11" ht="47.5" customHeight="1" x14ac:dyDescent="0.15">
      <c r="B45" s="267"/>
      <c r="C45" s="294" t="s">
        <v>437</v>
      </c>
      <c r="D45" s="268"/>
      <c r="E45" s="268"/>
      <c r="F45" s="268"/>
      <c r="G45" s="268"/>
      <c r="H45" s="268"/>
      <c r="I45" s="268"/>
      <c r="J45" s="163"/>
      <c r="K45" s="163"/>
    </row>
    <row r="46" spans="2:11" ht="43.25" customHeight="1" x14ac:dyDescent="0.15">
      <c r="B46" s="807" t="s">
        <v>278</v>
      </c>
      <c r="C46" s="809" t="s">
        <v>479</v>
      </c>
      <c r="D46" s="810"/>
      <c r="E46" s="810"/>
      <c r="F46" s="811"/>
      <c r="G46" s="270"/>
      <c r="H46" s="261" t="s">
        <v>105</v>
      </c>
      <c r="I46" s="262" t="s">
        <v>399</v>
      </c>
      <c r="J46" s="186"/>
      <c r="K46" s="186"/>
    </row>
    <row r="47" spans="2:11" ht="43.25" customHeight="1" x14ac:dyDescent="0.15">
      <c r="B47" s="808"/>
      <c r="C47" s="812"/>
      <c r="D47" s="813"/>
      <c r="E47" s="813"/>
      <c r="F47" s="814"/>
      <c r="G47" s="263" t="s">
        <v>439</v>
      </c>
      <c r="H47" s="271">
        <v>205</v>
      </c>
      <c r="I47" s="271">
        <v>1206</v>
      </c>
      <c r="J47" s="186"/>
      <c r="K47" s="186"/>
    </row>
    <row r="48" spans="2:11" ht="42.75" customHeight="1" x14ac:dyDescent="0.15">
      <c r="B48" s="808"/>
      <c r="C48" s="812"/>
      <c r="D48" s="813"/>
      <c r="E48" s="813"/>
      <c r="F48" s="814"/>
      <c r="G48" s="264" t="s">
        <v>409</v>
      </c>
      <c r="H48" s="278" t="s">
        <v>460</v>
      </c>
      <c r="I48" s="278" t="s">
        <v>461</v>
      </c>
      <c r="J48" s="186"/>
      <c r="K48" s="186"/>
    </row>
    <row r="49" spans="2:11" ht="45" x14ac:dyDescent="0.15">
      <c r="B49" s="808"/>
      <c r="C49" s="812"/>
      <c r="D49" s="813"/>
      <c r="E49" s="813"/>
      <c r="F49" s="814"/>
      <c r="G49" s="264" t="s">
        <v>430</v>
      </c>
      <c r="H49" s="278" t="s">
        <v>462</v>
      </c>
      <c r="I49" s="278" t="s">
        <v>463</v>
      </c>
      <c r="J49" s="186"/>
      <c r="K49" s="186"/>
    </row>
    <row r="50" spans="2:11" ht="60.75" customHeight="1" x14ac:dyDescent="0.15">
      <c r="B50" s="808"/>
      <c r="C50" s="815"/>
      <c r="D50" s="816"/>
      <c r="E50" s="816"/>
      <c r="F50" s="817"/>
      <c r="G50" s="264" t="s">
        <v>410</v>
      </c>
      <c r="H50" s="279" t="s">
        <v>464</v>
      </c>
      <c r="I50" s="279" t="s">
        <v>465</v>
      </c>
      <c r="J50" s="186"/>
      <c r="K50" s="186"/>
    </row>
    <row r="51" spans="2:11" ht="51" customHeight="1" x14ac:dyDescent="0.15">
      <c r="B51" s="808"/>
      <c r="C51" s="820" t="s">
        <v>466</v>
      </c>
      <c r="D51" s="821"/>
      <c r="E51" s="821"/>
      <c r="F51" s="822"/>
      <c r="G51" s="263" t="s">
        <v>411</v>
      </c>
      <c r="H51" s="271">
        <v>7</v>
      </c>
      <c r="I51" s="271">
        <f>367+1+7</f>
        <v>375</v>
      </c>
      <c r="J51" s="186"/>
      <c r="K51" s="186"/>
    </row>
    <row r="52" spans="2:11" ht="51" customHeight="1" x14ac:dyDescent="0.15">
      <c r="B52" s="808"/>
      <c r="C52" s="823"/>
      <c r="D52" s="824"/>
      <c r="E52" s="824"/>
      <c r="F52" s="825"/>
      <c r="G52" s="264" t="s">
        <v>412</v>
      </c>
      <c r="H52" s="271">
        <v>17</v>
      </c>
      <c r="I52" s="271">
        <f>77+18+17</f>
        <v>112</v>
      </c>
      <c r="J52" s="186"/>
      <c r="K52" s="186"/>
    </row>
    <row r="53" spans="2:11" ht="51" customHeight="1" x14ac:dyDescent="0.15">
      <c r="B53" s="808"/>
      <c r="C53" s="823"/>
      <c r="D53" s="824"/>
      <c r="E53" s="824"/>
      <c r="F53" s="825"/>
      <c r="G53" s="264" t="s">
        <v>432</v>
      </c>
      <c r="H53" s="271">
        <v>6</v>
      </c>
      <c r="I53" s="271">
        <f>6+39+6</f>
        <v>51</v>
      </c>
      <c r="J53" s="186"/>
      <c r="K53" s="186"/>
    </row>
    <row r="54" spans="2:11" ht="51" customHeight="1" x14ac:dyDescent="0.15">
      <c r="B54" s="808"/>
      <c r="C54" s="826"/>
      <c r="D54" s="827"/>
      <c r="E54" s="827"/>
      <c r="F54" s="828"/>
      <c r="G54" s="264" t="s">
        <v>433</v>
      </c>
      <c r="H54" s="271">
        <v>27</v>
      </c>
      <c r="I54" s="271">
        <f>249+23+27</f>
        <v>299</v>
      </c>
      <c r="J54" s="186"/>
      <c r="K54" s="186"/>
    </row>
    <row r="55" spans="2:11" ht="81" customHeight="1" x14ac:dyDescent="0.15">
      <c r="B55" s="808"/>
      <c r="C55" s="809" t="s">
        <v>467</v>
      </c>
      <c r="D55" s="810"/>
      <c r="E55" s="810"/>
      <c r="F55" s="811"/>
      <c r="G55" s="263" t="s">
        <v>413</v>
      </c>
      <c r="H55" s="271">
        <v>4</v>
      </c>
      <c r="I55" s="271">
        <f>29+H55</f>
        <v>33</v>
      </c>
      <c r="J55" s="186"/>
      <c r="K55" s="186"/>
    </row>
    <row r="56" spans="2:11" ht="81" customHeight="1" x14ac:dyDescent="0.15">
      <c r="B56" s="808"/>
      <c r="C56" s="812"/>
      <c r="D56" s="813"/>
      <c r="E56" s="813"/>
      <c r="F56" s="814"/>
      <c r="G56" s="264" t="s">
        <v>408</v>
      </c>
      <c r="H56" s="271">
        <v>5</v>
      </c>
      <c r="I56" s="271">
        <f>44+H56</f>
        <v>49</v>
      </c>
      <c r="J56" s="186"/>
      <c r="K56" s="186"/>
    </row>
    <row r="57" spans="2:11" ht="85.5" customHeight="1" x14ac:dyDescent="0.15">
      <c r="B57" s="808"/>
      <c r="C57" s="815"/>
      <c r="D57" s="816"/>
      <c r="E57" s="816"/>
      <c r="F57" s="817"/>
      <c r="G57" s="264" t="s">
        <v>414</v>
      </c>
      <c r="H57" s="271">
        <v>3</v>
      </c>
      <c r="I57" s="271">
        <f>24+3</f>
        <v>27</v>
      </c>
      <c r="J57" s="186"/>
      <c r="K57" s="186"/>
    </row>
    <row r="58" spans="2:11" ht="139.25" customHeight="1" x14ac:dyDescent="0.15">
      <c r="B58" s="265" t="s">
        <v>279</v>
      </c>
      <c r="C58" s="803" t="s">
        <v>434</v>
      </c>
      <c r="D58" s="803"/>
      <c r="E58" s="803"/>
      <c r="F58" s="803"/>
      <c r="G58" s="803"/>
      <c r="H58" s="803"/>
      <c r="I58" s="803"/>
      <c r="J58" s="186"/>
      <c r="K58" s="186"/>
    </row>
    <row r="59" spans="2:11" ht="54" customHeight="1" x14ac:dyDescent="0.15">
      <c r="B59" s="216" t="s">
        <v>280</v>
      </c>
      <c r="C59" s="804" t="s">
        <v>431</v>
      </c>
      <c r="D59" s="805"/>
      <c r="E59" s="805"/>
      <c r="F59" s="805"/>
      <c r="G59" s="805"/>
      <c r="H59" s="805"/>
      <c r="I59" s="806"/>
      <c r="J59" s="186"/>
      <c r="K59" s="186"/>
    </row>
    <row r="60" spans="2:11" ht="22.5" customHeight="1" x14ac:dyDescent="0.15">
      <c r="B60" s="526" t="s">
        <v>236</v>
      </c>
      <c r="C60" s="527"/>
      <c r="D60" s="527"/>
      <c r="E60" s="527"/>
      <c r="F60" s="527"/>
      <c r="G60" s="527"/>
      <c r="H60" s="527"/>
      <c r="I60" s="528"/>
      <c r="J60" s="186"/>
      <c r="K60" s="186"/>
    </row>
    <row r="61" spans="2:11" ht="22.5" customHeight="1" x14ac:dyDescent="0.15">
      <c r="B61" s="594" t="s">
        <v>281</v>
      </c>
      <c r="C61" s="205" t="s">
        <v>282</v>
      </c>
      <c r="D61" s="596" t="s">
        <v>283</v>
      </c>
      <c r="E61" s="596"/>
      <c r="F61" s="596"/>
      <c r="G61" s="596" t="s">
        <v>284</v>
      </c>
      <c r="H61" s="596"/>
      <c r="I61" s="597"/>
      <c r="J61" s="187"/>
      <c r="K61" s="187"/>
    </row>
    <row r="62" spans="2:11" ht="30.75" customHeight="1" x14ac:dyDescent="0.15">
      <c r="B62" s="595"/>
      <c r="C62" s="218"/>
      <c r="D62" s="715"/>
      <c r="E62" s="715"/>
      <c r="F62" s="715"/>
      <c r="G62" s="715"/>
      <c r="H62" s="715"/>
      <c r="I62" s="716"/>
      <c r="J62" s="187"/>
      <c r="K62" s="187"/>
    </row>
    <row r="63" spans="2:11" ht="32.25" customHeight="1" x14ac:dyDescent="0.15">
      <c r="B63" s="219" t="s">
        <v>285</v>
      </c>
      <c r="C63" s="818" t="s">
        <v>455</v>
      </c>
      <c r="D63" s="818"/>
      <c r="E63" s="818"/>
      <c r="F63" s="818"/>
      <c r="G63" s="818"/>
      <c r="H63" s="818"/>
      <c r="I63" s="819"/>
      <c r="J63" s="189"/>
      <c r="K63" s="189"/>
    </row>
    <row r="64" spans="2:11" ht="28.5" customHeight="1" x14ac:dyDescent="0.15">
      <c r="B64" s="220" t="s">
        <v>286</v>
      </c>
      <c r="C64" s="818" t="s">
        <v>455</v>
      </c>
      <c r="D64" s="818"/>
      <c r="E64" s="818"/>
      <c r="F64" s="818"/>
      <c r="G64" s="818"/>
      <c r="H64" s="818"/>
      <c r="I64" s="819"/>
      <c r="J64" s="189"/>
      <c r="K64" s="189"/>
    </row>
    <row r="65" spans="2:11" ht="30" customHeight="1" x14ac:dyDescent="0.15">
      <c r="B65" s="216" t="s">
        <v>287</v>
      </c>
      <c r="C65" s="818" t="s">
        <v>453</v>
      </c>
      <c r="D65" s="818"/>
      <c r="E65" s="818"/>
      <c r="F65" s="818"/>
      <c r="G65" s="818"/>
      <c r="H65" s="818"/>
      <c r="I65" s="819"/>
      <c r="J65" s="190"/>
      <c r="K65" s="190"/>
    </row>
    <row r="66" spans="2:11" ht="31.5" customHeight="1" thickBot="1" x14ac:dyDescent="0.2">
      <c r="B66" s="199" t="s">
        <v>288</v>
      </c>
      <c r="C66" s="818" t="s">
        <v>454</v>
      </c>
      <c r="D66" s="818"/>
      <c r="E66" s="818"/>
      <c r="F66" s="818"/>
      <c r="G66" s="818"/>
      <c r="H66" s="818"/>
      <c r="I66" s="819"/>
      <c r="J66" s="191"/>
      <c r="K66" s="191"/>
    </row>
    <row r="67" spans="2:11" x14ac:dyDescent="0.15">
      <c r="B67" s="192"/>
      <c r="C67" s="193"/>
      <c r="D67" s="193"/>
      <c r="E67" s="194"/>
      <c r="F67" s="194"/>
      <c r="G67" s="200"/>
      <c r="H67" s="196"/>
      <c r="I67" s="193"/>
      <c r="J67" s="191"/>
      <c r="K67" s="191"/>
    </row>
    <row r="68" spans="2:11" x14ac:dyDescent="0.15">
      <c r="B68" s="192"/>
      <c r="C68" s="193"/>
      <c r="D68" s="193"/>
      <c r="E68" s="194"/>
      <c r="F68" s="194"/>
      <c r="G68" s="200"/>
      <c r="H68" s="196"/>
      <c r="I68" s="193"/>
      <c r="J68" s="191"/>
      <c r="K68" s="191"/>
    </row>
    <row r="69" spans="2:11" x14ac:dyDescent="0.15">
      <c r="B69" s="192"/>
      <c r="C69" s="193"/>
      <c r="D69" s="193"/>
      <c r="E69" s="194"/>
      <c r="F69" s="194"/>
      <c r="G69" s="200"/>
      <c r="H69" s="196"/>
      <c r="I69" s="193"/>
      <c r="J69" s="191"/>
      <c r="K69" s="191"/>
    </row>
    <row r="70" spans="2:11" x14ac:dyDescent="0.15">
      <c r="B70" s="192"/>
      <c r="C70" s="193"/>
      <c r="D70" s="193"/>
      <c r="E70" s="194"/>
      <c r="F70" s="194"/>
      <c r="G70" s="200"/>
      <c r="H70" s="196"/>
      <c r="I70" s="193"/>
      <c r="J70" s="191"/>
      <c r="K70" s="191"/>
    </row>
    <row r="71" spans="2:11" x14ac:dyDescent="0.15">
      <c r="B71" s="192"/>
      <c r="C71" s="193"/>
      <c r="D71" s="193"/>
      <c r="E71" s="194"/>
      <c r="F71" s="194"/>
      <c r="G71" s="200"/>
      <c r="H71" s="196"/>
      <c r="I71" s="193"/>
      <c r="J71" s="191"/>
      <c r="K71" s="191"/>
    </row>
    <row r="72" spans="2:11" ht="25.5" customHeight="1" x14ac:dyDescent="0.15">
      <c r="B72" s="192"/>
      <c r="C72" s="193"/>
      <c r="D72" s="193"/>
      <c r="E72" s="194"/>
      <c r="F72" s="194"/>
      <c r="G72" s="200"/>
      <c r="H72" s="196"/>
      <c r="I72" s="193"/>
      <c r="J72" s="191"/>
      <c r="K72" s="191"/>
    </row>
  </sheetData>
  <mergeCells count="62">
    <mergeCell ref="B60:I60"/>
    <mergeCell ref="C55:F57"/>
    <mergeCell ref="C46:F50"/>
    <mergeCell ref="C66:I66"/>
    <mergeCell ref="B61:B62"/>
    <mergeCell ref="D61:F61"/>
    <mergeCell ref="G61:I61"/>
    <mergeCell ref="D62:F62"/>
    <mergeCell ref="G62:I62"/>
    <mergeCell ref="C63:I63"/>
    <mergeCell ref="C64:I64"/>
    <mergeCell ref="C65:I65"/>
    <mergeCell ref="C51:F54"/>
    <mergeCell ref="C24:E24"/>
    <mergeCell ref="G24:I24"/>
    <mergeCell ref="B25:I25"/>
    <mergeCell ref="F27:F38"/>
    <mergeCell ref="G27:G38"/>
    <mergeCell ref="I27:I38"/>
    <mergeCell ref="C39:I39"/>
    <mergeCell ref="B40:I44"/>
    <mergeCell ref="C58:I58"/>
    <mergeCell ref="C59:I59"/>
    <mergeCell ref="B46:B5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dimension ref="B1:X113"/>
  <sheetViews>
    <sheetView view="pageBreakPreview" topLeftCell="B1" zoomScale="85" zoomScaleNormal="85" zoomScaleSheetLayoutView="85" zoomScalePageLayoutView="85" workbookViewId="0">
      <selection activeCell="H60" sqref="H60"/>
    </sheetView>
  </sheetViews>
  <sheetFormatPr baseColWidth="10" defaultColWidth="10.83203125" defaultRowHeight="13" x14ac:dyDescent="0.15"/>
  <cols>
    <col min="1" max="1" width="1" style="162" customWidth="1"/>
    <col min="2" max="2" width="25.5" style="197" customWidth="1"/>
    <col min="3" max="3" width="14.5" style="162" customWidth="1"/>
    <col min="4" max="4" width="20.1640625" style="162" customWidth="1"/>
    <col min="5" max="5" width="16.5" style="162" customWidth="1"/>
    <col min="6" max="6" width="25" style="162" customWidth="1"/>
    <col min="7" max="7" width="24.33203125" style="197" customWidth="1"/>
    <col min="8" max="8" width="24.5" style="162" customWidth="1"/>
    <col min="9" max="9" width="26" style="162" customWidth="1"/>
    <col min="10" max="11" width="22.5" style="162" customWidth="1"/>
    <col min="12" max="12" width="12.33203125" style="160" bestFit="1" customWidth="1"/>
    <col min="13" max="24" width="10.83203125" style="160"/>
    <col min="25" max="16384" width="10.83203125" style="162"/>
  </cols>
  <sheetData>
    <row r="1" spans="2:14" ht="37.5" customHeight="1" x14ac:dyDescent="0.15">
      <c r="B1" s="514"/>
      <c r="C1" s="517" t="s">
        <v>25</v>
      </c>
      <c r="D1" s="517"/>
      <c r="E1" s="517"/>
      <c r="F1" s="517"/>
      <c r="G1" s="517"/>
      <c r="H1" s="517"/>
      <c r="I1" s="518"/>
      <c r="J1" s="159"/>
      <c r="K1" s="159"/>
      <c r="M1" s="161"/>
    </row>
    <row r="2" spans="2:14" ht="37.5" customHeight="1" x14ac:dyDescent="0.15">
      <c r="B2" s="515"/>
      <c r="C2" s="608" t="s">
        <v>239</v>
      </c>
      <c r="D2" s="608"/>
      <c r="E2" s="608"/>
      <c r="F2" s="608"/>
      <c r="G2" s="608"/>
      <c r="H2" s="608"/>
      <c r="I2" s="607"/>
      <c r="J2" s="159"/>
      <c r="K2" s="159"/>
      <c r="M2" s="161"/>
    </row>
    <row r="3" spans="2:14" ht="37.5" customHeight="1" thickBot="1" x14ac:dyDescent="0.2">
      <c r="B3" s="516"/>
      <c r="C3" s="522" t="s">
        <v>240</v>
      </c>
      <c r="D3" s="522"/>
      <c r="E3" s="522"/>
      <c r="F3" s="522" t="s">
        <v>241</v>
      </c>
      <c r="G3" s="522"/>
      <c r="H3" s="522"/>
      <c r="I3" s="520"/>
      <c r="J3" s="159"/>
      <c r="K3" s="159"/>
      <c r="M3" s="161"/>
    </row>
    <row r="4" spans="2:14" ht="23.25" customHeight="1" x14ac:dyDescent="0.15">
      <c r="B4" s="523" t="s">
        <v>351</v>
      </c>
      <c r="C4" s="524"/>
      <c r="D4" s="524"/>
      <c r="E4" s="524"/>
      <c r="F4" s="524"/>
      <c r="G4" s="524"/>
      <c r="H4" s="524"/>
      <c r="I4" s="525"/>
      <c r="J4" s="163"/>
      <c r="K4" s="163"/>
    </row>
    <row r="5" spans="2:14" ht="24" customHeight="1" x14ac:dyDescent="0.15">
      <c r="B5" s="526" t="s">
        <v>234</v>
      </c>
      <c r="C5" s="609"/>
      <c r="D5" s="609"/>
      <c r="E5" s="609"/>
      <c r="F5" s="609"/>
      <c r="G5" s="609"/>
      <c r="H5" s="609"/>
      <c r="I5" s="610"/>
      <c r="J5" s="164"/>
      <c r="K5" s="164"/>
      <c r="N5" s="165"/>
    </row>
    <row r="6" spans="2:14" ht="30.75" customHeight="1" x14ac:dyDescent="0.15">
      <c r="B6" s="211" t="s">
        <v>242</v>
      </c>
      <c r="C6" s="248">
        <v>6</v>
      </c>
      <c r="D6" s="611" t="s">
        <v>243</v>
      </c>
      <c r="E6" s="611"/>
      <c r="F6" s="612" t="s">
        <v>356</v>
      </c>
      <c r="G6" s="612"/>
      <c r="H6" s="612"/>
      <c r="I6" s="613"/>
      <c r="J6" s="166"/>
      <c r="K6" s="166"/>
      <c r="M6" s="161"/>
      <c r="N6" s="165"/>
    </row>
    <row r="7" spans="2:14" ht="30.75" customHeight="1" x14ac:dyDescent="0.15">
      <c r="B7" s="211" t="s">
        <v>244</v>
      </c>
      <c r="C7" s="248" t="s">
        <v>81</v>
      </c>
      <c r="D7" s="611" t="s">
        <v>245</v>
      </c>
      <c r="E7" s="611"/>
      <c r="F7" s="612" t="s">
        <v>325</v>
      </c>
      <c r="G7" s="612"/>
      <c r="H7" s="249" t="s">
        <v>246</v>
      </c>
      <c r="I7" s="250" t="s">
        <v>81</v>
      </c>
      <c r="J7" s="168"/>
      <c r="K7" s="168"/>
      <c r="M7" s="161"/>
      <c r="N7" s="165"/>
    </row>
    <row r="8" spans="2:14" ht="30.75" customHeight="1" x14ac:dyDescent="0.15">
      <c r="B8" s="211" t="s">
        <v>247</v>
      </c>
      <c r="C8" s="612" t="s">
        <v>289</v>
      </c>
      <c r="D8" s="612"/>
      <c r="E8" s="612"/>
      <c r="F8" s="612"/>
      <c r="G8" s="249" t="s">
        <v>248</v>
      </c>
      <c r="H8" s="617">
        <v>7550</v>
      </c>
      <c r="I8" s="618"/>
      <c r="J8" s="169"/>
      <c r="K8" s="169"/>
      <c r="M8" s="161"/>
      <c r="N8" s="165"/>
    </row>
    <row r="9" spans="2:14" ht="30.75" customHeight="1" x14ac:dyDescent="0.15">
      <c r="B9" s="211" t="s">
        <v>48</v>
      </c>
      <c r="C9" s="619" t="s">
        <v>60</v>
      </c>
      <c r="D9" s="619"/>
      <c r="E9" s="619"/>
      <c r="F9" s="619"/>
      <c r="G9" s="249" t="s">
        <v>249</v>
      </c>
      <c r="H9" s="620" t="s">
        <v>295</v>
      </c>
      <c r="I9" s="621"/>
      <c r="J9" s="170"/>
      <c r="K9" s="170"/>
      <c r="M9" s="171"/>
    </row>
    <row r="10" spans="2:14" ht="75.75" customHeight="1" x14ac:dyDescent="0.15">
      <c r="B10" s="211" t="s">
        <v>250</v>
      </c>
      <c r="C10" s="612" t="s">
        <v>345</v>
      </c>
      <c r="D10" s="612"/>
      <c r="E10" s="612"/>
      <c r="F10" s="612"/>
      <c r="G10" s="612"/>
      <c r="H10" s="612"/>
      <c r="I10" s="613"/>
      <c r="J10" s="172"/>
      <c r="K10" s="172"/>
      <c r="M10" s="171"/>
    </row>
    <row r="11" spans="2:14" ht="30.75" customHeight="1" x14ac:dyDescent="0.15">
      <c r="B11" s="211" t="s">
        <v>251</v>
      </c>
      <c r="C11" s="614" t="s">
        <v>355</v>
      </c>
      <c r="D11" s="614"/>
      <c r="E11" s="614"/>
      <c r="F11" s="614"/>
      <c r="G11" s="614"/>
      <c r="H11" s="614"/>
      <c r="I11" s="622"/>
      <c r="J11" s="168"/>
      <c r="K11" s="168"/>
      <c r="M11" s="171"/>
      <c r="N11" s="165"/>
    </row>
    <row r="12" spans="2:14" ht="30.75" customHeight="1" x14ac:dyDescent="0.15">
      <c r="B12" s="211" t="s">
        <v>254</v>
      </c>
      <c r="C12" s="612" t="s">
        <v>326</v>
      </c>
      <c r="D12" s="612"/>
      <c r="E12" s="612"/>
      <c r="F12" s="612"/>
      <c r="G12" s="249" t="s">
        <v>252</v>
      </c>
      <c r="H12" s="638" t="s">
        <v>91</v>
      </c>
      <c r="I12" s="639"/>
      <c r="J12" s="168"/>
      <c r="K12" s="168"/>
      <c r="M12" s="171"/>
      <c r="N12" s="165"/>
    </row>
    <row r="13" spans="2:14" ht="30.75" customHeight="1" x14ac:dyDescent="0.15">
      <c r="B13" s="211" t="s">
        <v>255</v>
      </c>
      <c r="C13" s="623" t="s">
        <v>398</v>
      </c>
      <c r="D13" s="623"/>
      <c r="E13" s="623"/>
      <c r="F13" s="623"/>
      <c r="G13" s="249" t="s">
        <v>253</v>
      </c>
      <c r="H13" s="614" t="s">
        <v>57</v>
      </c>
      <c r="I13" s="622"/>
      <c r="J13" s="168"/>
      <c r="K13" s="168"/>
      <c r="M13" s="171"/>
    </row>
    <row r="14" spans="2:14" ht="30" customHeight="1" x14ac:dyDescent="0.15">
      <c r="B14" s="211" t="s">
        <v>256</v>
      </c>
      <c r="C14" s="890" t="s">
        <v>367</v>
      </c>
      <c r="D14" s="890"/>
      <c r="E14" s="890"/>
      <c r="F14" s="890"/>
      <c r="G14" s="890"/>
      <c r="H14" s="890"/>
      <c r="I14" s="891"/>
      <c r="J14" s="172"/>
      <c r="K14" s="172"/>
      <c r="M14" s="171"/>
      <c r="N14" s="165"/>
    </row>
    <row r="15" spans="2:14" ht="30.75" customHeight="1" x14ac:dyDescent="0.15">
      <c r="B15" s="211" t="s">
        <v>257</v>
      </c>
      <c r="C15" s="615" t="s">
        <v>368</v>
      </c>
      <c r="D15" s="615"/>
      <c r="E15" s="615"/>
      <c r="F15" s="615"/>
      <c r="G15" s="615"/>
      <c r="H15" s="615"/>
      <c r="I15" s="616"/>
      <c r="J15" s="173"/>
      <c r="K15" s="173"/>
      <c r="M15" s="171"/>
      <c r="N15" s="165"/>
    </row>
    <row r="16" spans="2:14" ht="20.25" customHeight="1" x14ac:dyDescent="0.15">
      <c r="B16" s="211" t="s">
        <v>258</v>
      </c>
      <c r="C16" s="612" t="s">
        <v>306</v>
      </c>
      <c r="D16" s="612"/>
      <c r="E16" s="612"/>
      <c r="F16" s="612"/>
      <c r="G16" s="612"/>
      <c r="H16" s="612"/>
      <c r="I16" s="613"/>
      <c r="J16" s="174"/>
      <c r="K16" s="174"/>
      <c r="M16" s="171"/>
      <c r="N16" s="165"/>
    </row>
    <row r="17" spans="2:14" ht="30.75" customHeight="1" x14ac:dyDescent="0.15">
      <c r="B17" s="211" t="s">
        <v>259</v>
      </c>
      <c r="C17" s="614" t="s">
        <v>151</v>
      </c>
      <c r="D17" s="630"/>
      <c r="E17" s="630"/>
      <c r="F17" s="630"/>
      <c r="G17" s="630"/>
      <c r="H17" s="630"/>
      <c r="I17" s="631"/>
      <c r="J17" s="175"/>
      <c r="K17" s="175"/>
      <c r="M17" s="171"/>
      <c r="N17" s="165"/>
    </row>
    <row r="18" spans="2:14" ht="18" customHeight="1" x14ac:dyDescent="0.15">
      <c r="B18" s="550" t="s">
        <v>265</v>
      </c>
      <c r="C18" s="632" t="s">
        <v>237</v>
      </c>
      <c r="D18" s="632"/>
      <c r="E18" s="632"/>
      <c r="F18" s="633" t="s">
        <v>238</v>
      </c>
      <c r="G18" s="633"/>
      <c r="H18" s="633"/>
      <c r="I18" s="634"/>
      <c r="J18" s="176"/>
      <c r="K18" s="176"/>
      <c r="M18" s="171"/>
      <c r="N18" s="165"/>
    </row>
    <row r="19" spans="2:14" ht="39.75" customHeight="1" x14ac:dyDescent="0.15">
      <c r="B19" s="550"/>
      <c r="C19" s="650" t="s">
        <v>369</v>
      </c>
      <c r="D19" s="651"/>
      <c r="E19" s="893"/>
      <c r="F19" s="612" t="str">
        <f>C19</f>
        <v>Actividades que se ejecutaron para la implementación de los procesos transversales</v>
      </c>
      <c r="G19" s="612"/>
      <c r="H19" s="612"/>
      <c r="I19" s="613"/>
      <c r="J19" s="174"/>
      <c r="K19" s="174"/>
      <c r="M19" s="171"/>
      <c r="N19" s="165"/>
    </row>
    <row r="20" spans="2:14" ht="39.75" customHeight="1" x14ac:dyDescent="0.15">
      <c r="B20" s="211" t="s">
        <v>266</v>
      </c>
      <c r="C20" s="650" t="s">
        <v>297</v>
      </c>
      <c r="D20" s="651"/>
      <c r="E20" s="893"/>
      <c r="F20" s="612" t="str">
        <f>C20</f>
        <v>Cantidad de actividades que se ejecutaron para la implementacion de los procesos transversales</v>
      </c>
      <c r="G20" s="612"/>
      <c r="H20" s="612"/>
      <c r="I20" s="613"/>
      <c r="J20" s="168"/>
      <c r="K20" s="168"/>
      <c r="M20" s="171"/>
      <c r="N20" s="165"/>
    </row>
    <row r="21" spans="2:14" ht="30" customHeight="1" x14ac:dyDescent="0.15">
      <c r="B21" s="211" t="s">
        <v>267</v>
      </c>
      <c r="C21" s="897"/>
      <c r="D21" s="898"/>
      <c r="E21" s="899"/>
      <c r="F21" s="650"/>
      <c r="G21" s="651"/>
      <c r="H21" s="651"/>
      <c r="I21" s="652"/>
      <c r="J21" s="173"/>
      <c r="K21" s="173"/>
      <c r="M21" s="177"/>
      <c r="N21" s="165"/>
    </row>
    <row r="22" spans="2:14" ht="23.25" customHeight="1" x14ac:dyDescent="0.15">
      <c r="B22" s="211" t="s">
        <v>268</v>
      </c>
      <c r="C22" s="892">
        <v>44562</v>
      </c>
      <c r="D22" s="900"/>
      <c r="E22" s="901"/>
      <c r="F22" s="249" t="s">
        <v>271</v>
      </c>
      <c r="G22" s="251">
        <v>8.7999999999999995E-2</v>
      </c>
      <c r="H22" s="249" t="s">
        <v>275</v>
      </c>
      <c r="I22" s="252">
        <v>8.7999999999999995E-2</v>
      </c>
      <c r="J22" s="178"/>
      <c r="K22" s="178"/>
      <c r="M22" s="177"/>
    </row>
    <row r="23" spans="2:14" ht="27" customHeight="1" x14ac:dyDescent="0.15">
      <c r="B23" s="211" t="s">
        <v>269</v>
      </c>
      <c r="C23" s="892">
        <v>44926</v>
      </c>
      <c r="D23" s="651"/>
      <c r="E23" s="893"/>
      <c r="F23" s="249" t="s">
        <v>272</v>
      </c>
      <c r="G23" s="894">
        <v>0.3</v>
      </c>
      <c r="H23" s="895"/>
      <c r="I23" s="896"/>
      <c r="J23" s="179"/>
      <c r="K23" s="179"/>
      <c r="M23" s="177"/>
    </row>
    <row r="24" spans="2:14" ht="30.75" customHeight="1" x14ac:dyDescent="0.15">
      <c r="B24" s="253" t="s">
        <v>270</v>
      </c>
      <c r="C24" s="904" t="s">
        <v>321</v>
      </c>
      <c r="D24" s="905"/>
      <c r="E24" s="906"/>
      <c r="F24" s="254" t="s">
        <v>274</v>
      </c>
      <c r="G24" s="650" t="s">
        <v>223</v>
      </c>
      <c r="H24" s="651"/>
      <c r="I24" s="652"/>
      <c r="J24" s="176"/>
      <c r="K24" s="176"/>
      <c r="M24" s="177"/>
    </row>
    <row r="25" spans="2:14" ht="22.5" customHeight="1" x14ac:dyDescent="0.15">
      <c r="B25" s="526" t="s">
        <v>235</v>
      </c>
      <c r="C25" s="609"/>
      <c r="D25" s="609"/>
      <c r="E25" s="609"/>
      <c r="F25" s="609"/>
      <c r="G25" s="609"/>
      <c r="H25" s="609"/>
      <c r="I25" s="610"/>
      <c r="J25" s="164"/>
      <c r="K25" s="164"/>
      <c r="M25" s="177"/>
    </row>
    <row r="26" spans="2:14" ht="43.5" customHeight="1" x14ac:dyDescent="0.15">
      <c r="B26" s="180" t="s">
        <v>105</v>
      </c>
      <c r="C26" s="255" t="s">
        <v>261</v>
      </c>
      <c r="D26" s="255" t="s">
        <v>260</v>
      </c>
      <c r="E26" s="256" t="s">
        <v>264</v>
      </c>
      <c r="F26" s="255" t="s">
        <v>263</v>
      </c>
      <c r="G26" s="255" t="s">
        <v>262</v>
      </c>
      <c r="H26" s="256" t="s">
        <v>276</v>
      </c>
      <c r="I26" s="257" t="s">
        <v>273</v>
      </c>
      <c r="J26" s="23"/>
      <c r="K26" s="23"/>
      <c r="L26" s="3"/>
      <c r="M26" s="177"/>
    </row>
    <row r="27" spans="2:14" ht="15.5" customHeight="1" x14ac:dyDescent="0.15">
      <c r="B27" s="180" t="s">
        <v>323</v>
      </c>
      <c r="C27" s="298">
        <f>0.91*$G$23</f>
        <v>0.27300000000000002</v>
      </c>
      <c r="D27" s="298">
        <f>0.732*$G$23</f>
        <v>0.21959999999999999</v>
      </c>
      <c r="E27" s="243">
        <f>D27/C27</f>
        <v>0.80439560439560431</v>
      </c>
      <c r="F27" s="907">
        <f>SUM(C27:C38)</f>
        <v>3.0038999999999998</v>
      </c>
      <c r="G27" s="907">
        <f>SUM(D27:D38)</f>
        <v>1.4041367999999999</v>
      </c>
      <c r="H27" s="282">
        <f>+(D27*100%)/$G$23</f>
        <v>0.73199999999999998</v>
      </c>
      <c r="I27" s="910">
        <f>G27+I22</f>
        <v>1.4921367999999999</v>
      </c>
      <c r="J27" s="240"/>
      <c r="K27" s="240"/>
      <c r="L27" s="3"/>
      <c r="M27" s="177"/>
    </row>
    <row r="28" spans="2:14" ht="15.5" customHeight="1" x14ac:dyDescent="0.15">
      <c r="B28" s="180" t="s">
        <v>114</v>
      </c>
      <c r="C28" s="298">
        <f>0.84*$G$23</f>
        <v>0.252</v>
      </c>
      <c r="D28" s="298">
        <f>0.793*$G$23</f>
        <v>0.2379</v>
      </c>
      <c r="E28" s="243">
        <f t="shared" ref="E28:E31" si="0">D28/C28</f>
        <v>0.94404761904761902</v>
      </c>
      <c r="F28" s="908"/>
      <c r="G28" s="908"/>
      <c r="H28" s="282">
        <f>+IF(D28="","",((D28*100%)/$G$23)+H27)</f>
        <v>1.5249999999999999</v>
      </c>
      <c r="I28" s="911"/>
      <c r="J28" s="221"/>
      <c r="K28" s="240"/>
      <c r="L28" s="3"/>
      <c r="M28" s="177"/>
    </row>
    <row r="29" spans="2:14" ht="15.5" customHeight="1" x14ac:dyDescent="0.15">
      <c r="B29" s="180" t="s">
        <v>115</v>
      </c>
      <c r="C29" s="298">
        <f>0.877*$G$23</f>
        <v>0.2631</v>
      </c>
      <c r="D29" s="298">
        <f>0.754*$G$23</f>
        <v>0.22619999999999998</v>
      </c>
      <c r="E29" s="243">
        <f t="shared" si="0"/>
        <v>0.8597491448118586</v>
      </c>
      <c r="F29" s="908"/>
      <c r="G29" s="908"/>
      <c r="H29" s="282">
        <f t="shared" ref="H29:H38" si="1">+IF(D29="","",((D29*100%)/$G$23)+H28)</f>
        <v>2.2789999999999999</v>
      </c>
      <c r="I29" s="911"/>
      <c r="J29" s="221"/>
      <c r="K29" s="240"/>
      <c r="L29" s="3"/>
      <c r="M29" s="177"/>
    </row>
    <row r="30" spans="2:14" ht="15.5" customHeight="1" x14ac:dyDescent="0.15">
      <c r="B30" s="180" t="s">
        <v>116</v>
      </c>
      <c r="C30" s="298">
        <f>0.77*$G$23</f>
        <v>0.23099999999999998</v>
      </c>
      <c r="D30" s="298">
        <f>0.712*$G$23</f>
        <v>0.21359999999999998</v>
      </c>
      <c r="E30" s="243">
        <f t="shared" si="0"/>
        <v>0.92467532467532465</v>
      </c>
      <c r="F30" s="908"/>
      <c r="G30" s="908"/>
      <c r="H30" s="282">
        <f t="shared" si="1"/>
        <v>2.9909999999999997</v>
      </c>
      <c r="I30" s="911"/>
      <c r="J30" s="221"/>
      <c r="K30" s="240"/>
      <c r="L30" s="3"/>
      <c r="M30" s="177"/>
    </row>
    <row r="31" spans="2:14" ht="15.5" customHeight="1" x14ac:dyDescent="0.15">
      <c r="B31" s="180" t="s">
        <v>117</v>
      </c>
      <c r="C31" s="298">
        <f>0.768*$G$23</f>
        <v>0.23039999999999999</v>
      </c>
      <c r="D31" s="298">
        <f>0.768*$G$23</f>
        <v>0.23039999999999999</v>
      </c>
      <c r="E31" s="243">
        <f t="shared" si="0"/>
        <v>1</v>
      </c>
      <c r="F31" s="908"/>
      <c r="G31" s="908"/>
      <c r="H31" s="282">
        <f t="shared" si="1"/>
        <v>3.7589999999999995</v>
      </c>
      <c r="I31" s="911"/>
      <c r="J31" s="221"/>
      <c r="K31" s="240"/>
      <c r="L31" s="3"/>
      <c r="M31" s="177"/>
    </row>
    <row r="32" spans="2:14" ht="15.5" customHeight="1" x14ac:dyDescent="0.15">
      <c r="B32" s="180" t="s">
        <v>118</v>
      </c>
      <c r="C32" s="298">
        <f>0.948*$G$23</f>
        <v>0.28439999999999999</v>
      </c>
      <c r="D32" s="298">
        <f>+C32*97.2%</f>
        <v>0.27643679999999998</v>
      </c>
      <c r="E32" s="243">
        <f>D32/C32</f>
        <v>0.97199999999999998</v>
      </c>
      <c r="F32" s="908"/>
      <c r="G32" s="908"/>
      <c r="H32" s="282">
        <f t="shared" si="1"/>
        <v>4.6804559999999995</v>
      </c>
      <c r="I32" s="911"/>
      <c r="J32" s="221"/>
      <c r="K32" s="240"/>
      <c r="L32" s="3"/>
      <c r="M32" s="177"/>
    </row>
    <row r="33" spans="2:12" ht="19.5" customHeight="1" x14ac:dyDescent="0.15">
      <c r="B33" s="180" t="s">
        <v>119</v>
      </c>
      <c r="C33" s="298">
        <f>0.77*$G$23</f>
        <v>0.23099999999999998</v>
      </c>
      <c r="D33" s="298"/>
      <c r="E33" s="243">
        <f t="shared" ref="E33:E38" si="2">D33/C33</f>
        <v>0</v>
      </c>
      <c r="F33" s="908"/>
      <c r="G33" s="908"/>
      <c r="H33" s="282" t="str">
        <f t="shared" si="1"/>
        <v/>
      </c>
      <c r="I33" s="911"/>
      <c r="J33" s="242"/>
      <c r="K33" s="240"/>
      <c r="L33" s="3"/>
    </row>
    <row r="34" spans="2:12" ht="19.5" customHeight="1" x14ac:dyDescent="0.15">
      <c r="B34" s="180" t="s">
        <v>120</v>
      </c>
      <c r="C34" s="298">
        <f>0.787*$G$23</f>
        <v>0.2361</v>
      </c>
      <c r="D34" s="298"/>
      <c r="E34" s="243">
        <f t="shared" si="2"/>
        <v>0</v>
      </c>
      <c r="F34" s="908"/>
      <c r="G34" s="908"/>
      <c r="H34" s="282" t="str">
        <f t="shared" si="1"/>
        <v/>
      </c>
      <c r="I34" s="911"/>
      <c r="J34" s="221"/>
      <c r="K34" s="240"/>
      <c r="L34" s="3"/>
    </row>
    <row r="35" spans="2:12" ht="19.5" customHeight="1" x14ac:dyDescent="0.15">
      <c r="B35" s="180" t="s">
        <v>121</v>
      </c>
      <c r="C35" s="298">
        <f>0.804*$G$23</f>
        <v>0.2412</v>
      </c>
      <c r="D35" s="298"/>
      <c r="E35" s="243">
        <f t="shared" si="2"/>
        <v>0</v>
      </c>
      <c r="F35" s="908"/>
      <c r="G35" s="908"/>
      <c r="H35" s="282" t="str">
        <f t="shared" si="1"/>
        <v/>
      </c>
      <c r="I35" s="911"/>
      <c r="J35" s="221"/>
      <c r="K35" s="240"/>
      <c r="L35" s="3"/>
    </row>
    <row r="36" spans="2:12" ht="19.5" customHeight="1" x14ac:dyDescent="0.15">
      <c r="B36" s="180" t="s">
        <v>122</v>
      </c>
      <c r="C36" s="298">
        <f>0.77*$G$23</f>
        <v>0.23099999999999998</v>
      </c>
      <c r="D36" s="298"/>
      <c r="E36" s="243">
        <f t="shared" si="2"/>
        <v>0</v>
      </c>
      <c r="F36" s="908"/>
      <c r="G36" s="908"/>
      <c r="H36" s="282" t="str">
        <f t="shared" si="1"/>
        <v/>
      </c>
      <c r="I36" s="911"/>
      <c r="J36" s="221"/>
      <c r="K36" s="240"/>
      <c r="L36" s="3"/>
    </row>
    <row r="37" spans="2:12" ht="19.5" customHeight="1" x14ac:dyDescent="0.15">
      <c r="B37" s="180" t="s">
        <v>123</v>
      </c>
      <c r="C37" s="298">
        <f>0.912*$G$23</f>
        <v>0.27360000000000001</v>
      </c>
      <c r="D37" s="298"/>
      <c r="E37" s="243">
        <f t="shared" si="2"/>
        <v>0</v>
      </c>
      <c r="F37" s="908"/>
      <c r="G37" s="908"/>
      <c r="H37" s="282" t="str">
        <f t="shared" si="1"/>
        <v/>
      </c>
      <c r="I37" s="911"/>
      <c r="J37" s="221"/>
      <c r="K37" s="240"/>
      <c r="L37" s="3"/>
    </row>
    <row r="38" spans="2:12" ht="19.5" customHeight="1" x14ac:dyDescent="0.15">
      <c r="B38" s="180" t="s">
        <v>124</v>
      </c>
      <c r="C38" s="298">
        <f>0.857*$G$23</f>
        <v>0.2571</v>
      </c>
      <c r="D38" s="298"/>
      <c r="E38" s="243">
        <f t="shared" si="2"/>
        <v>0</v>
      </c>
      <c r="F38" s="909"/>
      <c r="G38" s="909"/>
      <c r="H38" s="282" t="str">
        <f t="shared" si="1"/>
        <v/>
      </c>
      <c r="I38" s="912"/>
      <c r="J38" s="221"/>
      <c r="K38" s="35"/>
      <c r="L38" s="3"/>
    </row>
    <row r="39" spans="2:12" ht="150.75" customHeight="1" x14ac:dyDescent="0.15">
      <c r="B39" s="215" t="s">
        <v>277</v>
      </c>
      <c r="C39" s="902" t="s">
        <v>451</v>
      </c>
      <c r="D39" s="902"/>
      <c r="E39" s="902"/>
      <c r="F39" s="902"/>
      <c r="G39" s="902"/>
      <c r="H39" s="902"/>
      <c r="I39" s="903"/>
      <c r="J39" s="36"/>
      <c r="K39" s="36"/>
      <c r="L39" s="3"/>
    </row>
    <row r="40" spans="2:12" ht="34.5" customHeight="1" x14ac:dyDescent="0.15">
      <c r="B40" s="662"/>
      <c r="C40" s="663"/>
      <c r="D40" s="663"/>
      <c r="E40" s="663"/>
      <c r="F40" s="663"/>
      <c r="G40" s="663"/>
      <c r="H40" s="663"/>
      <c r="I40" s="664"/>
      <c r="J40" s="164"/>
      <c r="K40" s="164"/>
    </row>
    <row r="41" spans="2:12" ht="34.5" customHeight="1" x14ac:dyDescent="0.15">
      <c r="B41" s="575"/>
      <c r="C41" s="576"/>
      <c r="D41" s="576"/>
      <c r="E41" s="576"/>
      <c r="F41" s="576"/>
      <c r="G41" s="576"/>
      <c r="H41" s="576"/>
      <c r="I41" s="577"/>
      <c r="J41" s="185"/>
      <c r="K41" s="185"/>
    </row>
    <row r="42" spans="2:12" ht="34.5" customHeight="1" x14ac:dyDescent="0.15">
      <c r="B42" s="575"/>
      <c r="C42" s="576"/>
      <c r="D42" s="576"/>
      <c r="E42" s="576"/>
      <c r="F42" s="576"/>
      <c r="G42" s="576"/>
      <c r="H42" s="576"/>
      <c r="I42" s="577"/>
      <c r="J42" s="185"/>
      <c r="K42" s="185"/>
    </row>
    <row r="43" spans="2:12" ht="34.5" customHeight="1" x14ac:dyDescent="0.15">
      <c r="B43" s="575"/>
      <c r="C43" s="576"/>
      <c r="D43" s="576"/>
      <c r="E43" s="576"/>
      <c r="F43" s="576"/>
      <c r="G43" s="576"/>
      <c r="H43" s="576"/>
      <c r="I43" s="577"/>
      <c r="J43" s="185"/>
      <c r="K43" s="185"/>
    </row>
    <row r="44" spans="2:12" ht="34.5" customHeight="1" x14ac:dyDescent="0.15">
      <c r="B44" s="578"/>
      <c r="C44" s="579"/>
      <c r="D44" s="579"/>
      <c r="E44" s="579"/>
      <c r="F44" s="579"/>
      <c r="G44" s="579"/>
      <c r="H44" s="579"/>
      <c r="I44" s="580"/>
      <c r="J44" s="163"/>
      <c r="K44" s="163"/>
    </row>
    <row r="45" spans="2:12" ht="23.25" customHeight="1" x14ac:dyDescent="0.15">
      <c r="B45" s="852" t="s">
        <v>278</v>
      </c>
      <c r="C45" s="847"/>
      <c r="D45" s="848"/>
      <c r="E45" s="848"/>
      <c r="F45" s="848"/>
      <c r="G45" s="848"/>
      <c r="H45" s="272" t="s">
        <v>105</v>
      </c>
      <c r="I45" s="273" t="s">
        <v>399</v>
      </c>
      <c r="J45" s="163"/>
      <c r="K45" s="163"/>
    </row>
    <row r="46" spans="2:12" ht="70.25" customHeight="1" x14ac:dyDescent="0.15">
      <c r="B46" s="786"/>
      <c r="C46" s="853" t="s">
        <v>472</v>
      </c>
      <c r="D46" s="854"/>
      <c r="E46" s="854"/>
      <c r="F46" s="854"/>
      <c r="G46" s="247" t="s">
        <v>385</v>
      </c>
      <c r="H46" s="275">
        <v>1343</v>
      </c>
      <c r="I46" s="275">
        <v>7441</v>
      </c>
      <c r="J46" s="186"/>
      <c r="K46" s="186"/>
    </row>
    <row r="47" spans="2:12" ht="70.25" customHeight="1" x14ac:dyDescent="0.15">
      <c r="B47" s="786"/>
      <c r="C47" s="855"/>
      <c r="D47" s="856"/>
      <c r="E47" s="856"/>
      <c r="F47" s="856"/>
      <c r="G47" s="247" t="s">
        <v>386</v>
      </c>
      <c r="H47" s="275">
        <v>74</v>
      </c>
      <c r="I47" s="275">
        <v>362</v>
      </c>
      <c r="J47" s="186"/>
      <c r="K47" s="186"/>
    </row>
    <row r="48" spans="2:12" ht="31.5" customHeight="1" x14ac:dyDescent="0.15">
      <c r="B48" s="786"/>
      <c r="C48" s="855"/>
      <c r="D48" s="856"/>
      <c r="E48" s="856"/>
      <c r="F48" s="856"/>
      <c r="G48" s="247" t="s">
        <v>387</v>
      </c>
      <c r="H48" s="274">
        <v>2508</v>
      </c>
      <c r="I48" s="274">
        <v>18428</v>
      </c>
      <c r="J48" s="186"/>
      <c r="K48" s="186"/>
    </row>
    <row r="49" spans="2:24" ht="43.25" customHeight="1" x14ac:dyDescent="0.15">
      <c r="B49" s="786"/>
      <c r="C49" s="857" t="s">
        <v>473</v>
      </c>
      <c r="D49" s="858"/>
      <c r="E49" s="858"/>
      <c r="F49" s="859"/>
      <c r="G49" s="247" t="s">
        <v>388</v>
      </c>
      <c r="H49" s="275">
        <v>8</v>
      </c>
      <c r="I49" s="275">
        <v>26</v>
      </c>
      <c r="J49" s="186"/>
      <c r="K49" s="186"/>
    </row>
    <row r="50" spans="2:24" ht="43.25" customHeight="1" x14ac:dyDescent="0.15">
      <c r="B50" s="786"/>
      <c r="C50" s="860"/>
      <c r="D50" s="861"/>
      <c r="E50" s="861"/>
      <c r="F50" s="862"/>
      <c r="G50" s="247" t="s">
        <v>389</v>
      </c>
      <c r="H50" s="275">
        <v>5</v>
      </c>
      <c r="I50" s="275">
        <v>19</v>
      </c>
      <c r="J50" s="186"/>
      <c r="K50" s="186"/>
    </row>
    <row r="51" spans="2:24" ht="43.25" customHeight="1" x14ac:dyDescent="0.15">
      <c r="B51" s="786"/>
      <c r="C51" s="860"/>
      <c r="D51" s="861"/>
      <c r="E51" s="861"/>
      <c r="F51" s="862"/>
      <c r="G51" s="247" t="s">
        <v>390</v>
      </c>
      <c r="H51" s="275">
        <v>5</v>
      </c>
      <c r="I51" s="275">
        <v>29</v>
      </c>
      <c r="J51" s="186"/>
      <c r="K51" s="186"/>
    </row>
    <row r="52" spans="2:24" ht="43.25" customHeight="1" x14ac:dyDescent="0.15">
      <c r="B52" s="786"/>
      <c r="C52" s="863"/>
      <c r="D52" s="864"/>
      <c r="E52" s="864"/>
      <c r="F52" s="865"/>
      <c r="G52" s="247" t="s">
        <v>391</v>
      </c>
      <c r="H52" s="271">
        <v>1</v>
      </c>
      <c r="I52" s="271">
        <v>2</v>
      </c>
      <c r="J52" s="186"/>
      <c r="K52" s="186"/>
    </row>
    <row r="53" spans="2:24" ht="49.25" customHeight="1" x14ac:dyDescent="0.15">
      <c r="B53" s="786"/>
      <c r="C53" s="829" t="s">
        <v>474</v>
      </c>
      <c r="D53" s="830"/>
      <c r="E53" s="830"/>
      <c r="F53" s="831"/>
      <c r="G53" s="247" t="s">
        <v>392</v>
      </c>
      <c r="H53" s="306" t="s">
        <v>444</v>
      </c>
      <c r="I53" s="306" t="s">
        <v>445</v>
      </c>
      <c r="J53" s="186"/>
      <c r="K53" s="186"/>
    </row>
    <row r="54" spans="2:24" ht="49.25" customHeight="1" x14ac:dyDescent="0.15">
      <c r="B54" s="786"/>
      <c r="C54" s="832"/>
      <c r="D54" s="833"/>
      <c r="E54" s="833"/>
      <c r="F54" s="834"/>
      <c r="G54" s="247" t="s">
        <v>393</v>
      </c>
      <c r="H54" s="306">
        <v>178</v>
      </c>
      <c r="I54" s="307">
        <f>113+158+174+176+178</f>
        <v>799</v>
      </c>
      <c r="J54" s="186"/>
      <c r="K54" s="186"/>
    </row>
    <row r="55" spans="2:24" ht="49.25" customHeight="1" x14ac:dyDescent="0.15">
      <c r="B55" s="786"/>
      <c r="C55" s="832"/>
      <c r="D55" s="833"/>
      <c r="E55" s="833"/>
      <c r="F55" s="834"/>
      <c r="G55" s="247" t="s">
        <v>394</v>
      </c>
      <c r="H55" s="306">
        <v>5</v>
      </c>
      <c r="I55" s="307">
        <f>4+5+7+5+5</f>
        <v>26</v>
      </c>
      <c r="J55" s="186"/>
      <c r="K55" s="186"/>
    </row>
    <row r="56" spans="2:24" ht="49.25" customHeight="1" x14ac:dyDescent="0.15">
      <c r="B56" s="786"/>
      <c r="C56" s="835"/>
      <c r="D56" s="836"/>
      <c r="E56" s="836"/>
      <c r="F56" s="837"/>
      <c r="G56" s="247" t="s">
        <v>422</v>
      </c>
      <c r="H56" s="306">
        <v>1</v>
      </c>
      <c r="I56" s="307">
        <f>3+12+5+31+1</f>
        <v>52</v>
      </c>
      <c r="J56" s="186"/>
      <c r="K56" s="186"/>
    </row>
    <row r="57" spans="2:24" ht="77.25" customHeight="1" x14ac:dyDescent="0.15">
      <c r="B57" s="786"/>
      <c r="C57" s="866" t="s">
        <v>476</v>
      </c>
      <c r="D57" s="867"/>
      <c r="E57" s="867"/>
      <c r="F57" s="868"/>
      <c r="G57" s="247" t="s">
        <v>395</v>
      </c>
      <c r="H57" s="301">
        <v>2</v>
      </c>
      <c r="I57" s="287">
        <v>20</v>
      </c>
      <c r="J57" s="186"/>
      <c r="K57" s="186"/>
    </row>
    <row r="58" spans="2:24" ht="37.5" customHeight="1" x14ac:dyDescent="0.15">
      <c r="B58" s="786"/>
      <c r="C58" s="869"/>
      <c r="D58" s="870"/>
      <c r="E58" s="870"/>
      <c r="F58" s="871"/>
      <c r="G58" s="247" t="s">
        <v>420</v>
      </c>
      <c r="H58" s="301">
        <v>0</v>
      </c>
      <c r="I58" s="287">
        <v>13</v>
      </c>
      <c r="J58" s="186"/>
      <c r="K58" s="186"/>
    </row>
    <row r="59" spans="2:24" ht="79.25" customHeight="1" x14ac:dyDescent="0.15">
      <c r="B59" s="786"/>
      <c r="C59" s="872" t="s">
        <v>475</v>
      </c>
      <c r="D59" s="873"/>
      <c r="E59" s="873"/>
      <c r="F59" s="874"/>
      <c r="G59" s="247" t="s">
        <v>396</v>
      </c>
      <c r="H59" s="308" t="s">
        <v>480</v>
      </c>
      <c r="I59" s="308" t="s">
        <v>481</v>
      </c>
      <c r="J59" s="186"/>
      <c r="K59" s="186"/>
      <c r="L59" s="245"/>
    </row>
    <row r="60" spans="2:24" s="186" customFormat="1" ht="39.5" customHeight="1" x14ac:dyDescent="0.2">
      <c r="B60" s="786"/>
      <c r="C60" s="875"/>
      <c r="D60" s="876"/>
      <c r="E60" s="876"/>
      <c r="F60" s="877"/>
      <c r="G60" s="247" t="s">
        <v>423</v>
      </c>
      <c r="H60" s="308">
        <v>5</v>
      </c>
      <c r="I60" s="309">
        <v>18</v>
      </c>
      <c r="L60" s="276"/>
      <c r="M60" s="277"/>
      <c r="N60" s="277"/>
      <c r="O60" s="277"/>
      <c r="P60" s="277"/>
      <c r="Q60" s="277"/>
      <c r="R60" s="277"/>
      <c r="S60" s="277"/>
      <c r="T60" s="277"/>
      <c r="U60" s="277"/>
      <c r="V60" s="277"/>
      <c r="W60" s="277"/>
      <c r="X60" s="277"/>
    </row>
    <row r="61" spans="2:24" ht="35.25" customHeight="1" x14ac:dyDescent="0.15">
      <c r="B61" s="786"/>
      <c r="C61" s="875"/>
      <c r="D61" s="876"/>
      <c r="E61" s="876"/>
      <c r="F61" s="877"/>
      <c r="G61" s="247" t="s">
        <v>436</v>
      </c>
      <c r="H61" s="308">
        <v>124</v>
      </c>
      <c r="I61" s="308">
        <f>487+114</f>
        <v>601</v>
      </c>
      <c r="J61" s="186"/>
      <c r="K61" s="186"/>
      <c r="L61" s="245"/>
    </row>
    <row r="62" spans="2:24" ht="49.5" customHeight="1" x14ac:dyDescent="0.15">
      <c r="B62" s="786"/>
      <c r="C62" s="878"/>
      <c r="D62" s="879"/>
      <c r="E62" s="879"/>
      <c r="F62" s="880"/>
      <c r="G62" s="247" t="s">
        <v>397</v>
      </c>
      <c r="H62" s="308">
        <v>1136</v>
      </c>
      <c r="I62" s="309">
        <f>1939+661</f>
        <v>2600</v>
      </c>
      <c r="J62" s="305"/>
      <c r="K62" s="186"/>
      <c r="L62" s="245"/>
    </row>
    <row r="63" spans="2:24" ht="39" customHeight="1" x14ac:dyDescent="0.15">
      <c r="B63" s="786"/>
      <c r="C63" s="838" t="s">
        <v>446</v>
      </c>
      <c r="D63" s="839"/>
      <c r="E63" s="839"/>
      <c r="F63" s="840"/>
      <c r="G63" s="247" t="s">
        <v>415</v>
      </c>
      <c r="H63" s="287">
        <v>3</v>
      </c>
      <c r="I63" s="288">
        <v>9</v>
      </c>
      <c r="J63" s="186"/>
      <c r="K63" s="186"/>
      <c r="L63" s="245"/>
    </row>
    <row r="64" spans="2:24" ht="39" customHeight="1" x14ac:dyDescent="0.15">
      <c r="B64" s="786"/>
      <c r="C64" s="841"/>
      <c r="D64" s="842"/>
      <c r="E64" s="842"/>
      <c r="F64" s="843"/>
      <c r="G64" s="247" t="s">
        <v>416</v>
      </c>
      <c r="H64" s="287">
        <v>6</v>
      </c>
      <c r="I64" s="288">
        <v>146</v>
      </c>
      <c r="J64" s="186"/>
      <c r="K64" s="186"/>
      <c r="L64" s="245"/>
    </row>
    <row r="65" spans="2:12" ht="39" customHeight="1" x14ac:dyDescent="0.15">
      <c r="B65" s="787"/>
      <c r="C65" s="844"/>
      <c r="D65" s="845"/>
      <c r="E65" s="845"/>
      <c r="F65" s="846"/>
      <c r="G65" s="247" t="s">
        <v>417</v>
      </c>
      <c r="H65" s="287">
        <v>3624</v>
      </c>
      <c r="I65" s="304">
        <v>4611</v>
      </c>
      <c r="J65" s="186"/>
      <c r="K65" s="186"/>
      <c r="L65" s="245"/>
    </row>
    <row r="66" spans="2:12" ht="60.75" customHeight="1" x14ac:dyDescent="0.15">
      <c r="B66" s="246" t="s">
        <v>279</v>
      </c>
      <c r="C66" s="849" t="s">
        <v>223</v>
      </c>
      <c r="D66" s="850"/>
      <c r="E66" s="850"/>
      <c r="F66" s="850"/>
      <c r="G66" s="850"/>
      <c r="H66" s="850"/>
      <c r="I66" s="851"/>
      <c r="J66" s="186"/>
      <c r="K66" s="186"/>
    </row>
    <row r="67" spans="2:12" ht="79.5" customHeight="1" x14ac:dyDescent="0.15">
      <c r="B67" s="216" t="s">
        <v>280</v>
      </c>
      <c r="C67" s="849" t="s">
        <v>435</v>
      </c>
      <c r="D67" s="850"/>
      <c r="E67" s="850"/>
      <c r="F67" s="850"/>
      <c r="G67" s="850"/>
      <c r="H67" s="850"/>
      <c r="I67" s="851"/>
      <c r="J67" s="186"/>
      <c r="K67" s="186"/>
    </row>
    <row r="68" spans="2:12" ht="22.5" customHeight="1" x14ac:dyDescent="0.15">
      <c r="B68" s="526" t="s">
        <v>236</v>
      </c>
      <c r="C68" s="609"/>
      <c r="D68" s="609"/>
      <c r="E68" s="609"/>
      <c r="F68" s="609"/>
      <c r="G68" s="609"/>
      <c r="H68" s="609"/>
      <c r="I68" s="610"/>
      <c r="J68" s="186"/>
      <c r="K68" s="186"/>
    </row>
    <row r="69" spans="2:12" ht="22.5" customHeight="1" x14ac:dyDescent="0.15">
      <c r="B69" s="688" t="s">
        <v>281</v>
      </c>
      <c r="C69" s="258" t="s">
        <v>282</v>
      </c>
      <c r="D69" s="689" t="s">
        <v>283</v>
      </c>
      <c r="E69" s="689"/>
      <c r="F69" s="689"/>
      <c r="G69" s="689" t="s">
        <v>284</v>
      </c>
      <c r="H69" s="689"/>
      <c r="I69" s="690"/>
      <c r="J69" s="187"/>
      <c r="K69" s="187"/>
    </row>
    <row r="70" spans="2:12" ht="30.75" customHeight="1" x14ac:dyDescent="0.15">
      <c r="B70" s="595"/>
      <c r="C70" s="259"/>
      <c r="D70" s="683"/>
      <c r="E70" s="683"/>
      <c r="F70" s="683"/>
      <c r="G70" s="683"/>
      <c r="H70" s="683"/>
      <c r="I70" s="684"/>
      <c r="J70" s="187"/>
      <c r="K70" s="187"/>
    </row>
    <row r="71" spans="2:12" ht="32.25" customHeight="1" x14ac:dyDescent="0.15">
      <c r="B71" s="219" t="s">
        <v>285</v>
      </c>
      <c r="C71" s="881" t="s">
        <v>452</v>
      </c>
      <c r="D71" s="881"/>
      <c r="E71" s="881"/>
      <c r="F71" s="881"/>
      <c r="G71" s="881"/>
      <c r="H71" s="881"/>
      <c r="I71" s="882"/>
      <c r="J71" s="189"/>
      <c r="K71" s="189"/>
    </row>
    <row r="72" spans="2:12" ht="28.5" customHeight="1" x14ac:dyDescent="0.15">
      <c r="B72" s="220" t="s">
        <v>286</v>
      </c>
      <c r="C72" s="881"/>
      <c r="D72" s="881"/>
      <c r="E72" s="881"/>
      <c r="F72" s="881"/>
      <c r="G72" s="881"/>
      <c r="H72" s="881"/>
      <c r="I72" s="882"/>
      <c r="J72" s="189"/>
      <c r="K72" s="189"/>
    </row>
    <row r="73" spans="2:12" ht="30" customHeight="1" x14ac:dyDescent="0.15">
      <c r="B73" s="216" t="s">
        <v>287</v>
      </c>
      <c r="C73" s="683" t="s">
        <v>350</v>
      </c>
      <c r="D73" s="683"/>
      <c r="E73" s="683"/>
      <c r="F73" s="683"/>
      <c r="G73" s="683"/>
      <c r="H73" s="683"/>
      <c r="I73" s="684"/>
      <c r="J73" s="190"/>
      <c r="K73" s="190"/>
    </row>
    <row r="74" spans="2:12" ht="31.5" customHeight="1" thickBot="1" x14ac:dyDescent="0.2">
      <c r="B74" s="199" t="s">
        <v>288</v>
      </c>
      <c r="C74" s="685" t="s">
        <v>366</v>
      </c>
      <c r="D74" s="686"/>
      <c r="E74" s="686"/>
      <c r="F74" s="686"/>
      <c r="G74" s="686"/>
      <c r="H74" s="686"/>
      <c r="I74" s="687"/>
      <c r="J74" s="191"/>
      <c r="K74" s="191"/>
    </row>
    <row r="75" spans="2:12" ht="13.25" customHeight="1" x14ac:dyDescent="0.15">
      <c r="B75" s="192"/>
      <c r="C75" s="193"/>
      <c r="D75" s="193"/>
      <c r="E75" s="194"/>
      <c r="F75" s="194"/>
      <c r="G75" s="200"/>
      <c r="H75" s="196"/>
      <c r="I75" s="193"/>
      <c r="J75" s="191"/>
      <c r="K75" s="191"/>
    </row>
    <row r="76" spans="2:12" ht="13.25" customHeight="1" x14ac:dyDescent="0.15">
      <c r="B76" s="887"/>
      <c r="C76" s="887"/>
      <c r="D76" s="887"/>
      <c r="E76" s="887"/>
      <c r="F76" s="887"/>
      <c r="G76" s="887"/>
      <c r="H76" s="887"/>
      <c r="I76" s="887"/>
      <c r="J76" s="191"/>
      <c r="K76" s="191"/>
    </row>
    <row r="77" spans="2:12" ht="13.25" customHeight="1" x14ac:dyDescent="0.15">
      <c r="B77" s="887"/>
      <c r="C77" s="887"/>
      <c r="D77" s="887"/>
      <c r="E77" s="887"/>
      <c r="F77" s="887"/>
      <c r="G77" s="887"/>
      <c r="H77" s="887"/>
      <c r="I77" s="887"/>
      <c r="J77" s="191"/>
      <c r="K77" s="191"/>
    </row>
    <row r="78" spans="2:12" ht="13.25" customHeight="1" x14ac:dyDescent="0.15">
      <c r="B78" s="887"/>
      <c r="C78" s="887"/>
      <c r="D78" s="887"/>
      <c r="E78" s="887"/>
      <c r="F78" s="887"/>
      <c r="G78" s="887"/>
      <c r="H78" s="887"/>
      <c r="I78" s="887"/>
      <c r="J78" s="191"/>
      <c r="K78" s="191"/>
    </row>
    <row r="79" spans="2:12" ht="13.25" customHeight="1" x14ac:dyDescent="0.15">
      <c r="B79" s="192"/>
      <c r="C79" s="193"/>
      <c r="D79" s="193"/>
      <c r="E79" s="194"/>
      <c r="F79" s="194"/>
      <c r="G79" s="200"/>
      <c r="H79" s="196"/>
      <c r="I79" s="193"/>
      <c r="J79" s="191"/>
      <c r="K79" s="191"/>
    </row>
    <row r="80" spans="2:12" ht="25.5" customHeight="1" x14ac:dyDescent="0.15">
      <c r="B80" s="192"/>
      <c r="C80" s="193"/>
      <c r="D80" s="193"/>
      <c r="E80" s="194"/>
      <c r="F80" s="194"/>
      <c r="G80" s="200"/>
      <c r="H80" s="196"/>
      <c r="I80" s="193"/>
      <c r="J80" s="191"/>
      <c r="K80" s="191"/>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12" ht="12.75" customHeight="1" x14ac:dyDescent="0.15">
      <c r="F109" s="888"/>
      <c r="G109" s="889"/>
      <c r="H109" s="889"/>
      <c r="I109" s="889"/>
      <c r="J109" s="889"/>
      <c r="K109" s="889"/>
      <c r="L109" s="889"/>
    </row>
    <row r="110" spans="6:12" ht="12.75" customHeight="1" x14ac:dyDescent="0.15">
      <c r="F110" s="883"/>
      <c r="G110" s="884"/>
      <c r="H110" s="884"/>
      <c r="I110" s="884"/>
      <c r="J110" s="884"/>
      <c r="K110" s="884"/>
      <c r="L110" s="884"/>
    </row>
    <row r="111" spans="6:12" ht="12.75" customHeight="1" x14ac:dyDescent="0.15">
      <c r="F111" s="883"/>
      <c r="G111" s="884"/>
      <c r="H111" s="884"/>
      <c r="I111" s="884"/>
      <c r="J111" s="884"/>
      <c r="K111" s="884"/>
      <c r="L111" s="884"/>
    </row>
    <row r="112" spans="6:12" ht="12.75" customHeight="1" x14ac:dyDescent="0.15">
      <c r="F112" s="883"/>
      <c r="G112" s="884"/>
      <c r="H112" s="884"/>
      <c r="I112" s="884"/>
      <c r="J112" s="884"/>
      <c r="K112" s="884"/>
      <c r="L112" s="884"/>
    </row>
    <row r="113" spans="6:12" ht="12.75" customHeight="1" x14ac:dyDescent="0.15">
      <c r="F113" s="885"/>
      <c r="G113" s="886"/>
      <c r="H113" s="886"/>
      <c r="I113" s="886"/>
      <c r="J113" s="886"/>
      <c r="K113" s="886"/>
      <c r="L113" s="886"/>
    </row>
  </sheetData>
  <mergeCells count="72">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L110"/>
    <mergeCell ref="F111:L111"/>
    <mergeCell ref="F112:L112"/>
    <mergeCell ref="F113:L113"/>
    <mergeCell ref="B76:I78"/>
    <mergeCell ref="F109:L109"/>
    <mergeCell ref="C74:I74"/>
    <mergeCell ref="B69:B70"/>
    <mergeCell ref="D69:F69"/>
    <mergeCell ref="G69:I69"/>
    <mergeCell ref="D70:F70"/>
    <mergeCell ref="G70:I70"/>
    <mergeCell ref="C71:I71"/>
    <mergeCell ref="C72:I72"/>
    <mergeCell ref="C53:F56"/>
    <mergeCell ref="C63:F65"/>
    <mergeCell ref="C45:G45"/>
    <mergeCell ref="B68:I68"/>
    <mergeCell ref="C73:I73"/>
    <mergeCell ref="C67:I67"/>
    <mergeCell ref="C66:I66"/>
    <mergeCell ref="B45:B65"/>
    <mergeCell ref="C46:F48"/>
    <mergeCell ref="C49:F52"/>
    <mergeCell ref="C57:F58"/>
    <mergeCell ref="C59:F62"/>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64237-BA00-4E19-9D4C-97CF951D95E6}">
  <ds:schemaRefs>
    <ds:schemaRef ds:uri="http://www.w3.org/XML/1998/namespace"/>
    <ds:schemaRef ds:uri="http://schemas.microsoft.com/office/2006/documentManagement/types"/>
    <ds:schemaRef ds:uri="http://purl.org/dc/terms/"/>
    <ds:schemaRef ds:uri="http://purl.org/dc/dcmitype/"/>
    <ds:schemaRef ds:uri="http://purl.org/dc/elements/1.1/"/>
    <ds:schemaRef ds:uri="08ebe415-1e9a-4b26-acfc-09642d3d19df"/>
    <ds:schemaRef ds:uri="http://schemas.microsoft.com/office/2006/metadata/properties"/>
    <ds:schemaRef ds:uri="http://schemas.microsoft.com/office/infopath/2007/PartnerControls"/>
    <ds:schemaRef ds:uri="http://schemas.openxmlformats.org/package/2006/metadata/core-properties"/>
    <ds:schemaRef ds:uri="d472a95f-029e-48ed-8556-580ff62e7833"/>
  </ds:schemaRefs>
</ds:datastoreItem>
</file>

<file path=customXml/itemProps2.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Deisi Pascagaza Calero</cp:lastModifiedBy>
  <cp:lastPrinted>2021-05-06T18:33:25Z</cp:lastPrinted>
  <dcterms:created xsi:type="dcterms:W3CDTF">2010-03-25T16:40:43Z</dcterms:created>
  <dcterms:modified xsi:type="dcterms:W3CDTF">2023-02-01T22:49:08Z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