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2023/Seguimiento PI 7560/PI 7560 Mayo 2023/Publicacion HDV Mayo/"/>
    </mc:Choice>
  </mc:AlternateContent>
  <xr:revisionPtr revIDLastSave="4" documentId="8_{DF5DC883-DA51-4446-8148-88296F3ABE4B}" xr6:coauthVersionLast="47" xr6:coauthVersionMax="47" xr10:uidLastSave="{380862BB-C0D1-4147-841D-B2F1F0D6A853}"/>
  <workbookProtection workbookAlgorithmName="SHA-512" workbookHashValue="lm3DtjKumncP8CHLuCUd2JLdPx2ELZ8v8jYyFg4ZzogEezliFa4xfVhoPvMNjWB9e/f+XYO9NHrrlIjr6QytRw==" workbookSaltValue="3Sox00ef/PuYs407gMT+eQ==" workbookSpinCount="100000" lockStructure="1"/>
  <bookViews>
    <workbookView xWindow="-110" yWindow="-110" windowWidth="19420" windowHeight="10300" tabRatio="748"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73" l="1"/>
  <c r="E31" i="73"/>
  <c r="E30" i="73"/>
  <c r="E31" i="69"/>
  <c r="E38" i="68"/>
  <c r="E37" i="68"/>
  <c r="E36" i="68"/>
  <c r="E35" i="68"/>
  <c r="E34" i="68"/>
  <c r="E33" i="68"/>
  <c r="E32" i="68"/>
  <c r="E31" i="68"/>
  <c r="L28" i="67"/>
  <c r="H31" i="71"/>
  <c r="H31" i="69"/>
  <c r="E27" i="71" l="1"/>
  <c r="E29" i="71"/>
  <c r="D28" i="73"/>
  <c r="D27" i="73"/>
  <c r="H38" i="73"/>
  <c r="E38" i="73"/>
  <c r="H37" i="73"/>
  <c r="E37" i="73"/>
  <c r="H36" i="73"/>
  <c r="E36" i="73"/>
  <c r="H35" i="73"/>
  <c r="E35" i="73"/>
  <c r="H34" i="73"/>
  <c r="E34" i="73"/>
  <c r="H33" i="73"/>
  <c r="E33" i="73"/>
  <c r="H32"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H36"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4" i="69"/>
  <c r="H38" i="69"/>
  <c r="H28" i="68"/>
  <c r="H29" i="68" s="1"/>
  <c r="H30" i="68" s="1"/>
  <c r="H33" i="69"/>
  <c r="H35" i="69"/>
  <c r="H32" i="69"/>
  <c r="H36" i="71"/>
  <c r="H33" i="71"/>
  <c r="H37" i="71"/>
  <c r="H32" i="71"/>
  <c r="H34" i="71"/>
  <c r="H38" i="71"/>
  <c r="H35"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<sst xmlns="http://schemas.openxmlformats.org/spreadsheetml/2006/main" count="1052" uniqueCount="393">
  <si>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</si>
  <si>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</si>
  <si>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</si>
  <si>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</si>
  <si>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</si>
  <si>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</si>
  <si>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</si>
  <si>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</si>
  <si>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</si>
  <si>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</si>
  <si>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</si>
  <si>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</si>
  <si>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</si>
  <si>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</si>
  <si>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</si>
  <si>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</si>
  <si>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</si>
  <si>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</si>
  <si>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</si>
  <si>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</si>
  <si>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</si>
  <si>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</si>
  <si>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</si>
  <si>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</si>
  <si>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</si>
  <si>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</si>
  <si>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</si>
  <si>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</si>
  <si>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</si>
  <si>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</si>
  <si>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</si>
  <si>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</si>
  <si>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</si>
  <si>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</si>
  <si>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</si>
  <si>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</si>
  <si>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</si>
  <si>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</si>
  <si>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</si>
  <si>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</si>
  <si>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</si>
  <si>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</si>
  <si>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</si>
  <si>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</si>
  <si>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</si>
  <si>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</si>
  <si>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</si>
  <si>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</si>
  <si>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</si>
  <si>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</si>
  <si>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</si>
  <si>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</si>
  <si>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</si>
  <si>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</si>
  <si>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</si>
  <si>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</si>
  <si>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</si>
  <si>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</si>
  <si>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</si>
  <si>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</si>
  <si>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</si>
  <si>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</si>
  <si>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</si>
  <si>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</si>
  <si>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</si>
  <si>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</si>
  <si>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</si>
  <si>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</si>
  <si>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</si>
  <si>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</si>
  <si>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</si>
  <si>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</si>
  <si>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</si>
  <si>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</si>
  <si>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</si>
  <si>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</si>
  <si>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</si>
  <si>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</si>
  <si>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</si>
  <si>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</si>
  <si>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</si>
  <si>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</si>
  <si>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</si>
  <si>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</si>
  <si>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</si>
  <si>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</si>
  <si>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</si>
  <si>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</si>
  <si>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</si>
  <si>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</si>
  <si>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</si>
  <si>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</si>
  <si>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</si>
  <si>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</si>
  <si>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</si>
  <si>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</si>
  <si>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</si>
  <si>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</si>
  <si>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</si>
  <si>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</si>
  <si>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</si>
  <si>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</si>
  <si>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</si>
  <si>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</si>
  <si>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</si>
  <si>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</si>
  <si>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</si>
  <si>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</si>
  <si>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</si>
  <si>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</si>
  <si>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</si>
  <si>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</si>
  <si>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</si>
  <si>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</si>
  <si>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</si>
  <si>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</si>
  <si>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</si>
  <si>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</si>
  <si>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</si>
  <si>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</si>
  <si>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</si>
  <si>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</si>
  <si>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</si>
  <si>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</si>
  <si>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</si>
  <si>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</si>
  <si>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</si>
  <si>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</si>
  <si>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</si>
  <si>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</si>
  <si>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</si>
  <si>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</si>
  <si>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</si>
  <si>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</si>
  <si>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</si>
  <si>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</si>
  <si>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</si>
  <si>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</si>
  <si>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</si>
  <si>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</si>
  <si>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</si>
  <si>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</si>
  <si>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</si>
  <si>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</si>
  <si>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</si>
  <si>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</si>
  <si>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</si>
  <si>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</si>
  <si>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</si>
  <si>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</si>
  <si>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</si>
  <si>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</si>
  <si>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</si>
  <si>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</si>
  <si>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</si>
  <si>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</si>
  <si>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</si>
  <si>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</si>
  <si>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</si>
  <si>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</si>
  <si>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</si>
  <si>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</si>
  <si>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</si>
  <si>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</si>
  <si>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</si>
  <si>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</si>
  <si>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</si>
  <si>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</si>
  <si>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</si>
  <si>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</si>
  <si>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</si>
  <si>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</si>
  <si>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</si>
  <si>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</si>
  <si>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</si>
  <si>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</si>
  <si>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</si>
  <si>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</si>
  <si>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</si>
  <si>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</si>
  <si>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</si>
  <si>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</si>
  <si>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</si>
  <si>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</si>
  <si>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</si>
  <si>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</si>
  <si>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</si>
  <si>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</si>
  <si>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</si>
  <si>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</si>
  <si>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</si>
  <si>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</si>
  <si>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</si>
  <si>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</si>
  <si>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</si>
  <si>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</si>
  <si>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</si>
  <si>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</si>
  <si>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</si>
  <si>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</si>
  <si>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</si>
  <si>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</si>
  <si>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</si>
  <si>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</si>
  <si>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</si>
  <si>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</si>
  <si>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</si>
  <si>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</si>
  <si>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</si>
  <si>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</si>
  <si>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</si>
  <si>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</si>
  <si>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</si>
  <si>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</si>
  <si>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</si>
  <si>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</si>
  <si>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</si>
  <si>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</si>
  <si>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</si>
  <si>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</si>
  <si>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</si>
  <si>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</si>
  <si>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</si>
  <si>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</si>
  <si>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</si>
  <si>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</si>
  <si>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</si>
  <si>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</si>
  <si>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</si>
  <si>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</si>
  <si>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</si>
  <si>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</si>
  <si>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</si>
  <si>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</si>
  <si>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</si>
  <si>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</si>
  <si>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</si>
  <si>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</si>
  <si>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</si>
  <si>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</si>
  <si>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</si>
  <si>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</si>
  <si>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</si>
  <si>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</si>
  <si>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</si>
  <si>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</si>
  <si>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</si>
  <si>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</si>
  <si>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</si>
  <si>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</si>
  <si>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</si>
  <si>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</si>
  <si>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</si>
  <si>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</si>
  <si>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</si>
  <si>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</si>
  <si>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</si>
  <si>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</si>
  <si>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</si>
  <si>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</si>
  <si>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</si>
  <si>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</si>
  <si>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</si>
  <si>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</si>
  <si>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</si>
  <si>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</si>
  <si>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</si>
  <si>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</si>
  <si>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</si>
  <si>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</si>
  <si>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</si>
  <si>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</si>
  <si>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</si>
  <si>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</si>
  <si>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</si>
  <si>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</si>
  <si>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</si>
  <si>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</si>
  <si>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</si>
  <si>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</si>
  <si>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</si>
  <si>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</si>
  <si>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</si>
  <si>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</si>
  <si>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</si>
  <si>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</si>
  <si>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</si>
  <si>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</si>
  <si>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</si>
  <si>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</si>
  <si>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</si>
  <si>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</si>
  <si>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</si>
  <si>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</si>
  <si>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</si>
  <si>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</si>
  <si>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</si>
  <si>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</si>
  <si>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</si>
  <si>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</si>
  <si>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</si>
  <si>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</si>
  <si>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</si>
  <si>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</si>
  <si>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</si>
  <si>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</si>
  <si>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</si>
  <si>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</si>
  <si>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</si>
  <si>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</si>
  <si>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</si>
  <si>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</si>
  <si>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</si>
  <si>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</si>
  <si>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</si>
  <si>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</si>
  <si>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</si>
  <si>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</si>
  <si>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</si>
  <si>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</si>
  <si>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</si>
  <si>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</si>
  <si>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</si>
  <si>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</si>
  <si>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</si>
  <si>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</si>
  <si>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</si>
  <si>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</si>
  <si>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</si>
  <si>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</si>
  <si>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</si>
  <si>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</si>
  <si>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</si>
  <si>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</si>
  <si>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</si>
  <si>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</si>
  <si>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</si>
  <si>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</si>
  <si>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</si>
  <si>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</si>
  <si>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</si>
  <si>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</si>
  <si>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</si>
  <si>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</si>
  <si>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</si>
  <si>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</si>
  <si>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</si>
  <si>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</si>
  <si>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</si>
  <si>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</si>
  <si>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</si>
  <si>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</si>
  <si>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</si>
  <si>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</si>
  <si>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</si>
  <si>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</si>
  <si>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</si>
  <si>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</si>
  <si>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</si>
  <si>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</si>
  <si>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</si>
  <si>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</si>
  <si>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</si>
  <si>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</si>
  <si>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</si>
  <si>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</si>
  <si>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</si>
  <si>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</si>
  <si>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</si>
  <si>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</si>
  <si>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</si>
  <si>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</si>
  <si>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</si>
  <si>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</si>
  <si>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</si>
  <si>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</si>
  <si>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</si>
  <si>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</si>
  <si>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</si>
  <si>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</si>
  <si>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Con corte al 31 de mayo de 2023, la meta presenta una magnitud ejecutada de 0,70, lo que representa un avance del 35%. Lo anterior, teniendo en cuenta la definición de los conceptos gráficos, estructuración de acciones pedagógicas propias de las campañas como resultado de varias mesas de trabajo con el equipo del área de cultura ciudadana en cabeza de la gerente del proyecto. Así mismo, se definió la agenda del simposio inaugural de la campaña Bogotá se conecta con el mar y se complementó la línea conceptual de la campaña de riesgos con el fin de socializarla con los aliados estratégicos de la campaña (Agencia Llorente &amp; Llorente y Organización GRAVED.</t>
  </si>
  <si>
    <t>Con corte al 31 de mayo de 2023, ha sido vinculadas 965 personas, lo cual representa un avance del 45,95% frente a la programación de la vigencia 2023. En este orden, se destaca la implementación de acciones de apropiación de la cultura ciudadana con las estrategias mirar y no tocar es amar en el marco del sistema distrital de cuidado, huellitas de la calle en respuesta a las responsabilidades con la política pública de habitabiidad en calle y pisa el freno hay vida en la via. Adicionalmente, es de resaltar el desarrollo de acciones fundamentales para la continuidad de los procesos de servicio social estudiantil obligatorio y semillero de docentes que apuntan al cumpliento de la meta para la vigencia 2023.</t>
  </si>
  <si>
    <t xml:space="preserve">En mayo se vincularon 257 ciudadanos y ciudadanas, a través de las siguientes acciones de participación: 
- Espacios de participación se vincularon 121 ciudadanas y ciudadanos
- Programa de red de aliados se vincularon 100 ciudadanas y ciudadanos
- Programa de copropiedad y convivencia se vincularon 36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Barrios Unidos, Usaquén, Ciudad Bolívar, Kennedy, Tunjuelito, Los Mártires, Distrital, Santa Fe, San Critóbal, Teusaquillo, Los Mártires, Puente Aranda, La Candelaria,  Suba, Engativá, Fontibón, Rafael Uribe Uribe, Bosa y Usme. 
  </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</si>
  <si>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</si>
  <si>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 xml:space="preserve">En mayo 2023, se ejecutaron 15 pactos, realizando gestiones en las localidades de Santa Fe, La Candelaria, San Cristóbal, Ciudad Bolívar, Fontibón, Barrios Unidos, Bosa y Antonio Nariño llevando los servicios y programas de protección y bienestar animal a las comunidades con quienes se pactaron los compromisos. </t>
  </si>
  <si>
    <t xml:space="preserve">Con corte al 31 de mayo se han vinculado 99 prestadores de la magnitud programada, es decir un avance acumulado del 47,60% para la vigencia 2023.
Para dar cumplimiento de la meta de vincular 208 prestadores de servicio para la vigencia 2023, se ha llevado a cabo procesos de socialización de los lineamentos técnicos desarrollados para la regulación de las diferentes prestaciones de servicios que trabajan para y con los animales, a partir de los cuales se han vinculado prestadores de servicios a la estrategia de regulación del IDPYBA.
Para lo anterio, se han realizado las siguientes actividades:
1. Visitas de inspección y vigilancia a los prestadores de servicios durante la vigencia 2023.
2. Desarrollo de documentos de Inspección y vigilancia.
3. Procesos de socialización de los protocolos, guías y documentos producto de la implementación de la estrategia de regulación.			
</t>
  </si>
  <si>
    <t xml:space="preserve">Para dar cumplimiento de la meta de vincular 208 prestadores de servicio para la vigencia 2023, en mayo de 2023 se llevaron a cabo 2 procesos de socialización de los lineamentos técnicos desarrollados para la regulación de las diferentes prestaciones de servicios que trabajan para y con los animales, a partir de los cuales se vincularon 10 prestadores de servicios a la estrategia de regulación del IDPYBA.
Por otra parte, se han alcanzado logros frente a las siguientes actividades:
1. Realizar 22 visitas de inspección y vigilancia a los prestadores de servicios durante el mes de mayo.
2. Desarrollo de documentos de Inspección y vigilancia, principalmente la construcción del documento de procedimiento para la implementación de las funciones de Inspección y Vigilancia.
3. Se llevó a cabo 2 procesos de socialización de los protocolos, guías y documentos producto de la implementación de la estrategia de regulación
</t>
  </si>
  <si>
    <t xml:space="preserve">En el trascurso del mes se celebraron 2alianzas de acuerdo con lo programado. Esta alianza, fue realizada con la Subgerencia Cultural del banco de la república y con la Constructora Bolivar, para ello se llevaron a cabo las siguientes actividades: 
*Elaboración de Guía de uso del libro "El convite de los Animales" y creación de la herramienta: Se articularon reuiniones entre el equipo de cultura para formular la propuesta de guía de uso que se prestentó a la subgerencia cultural del banco de la república.
*Presentación borrador de Guia de uso del libro "El convite de los Animales": Se presentó por parte del equipo de cultura de la SGGC el primer borrador de guía de uso a la subgerencia cultural del banco de la república para revisión y aprobación de los contenidos, actividades y acciones a implementar con la ciudadanía.
*Apertura de espacios conjuntos para dar a conocer la temática "Paz con los animales" y los avances en el uso del libro "El convite de los Animales": De acuerdo a lo pactado en la primera reunión de la alianza, se llevó a cabo el taller "Paz con los animales" dirigido a niños y niñas, así como a sus acudientes, en la biblioteca Luis Angel Arango el día 13 de mayo, contando con la gestión del espacio y convocatoria a cargo de las profesionales del Banco de la República, y la elaboración y ejecución del taller por parte del área de Cultura Ciudadana del Instituto de Protección y Bienestar Animal.
*Con la Constructora Bolívar se definieron los proyectos de copropiedad vis y no vis que se incluirán en el piloto de charlas de propiedad horizontal en las localidades de Suba. Se define también que con el enlace local pyba se organizará un calendario de charlas las cuales se realizarán en el trascurso de año 2023 y se presentarán ante la constructora para aprobación. 
A su vez, se han realizado los siguentes avances y mesa de trabajo durante el mes 
*Articulación interinstitucional con Escuela Colombiana de Rehabilitación-ERC: Se asistió a la reunión solicitada por la ECR que tuvo por objetivo hacer una mesa de trabajo para la construcción de una propuesta de alianza dirigida a la formación de un equipo de voluntarios en PYBA, que incluya un ciclo de formación en temas primordiales para ser voluntario y una actividad de cierre del ciclo en el que los estudiantes puedan aplicar sus conocimientos.
*Mesa de trabajo con Subred Centro Oriente: Se asistió a la mesa de trabajo citada por la SCCGC para definir el calendario de actividades que se organizarán articuladamente en el transcurso del año. A la fecha se propone realizar una caminata con animales de compañía de los miembros de la red de mascota (grupo creado por la subred) en el parque simón bolivar, en el que se implementará la carrea de observaciones del equipo de cultura ciudadana
*Reunión para revisión del memorando de entendimiento con la subsecretaría de bienestar animal de Medellín: Se acompañó la reunión citada por la subsecretaría para definir las acciones 2023 que se harán articuladamente entre cada una de las instituciones. Se define trabajar en 3 campañas conjuntas que el IDPYBA ha desarrollado años anteriores para implementar en Medellín, de acuerdo con la dinámica de la ciudada.
*Reunión de articulación para generar calendario de actividades con la UExternado de Colombia: Se asistio a la reunión citada por la Universidad para construir un calendario de actividades para el II semestre del año, en el que se incluyen una charlas durante la semana de inducción de nuevos estudiantes y jornada petfriendly en el campus.
*Martes de Bienestar: se realizaron dos intervenciones, una en la mañana y otra en la noche el día 17 de enero de 2023 abordando el tema de Familia interespecie, donde se hizo un recorrido teórico del concepto de familia desde la constitución política de Colombia, Política Pública para las familias hasta llegar al concepto de familia interespecie desde el IDPYBA
*Conmemoración día internacional de la mujer: donde se realizó una ponencia sobre Violencias interrelacionadas, relación del maltrato animal y la violencia de género como indicador de riesgo psicosocial y alerta temprana para la identificación de otros tipos de violencias </t>
  </si>
  <si>
    <t xml:space="preserve">En el trascurso de la vigencia se han adelantado 4 alianzas de las 10 programadas, equivalente al 40% de la magnitud programada para la vigencia 2023.   Estas alianzas, fueron realizadas con  la Subred Centro Oriente, la empresa Diverpool, Banco de la Republica y Constructora Bolívar, para lo cual se han realizado las siguientes actividades: 
*Reuniones de articulación para la organización de una jornada petfriendly en el Ministerio de Minas y Energía dirigida a colaborades de la entidad. La jornada econtó con el acompañamiento del equipo de cultura ciudadana para realizar charlas en tenencia responsable de animales de compañía, feria de empredimiento y jornada de adopción con la red de aliados y apoyo de nuestros aliados privados del selo zoolidario.
*Reunión con el DADEP y con el IDPC para desarrollar un calendario de actividades durante el año que tiene por objetivo fortalecer la particiación de la red de aliados en la ciudad a través de eventos conjuntos en el parkway durante el mes de mayo y en agosto en el parque de los hippies.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 En desarrollo de la Alianza con la Subred Centro Oriente se han realizado dos intervenciones en las cuales: i) se abordó el tema de Familia Inter especie, donde se hizo un recorrido teórico del concepto de familia desde la constitución política de Colombia, Política Pública para las familias hasta llegar al concepto de familia Inter especie desde el IDPYBA. ii) Conmemoración del día internacional de la mujer: con la realización de una ponencia sobre Violencias interrelacionadas, relación del maltrato.
*Elaboración de Guía de uso del libro "El convite de los Animales" y creación de la herramienta: Se articularon reuiniones entre el equipo de cultura para formular la propuesta de guía de uso que se prestentó a la subgerencia cultural del banco de la república.
*Presentación borrador de Guia de uso del libro "El convite de los Animales": Se presentó por parte del equipo de cultura de la SGGC el primer borrador de guía de uso a la subgerencia cultural del banco de la república para revisión y aprobación de los contenidos, actividades y acciones a implementar con la ciudadanía.
*Apertura de espacios conjuntos para dar a conocer la temática "Paz con los animales" y los avances en el uso del libro "El convite de los Animales": De acuerdo a lo pactado en la primera reunión de la alianza, se llevó a cabo el taller "Paz con los animales" dirigido a niños y niñas, así como a sus acudientes, en la biblioteca Luis Angel Arango el día 13 de mayo, contando con la gestión del espacio y convocatoria a cargo de las profesionales del Banco de la República, y la elaboración y ejecución del taller por parte del área de Cultura Ciudadana del Instituto de Protección y Bienestar Animal.
*Con la Constructora Bolívar se definieron los proyectos de copropiedad vis y no vis que se incluirán en el piloto de charlas de propiedad horizontal en las localidades de Suba. Se define también que con el enlace local pyba se organizará un calendario de charlas las cuales se realizarán en el trascurso de año 2023 y se presentarán ante la constructora para aprobación. </t>
  </si>
  <si>
    <r>
      <t xml:space="preserve">En mayo de 2023, se realizó
Construcción de los documentos base de campaña de Bogotá se conecta con el mar y prevención-manejo de riesgos con animales.
Mesas técnicas de trabajo para la conceptualización y definición de líneas gráficas, elaboración de los conceptos gráficos.
Estructuración de acciones pedagógicas propias de las campañas.
Otras acciones administrativas que suman al cumplimiento del objetivo propio de la producción de las campañas de transformación cultural. 
</t>
    </r>
    <r>
      <rPr>
        <sz val="9"/>
        <rFont val="Arial"/>
        <family val="2"/>
      </rPr>
      <t>En este orden,en mayo de 2023 se avanzó en un 10% al cumplimiento de la magnitud programada para la vigencia.</t>
    </r>
  </si>
  <si>
    <r>
      <t xml:space="preserve">En mayo de 2023, se implementó el programa de sensibilización, educación y formación en ámbito comunitario, educativo y recreodeportivo como se describe a continuación lo cual refleja un avance de la metadel </t>
    </r>
    <r>
      <rPr>
        <sz val="9"/>
        <rFont val="Arial"/>
        <family val="2"/>
      </rPr>
      <t>9,52%</t>
    </r>
    <r>
      <rPr>
        <sz val="9"/>
        <color theme="1"/>
        <rFont val="Arial"/>
        <family val="2"/>
      </rPr>
      <t xml:space="preserve"> :
Ámbito comunitario se desarrollaron 13 intervenciones acciones de apropiación de la cultura ciudadana, impactando a 141 ciudadanos y ciudadanas.  Aquí se vincula las acciones de:
**Huellitas de calle con 4 jornadas y 20 ciudadanos sensibilizados
**Mirar y no tocar es amar con 1 jornada y 18 ciudadanos participantes en el recorrido de observación de fauna silvestre urbana en el marco del Sistema Distrital de Cuidado.
**Pisa el freno, hay vida en la vía con 1 jornada y 36 personas (actores viales) sensibilizadas
**Otras acciones de apropiación de la cultura ciudadanas con 7 intervenciones y 67 ciudadanos vinculados
Ámbito educativo se desarrollaron 4 acciones pedagógicas de apropiación de la cultura ciudadana, impactando a 50 estudiantes.
Ámbito recreodeportivo se desarrolló 1 acción vinculando a 9 ciudadanos y ciudadanas.
Se reporta que las acciones en el marco del proceso de servicio social estudiantil obligatorio avanzan satisfactoriamente.
Se reporta que las acciones formativas en el marco del Semillero de Docentes avanzaron de acuerdo con lo proyectado para cumplir la meta del año. </t>
    </r>
  </si>
  <si>
    <r>
      <rPr>
        <sz val="9"/>
        <rFont val="Arial"/>
        <family val="2"/>
      </rPr>
      <t xml:space="preserve">A la fecha el Instituto ha vinculado 7,868 ciudadanos y ciudadanas en talleres de formación (acumulados PDD; 2020=404 + 2021=2800 + 2022=4,000 +2023=664),  que aborden la normatividad vigente y su aplicación en las instancias y los espacios de participación ciudadana y movilización social de protección y bienestar animal. Para la vigencia 2023, se prsenta una magnitud acumulada de 664 personas vinculadas, equivalente al 39,06% de la magnitud programada para la vigencia. En este orden,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337 personas </t>
    </r>
    <r>
      <rPr>
        <u/>
        <sz val="9"/>
        <rFont val="Arial"/>
        <family val="2"/>
      </rPr>
      <t>(febrero 69 + marzo 41 + abril 106 + 121 mayo ciudadanas y ciudadanos vinculados)</t>
    </r>
    <r>
      <rPr>
        <sz val="9"/>
        <rFont val="Arial"/>
        <family val="2"/>
      </rPr>
      <t xml:space="preserve">
- Inducción del Programa de voluntariado social en protección y bienestar animal, donde se vincularon 96 ciudadanas y ciudadanos </t>
    </r>
    <r>
      <rPr>
        <u/>
        <sz val="9"/>
        <rFont val="Arial"/>
        <family val="2"/>
      </rPr>
      <t>(65 marzo + 31 abril).</t>
    </r>
    <r>
      <rPr>
        <sz val="9"/>
        <rFont val="Arial"/>
        <family val="2"/>
      </rPr>
      <t xml:space="preserve">
- Se realizaron sensibilizaciones virtuales y presenciales donde se abordó la normativa vigente y estrategias de convivencia interespecie en propiedad horizontal, a través del programa de copropiedad y convivencia, donde se han vinculado 131 ciudadanas y ciudadanos (</t>
    </r>
    <r>
      <rPr>
        <u/>
        <sz val="9"/>
        <rFont val="Arial"/>
        <family val="2"/>
      </rPr>
      <t xml:space="preserve">enero 8 + marzo 53 + abril 34 + 36 mayo ciudadanas y ciudadanos vinculados)   </t>
    </r>
    <r>
      <rPr>
        <sz val="9"/>
        <rFont val="Arial"/>
        <family val="2"/>
      </rPr>
      <t xml:space="preserve">
- Se vincularon 100 organizaciones al programa de la red de aliados.</t>
    </r>
  </si>
  <si>
    <r>
      <t>A la fecha el Instituto ha definido y ejecutado 918 pactos con las instancias y espacios de participación ciudadana y movilización social por localidad para la Protección y Bienestar Animal (acumulados PDD; 2020=60 + 2021=390 + 2022=430 + 2023=38). Para la vigencia 2023, se presenta una magnitud ejecutada de 38 pactos, equivalente al</t>
    </r>
    <r>
      <rPr>
        <b/>
        <sz val="9"/>
        <color rgb="FFFF0000"/>
        <rFont val="Arial"/>
        <family val="2"/>
      </rPr>
      <t xml:space="preserve">  </t>
    </r>
    <r>
      <rPr>
        <b/>
        <sz val="9"/>
        <rFont val="Arial"/>
        <family val="2"/>
      </rPr>
      <t xml:space="preserve">50,66% </t>
    </r>
    <r>
      <rPr>
        <sz val="9"/>
        <rFont val="Arial"/>
        <family val="2"/>
      </rPr>
      <t xml:space="preserve">de la magnitud programada para la vigencia 2023.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mayo se ejecutaron 15 pactos, se lograron importantes gestiones para las localidades de Santa Fe, La Candelaria, San Cristóbal, Ciudad Bolívar, Fontibón, Barrios Unidos, Bosa y Antonio Nariño llevando los servicios y programas de protección y bienestar animal a las comunidades con quienes se pactaron los compromisos.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</si>
</sst>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
      <b/>
      <sz val="9"/>
      <color rgb="FFFF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8">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36533</xdr:colOff>
      <xdr:row>39</xdr:row>
      <xdr:rowOff>85097</xdr:rowOff>
    </xdr:from>
    <xdr:to>
      <xdr:col>8</xdr:col>
      <xdr:colOff>1379159</xdr:colOff>
      <xdr:row>43</xdr:row>
      <xdr:rowOff>381177</xdr:rowOff>
    </xdr:to>
    <xdr:graphicFrame macro="">
      <xdr:nvGraphicFramePr>
        <xdr:cNvPr id="6" name="Gráfico 3">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314451</xdr:rowOff>
    </xdr:from>
    <xdr:to>
      <xdr:col>8</xdr:col>
      <xdr:colOff>1397000</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350561</xdr:rowOff>
    </xdr:from>
    <xdr:to>
      <xdr:col>8</xdr:col>
      <xdr:colOff>1443113</xdr:colOff>
      <xdr:row>43</xdr:row>
      <xdr:rowOff>747882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87419</xdr:colOff>
      <xdr:row>39</xdr:row>
      <xdr:rowOff>156923</xdr:rowOff>
    </xdr:from>
    <xdr:to>
      <xdr:col>8</xdr:col>
      <xdr:colOff>1357314</xdr:colOff>
      <xdr:row>42</xdr:row>
      <xdr:rowOff>71437</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26953125" style="82" customWidth="1"/>
    <col min="5" max="5" width="17.453125" style="74" customWidth="1"/>
    <col min="6" max="6" width="23.26953125" style="74" customWidth="1"/>
    <col min="7" max="7" width="17.1796875" style="74" customWidth="1"/>
    <col min="8" max="8" width="16.26953125" style="74" customWidth="1"/>
    <col min="9" max="9" width="18.1796875" style="74" customWidth="1"/>
    <col min="10" max="10" width="13.81640625" style="74" customWidth="1"/>
    <col min="11" max="11" width="13.81640625" style="94" customWidth="1"/>
    <col min="12" max="14" width="13.81640625" style="74" customWidth="1"/>
    <col min="15" max="17" width="13.453125" style="74" customWidth="1"/>
    <col min="18" max="18" width="11.453125" style="74" customWidth="1"/>
    <col min="19" max="19" width="9.81640625" style="74" customWidth="1"/>
    <col min="20" max="20" width="10.26953125" style="74" customWidth="1"/>
    <col min="21" max="21" width="14.1796875" style="74" customWidth="1"/>
    <col min="22" max="22" width="11.453125" style="74" customWidth="1"/>
    <col min="23" max="23" width="12.26953125" style="74" customWidth="1"/>
    <col min="24" max="26" width="14.26953125" style="74" customWidth="1"/>
    <col min="27" max="27" width="16.26953125" style="114" customWidth="1"/>
    <col min="28" max="28" width="14.81640625" style="74" customWidth="1"/>
    <col min="29" max="29" width="14.26953125" style="74" customWidth="1"/>
    <col min="30" max="30" width="89.81640625" style="74" customWidth="1"/>
    <col min="31" max="31" width="79.26953125" style="74" customWidth="1"/>
    <col min="32" max="32" width="87.453125" style="74" customWidth="1"/>
    <col min="33" max="16384" width="11.453125" style="74"/>
  </cols>
  <sheetData>
    <row r="2" spans="1:67" s="116" customFormat="1" ht="45.75" customHeight="1" x14ac:dyDescent="0.35">
      <c r="A2" s="279"/>
      <c r="B2" s="279"/>
      <c r="C2" s="264" t="s">
        <v>0</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71"/>
    </row>
    <row r="3" spans="1:67" s="116" customFormat="1" ht="45.75" customHeight="1" x14ac:dyDescent="0.35">
      <c r="A3" s="279"/>
      <c r="B3" s="279"/>
      <c r="C3" s="264" t="s">
        <v>1</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72"/>
    </row>
    <row r="4" spans="1:67" s="116" customFormat="1" ht="45.75" customHeight="1" x14ac:dyDescent="0.35">
      <c r="A4" s="279"/>
      <c r="B4" s="279"/>
      <c r="C4" s="264" t="s">
        <v>2</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72"/>
    </row>
    <row r="5" spans="1:67" s="116" customFormat="1" ht="45.75" customHeight="1" x14ac:dyDescent="0.35">
      <c r="A5" s="279"/>
      <c r="B5" s="279"/>
      <c r="C5" s="282" t="s">
        <v>3</v>
      </c>
      <c r="D5" s="282"/>
      <c r="E5" s="282"/>
      <c r="F5" s="282"/>
      <c r="G5" s="282"/>
      <c r="H5" s="282"/>
      <c r="I5" s="282"/>
      <c r="J5" s="282"/>
      <c r="K5" s="282"/>
      <c r="L5" s="282"/>
      <c r="M5" s="282"/>
      <c r="N5" s="282"/>
      <c r="O5" s="282"/>
      <c r="P5" s="282"/>
      <c r="Q5" s="282"/>
      <c r="R5" s="269" t="s">
        <v>4</v>
      </c>
      <c r="S5" s="269"/>
      <c r="T5" s="269"/>
      <c r="U5" s="269"/>
      <c r="V5" s="269"/>
      <c r="W5" s="269"/>
      <c r="X5" s="269"/>
      <c r="Y5" s="269"/>
      <c r="Z5" s="269"/>
      <c r="AA5" s="269"/>
      <c r="AB5" s="269"/>
      <c r="AC5" s="269"/>
      <c r="AD5" s="269"/>
      <c r="AE5" s="269"/>
      <c r="AF5" s="273"/>
    </row>
    <row r="6" spans="1:67" s="117" customFormat="1" ht="30.75" customHeight="1" x14ac:dyDescent="0.35">
      <c r="D6" s="118"/>
      <c r="K6" s="116"/>
      <c r="AA6" s="119"/>
    </row>
    <row r="7" spans="1:67" s="117" customFormat="1" ht="42" customHeight="1" x14ac:dyDescent="0.35">
      <c r="B7" s="120" t="s">
        <v>5</v>
      </c>
      <c r="C7" s="278" t="e">
        <f>+#REF!</f>
        <v>#REF!</v>
      </c>
      <c r="D7" s="278"/>
      <c r="E7" s="278"/>
      <c r="F7" s="278"/>
      <c r="G7" s="278"/>
      <c r="K7" s="116"/>
      <c r="AA7" s="119"/>
    </row>
    <row r="8" spans="1:67" s="117" customFormat="1" ht="42" customHeight="1" x14ac:dyDescent="0.35">
      <c r="B8" s="120" t="s">
        <v>6</v>
      </c>
      <c r="C8" s="278" t="e">
        <f>+#REF!</f>
        <v>#REF!</v>
      </c>
      <c r="D8" s="278"/>
      <c r="E8" s="278"/>
      <c r="F8" s="278"/>
      <c r="G8" s="278"/>
      <c r="K8" s="116"/>
      <c r="AA8" s="119"/>
    </row>
    <row r="9" spans="1:67" s="117" customFormat="1" ht="42" customHeight="1" x14ac:dyDescent="0.35">
      <c r="B9" s="121" t="s">
        <v>7</v>
      </c>
      <c r="C9" s="278" t="e">
        <f>+#REF!</f>
        <v>#REF!</v>
      </c>
      <c r="D9" s="278"/>
      <c r="E9" s="278"/>
      <c r="F9" s="278"/>
      <c r="G9" s="278"/>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53" t="str">
        <f>+'[1]Sección 1. Metas - Magnitud'!B13</f>
        <v>PLAN DE DESARROLLO - BOGOTÁ MEJOR PARA TODOS 2016-2020</v>
      </c>
      <c r="B11" s="254"/>
      <c r="C11" s="254"/>
      <c r="D11" s="254"/>
      <c r="E11" s="254"/>
      <c r="F11" s="254"/>
      <c r="G11" s="254"/>
      <c r="H11" s="255"/>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53" t="s">
        <v>10</v>
      </c>
      <c r="AE11" s="254"/>
      <c r="AF11" s="255"/>
    </row>
    <row r="12" spans="1:67" s="86" customFormat="1" ht="56.25" customHeight="1" x14ac:dyDescent="0.3">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35">
      <c r="A13" s="219" t="s">
        <v>38</v>
      </c>
      <c r="B13" s="219" t="str">
        <f>+'[2]Sección 1. Metas - Magnitud'!I15</f>
        <v>Demarcar 2.600 kilómetro carril de vías</v>
      </c>
      <c r="C13" s="219">
        <v>224</v>
      </c>
      <c r="D13" s="219" t="s">
        <v>39</v>
      </c>
      <c r="E13" s="219">
        <v>171</v>
      </c>
      <c r="F13" s="223" t="s">
        <v>40</v>
      </c>
      <c r="G13" s="219" t="s">
        <v>41</v>
      </c>
      <c r="H13" s="219" t="s">
        <v>42</v>
      </c>
      <c r="I13" s="274" t="e">
        <f>SUM(J13:N14)</f>
        <v>#REF!</v>
      </c>
      <c r="J13" s="256" t="e">
        <f>+#REF!</f>
        <v>#REF!</v>
      </c>
      <c r="K13" s="258" t="e">
        <f>+#REF!</f>
        <v>#REF!</v>
      </c>
      <c r="L13" s="280" t="e">
        <f>+#REF!</f>
        <v>#REF!</v>
      </c>
      <c r="M13" s="256" t="e">
        <f>+#REF!</f>
        <v>#REF!</v>
      </c>
      <c r="N13" s="256" t="e">
        <f>+#REF!</f>
        <v>#REF!</v>
      </c>
      <c r="O13" s="251" t="e">
        <f>+#REF!</f>
        <v>#REF!</v>
      </c>
      <c r="P13" s="251">
        <v>6.45</v>
      </c>
      <c r="Q13" s="251">
        <v>31.03</v>
      </c>
      <c r="R13" s="251"/>
      <c r="S13" s="251" t="e">
        <f>+#REF!</f>
        <v>#REF!</v>
      </c>
      <c r="T13" s="251" t="e">
        <f>+#REF!</f>
        <v>#REF!</v>
      </c>
      <c r="U13" s="251" t="e">
        <f>+#REF!</f>
        <v>#REF!</v>
      </c>
      <c r="V13" s="251" t="e">
        <f>+#REF!</f>
        <v>#REF!</v>
      </c>
      <c r="W13" s="251" t="e">
        <f>+#REF!</f>
        <v>#REF!</v>
      </c>
      <c r="X13" s="251" t="e">
        <f>+#REF!</f>
        <v>#REF!</v>
      </c>
      <c r="Y13" s="251" t="e">
        <f>+#REF!</f>
        <v>#REF!</v>
      </c>
      <c r="Z13" s="251" t="e">
        <f>+#REF!</f>
        <v>#REF!</v>
      </c>
      <c r="AA13" s="262" t="e">
        <f>SUM(O13:Z14)</f>
        <v>#REF!</v>
      </c>
      <c r="AB13" s="226" t="e">
        <f>+AA13/K13</f>
        <v>#REF!</v>
      </c>
      <c r="AC13" s="226" t="e">
        <f>+(J13+AA13)/I13</f>
        <v>#REF!</v>
      </c>
      <c r="AD13" s="260" t="s">
        <v>43</v>
      </c>
      <c r="AE13" s="213" t="s">
        <v>44</v>
      </c>
      <c r="AF13" s="260"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19"/>
      <c r="B14" s="219"/>
      <c r="C14" s="219"/>
      <c r="D14" s="219"/>
      <c r="E14" s="219"/>
      <c r="F14" s="223"/>
      <c r="G14" s="219"/>
      <c r="H14" s="219"/>
      <c r="I14" s="274"/>
      <c r="J14" s="257"/>
      <c r="K14" s="259"/>
      <c r="L14" s="281"/>
      <c r="M14" s="257"/>
      <c r="N14" s="257"/>
      <c r="O14" s="252"/>
      <c r="P14" s="252"/>
      <c r="Q14" s="252"/>
      <c r="R14" s="252"/>
      <c r="S14" s="252"/>
      <c r="T14" s="252"/>
      <c r="U14" s="252"/>
      <c r="V14" s="252"/>
      <c r="W14" s="252"/>
      <c r="X14" s="252"/>
      <c r="Y14" s="252"/>
      <c r="Z14" s="252"/>
      <c r="AA14" s="263"/>
      <c r="AB14" s="226"/>
      <c r="AC14" s="226"/>
      <c r="AD14" s="261"/>
      <c r="AE14" s="214"/>
      <c r="AF14" s="261"/>
    </row>
    <row r="15" spans="1:67" ht="89.25" customHeight="1" x14ac:dyDescent="0.35">
      <c r="A15" s="219" t="s">
        <v>38</v>
      </c>
      <c r="B15" s="219" t="str">
        <f>+'[2]Sección 1. Metas - Magnitud'!I18</f>
        <v>Instalar 35.000 señales verticales de pedestal</v>
      </c>
      <c r="C15" s="219">
        <v>223</v>
      </c>
      <c r="D15" s="219" t="s">
        <v>46</v>
      </c>
      <c r="E15" s="219">
        <v>170</v>
      </c>
      <c r="F15" s="223" t="s">
        <v>47</v>
      </c>
      <c r="G15" s="219" t="s">
        <v>41</v>
      </c>
      <c r="H15" s="219" t="s">
        <v>42</v>
      </c>
      <c r="I15" s="274" t="e">
        <f>SUM(J15:N16)</f>
        <v>#REF!</v>
      </c>
      <c r="J15" s="249" t="e">
        <f>+#REF!</f>
        <v>#REF!</v>
      </c>
      <c r="K15" s="265" t="e">
        <f>+#REF!</f>
        <v>#REF!</v>
      </c>
      <c r="L15" s="267" t="e">
        <f>+#REF!</f>
        <v>#REF!</v>
      </c>
      <c r="M15" s="249" t="e">
        <f>+#REF!</f>
        <v>#REF!</v>
      </c>
      <c r="N15" s="249" t="e">
        <f>+#REF!</f>
        <v>#REF!</v>
      </c>
      <c r="O15" s="251">
        <v>53</v>
      </c>
      <c r="P15" s="251">
        <v>712</v>
      </c>
      <c r="Q15" s="251">
        <v>881</v>
      </c>
      <c r="R15" s="251"/>
      <c r="S15" s="251" t="e">
        <f>+#REF!</f>
        <v>#REF!</v>
      </c>
      <c r="T15" s="251" t="e">
        <f>+#REF!</f>
        <v>#REF!</v>
      </c>
      <c r="U15" s="251" t="e">
        <f>+#REF!</f>
        <v>#REF!</v>
      </c>
      <c r="V15" s="251" t="e">
        <f>+#REF!</f>
        <v>#REF!</v>
      </c>
      <c r="W15" s="251" t="e">
        <f>+#REF!</f>
        <v>#REF!</v>
      </c>
      <c r="X15" s="251" t="e">
        <f>+#REF!</f>
        <v>#REF!</v>
      </c>
      <c r="Y15" s="251" t="e">
        <f>+#REF!</f>
        <v>#REF!</v>
      </c>
      <c r="Z15" s="251" t="e">
        <f>+#REF!</f>
        <v>#REF!</v>
      </c>
      <c r="AA15" s="262" t="e">
        <f>SUM(O15:Z16)</f>
        <v>#REF!</v>
      </c>
      <c r="AB15" s="226" t="e">
        <f>+AA15/K15</f>
        <v>#REF!</v>
      </c>
      <c r="AC15" s="226" t="e">
        <f>+(J15+AA15)/I15</f>
        <v>#REF!</v>
      </c>
      <c r="AD15" s="260" t="s">
        <v>48</v>
      </c>
      <c r="AE15" s="213" t="s">
        <v>44</v>
      </c>
      <c r="AF15" s="260" t="s">
        <v>49</v>
      </c>
    </row>
    <row r="16" spans="1:67" ht="140.25" customHeight="1" x14ac:dyDescent="0.35">
      <c r="A16" s="219"/>
      <c r="B16" s="219"/>
      <c r="C16" s="219"/>
      <c r="D16" s="219"/>
      <c r="E16" s="219"/>
      <c r="F16" s="223"/>
      <c r="G16" s="219"/>
      <c r="H16" s="219"/>
      <c r="I16" s="274"/>
      <c r="J16" s="250"/>
      <c r="K16" s="266"/>
      <c r="L16" s="268"/>
      <c r="M16" s="250"/>
      <c r="N16" s="250"/>
      <c r="O16" s="252"/>
      <c r="P16" s="252"/>
      <c r="Q16" s="252"/>
      <c r="R16" s="252"/>
      <c r="S16" s="252"/>
      <c r="T16" s="252"/>
      <c r="U16" s="252"/>
      <c r="V16" s="252"/>
      <c r="W16" s="252"/>
      <c r="X16" s="252"/>
      <c r="Y16" s="252"/>
      <c r="Z16" s="252"/>
      <c r="AA16" s="263"/>
      <c r="AB16" s="226"/>
      <c r="AC16" s="226"/>
      <c r="AD16" s="261"/>
      <c r="AE16" s="214"/>
      <c r="AF16" s="261"/>
    </row>
    <row r="17" spans="1:32" ht="62.25" customHeight="1" x14ac:dyDescent="0.35">
      <c r="A17" s="219" t="s">
        <v>38</v>
      </c>
      <c r="B17" s="220" t="str">
        <f>+'[2]Sección 1. Metas - Magnitud'!I45</f>
        <v>Realizar el 100% de las actividades para la segunda fase del Sistema Inteligente de Tranporte - SIT</v>
      </c>
      <c r="C17" s="219">
        <v>231</v>
      </c>
      <c r="D17" s="219" t="s">
        <v>50</v>
      </c>
      <c r="E17" s="219">
        <v>178</v>
      </c>
      <c r="F17" s="223" t="s">
        <v>51</v>
      </c>
      <c r="G17" s="219" t="s">
        <v>52</v>
      </c>
      <c r="H17" s="219" t="s">
        <v>42</v>
      </c>
      <c r="I17" s="227">
        <f>SUM(J17:N18)</f>
        <v>1</v>
      </c>
      <c r="J17" s="224">
        <v>0.05</v>
      </c>
      <c r="K17" s="221">
        <v>0.28999999999999998</v>
      </c>
      <c r="L17" s="237">
        <v>0.25</v>
      </c>
      <c r="M17" s="221">
        <v>0.4</v>
      </c>
      <c r="N17" s="221">
        <v>0.01</v>
      </c>
      <c r="O17" s="229">
        <v>0.19</v>
      </c>
      <c r="P17" s="230"/>
      <c r="Q17" s="230"/>
      <c r="R17" s="233">
        <v>0</v>
      </c>
      <c r="S17" s="234"/>
      <c r="T17" s="234"/>
      <c r="U17" s="243">
        <v>0</v>
      </c>
      <c r="V17" s="244"/>
      <c r="W17" s="244"/>
      <c r="X17" s="243">
        <v>0</v>
      </c>
      <c r="Y17" s="244"/>
      <c r="Z17" s="244"/>
      <c r="AA17" s="247">
        <f>+R17+O17+U17+X17</f>
        <v>0.19</v>
      </c>
      <c r="AB17" s="226">
        <f>+AA17/K17</f>
        <v>0.65517241379310354</v>
      </c>
      <c r="AC17" s="226">
        <f>+(J17+AA17)/I17</f>
        <v>0.24</v>
      </c>
      <c r="AD17" s="239" t="s">
        <v>53</v>
      </c>
      <c r="AE17" s="213" t="s">
        <v>44</v>
      </c>
      <c r="AF17" s="239" t="s">
        <v>54</v>
      </c>
    </row>
    <row r="18" spans="1:32" ht="200.25" customHeight="1" x14ac:dyDescent="0.35">
      <c r="A18" s="219"/>
      <c r="B18" s="220"/>
      <c r="C18" s="219"/>
      <c r="D18" s="219"/>
      <c r="E18" s="219"/>
      <c r="F18" s="223"/>
      <c r="G18" s="219"/>
      <c r="H18" s="219"/>
      <c r="I18" s="228"/>
      <c r="J18" s="225"/>
      <c r="K18" s="222"/>
      <c r="L18" s="238"/>
      <c r="M18" s="222"/>
      <c r="N18" s="222"/>
      <c r="O18" s="231"/>
      <c r="P18" s="232"/>
      <c r="Q18" s="232"/>
      <c r="R18" s="235"/>
      <c r="S18" s="236"/>
      <c r="T18" s="236"/>
      <c r="U18" s="245"/>
      <c r="V18" s="246"/>
      <c r="W18" s="246"/>
      <c r="X18" s="245"/>
      <c r="Y18" s="246"/>
      <c r="Z18" s="246"/>
      <c r="AA18" s="248"/>
      <c r="AB18" s="226"/>
      <c r="AC18" s="226"/>
      <c r="AD18" s="240"/>
      <c r="AE18" s="214"/>
      <c r="AF18" s="240"/>
    </row>
    <row r="19" spans="1:32" ht="62.25" customHeight="1" x14ac:dyDescent="0.35">
      <c r="A19" s="219" t="s">
        <v>38</v>
      </c>
      <c r="B19" s="220" t="str">
        <f>+'[2]Sección 1. Metas - Magnitud'!I48</f>
        <v>Realizar el 100% de las actividades para la segunda fase de Semáforos Inteligentes.</v>
      </c>
      <c r="C19" s="219">
        <v>232</v>
      </c>
      <c r="D19" s="219" t="s">
        <v>55</v>
      </c>
      <c r="E19" s="219">
        <v>179</v>
      </c>
      <c r="F19" s="223" t="s">
        <v>56</v>
      </c>
      <c r="G19" s="219" t="s">
        <v>52</v>
      </c>
      <c r="H19" s="219" t="s">
        <v>42</v>
      </c>
      <c r="I19" s="227">
        <f>SUM(J19:N20)</f>
        <v>1</v>
      </c>
      <c r="J19" s="224">
        <v>0.01</v>
      </c>
      <c r="K19" s="221">
        <v>0.15</v>
      </c>
      <c r="L19" s="237">
        <v>0.42</v>
      </c>
      <c r="M19" s="221">
        <v>0.42</v>
      </c>
      <c r="N19" s="221">
        <v>0</v>
      </c>
      <c r="O19" s="215">
        <v>0.35</v>
      </c>
      <c r="P19" s="216"/>
      <c r="Q19" s="216"/>
      <c r="R19" s="229">
        <v>0</v>
      </c>
      <c r="S19" s="230"/>
      <c r="T19" s="230"/>
      <c r="U19" s="215">
        <v>0</v>
      </c>
      <c r="V19" s="216"/>
      <c r="W19" s="216"/>
      <c r="X19" s="215">
        <v>0</v>
      </c>
      <c r="Y19" s="216"/>
      <c r="Z19" s="216"/>
      <c r="AA19" s="241">
        <f>+R19+O19+U19+X19</f>
        <v>0.35</v>
      </c>
      <c r="AB19" s="226">
        <f>+AA19/K19</f>
        <v>2.3333333333333335</v>
      </c>
      <c r="AC19" s="226">
        <f>+(J19+AA19)/I19</f>
        <v>0.36</v>
      </c>
      <c r="AD19" s="239" t="s">
        <v>57</v>
      </c>
      <c r="AE19" s="213" t="s">
        <v>44</v>
      </c>
      <c r="AF19" s="239" t="s">
        <v>54</v>
      </c>
    </row>
    <row r="20" spans="1:32" ht="298.5" customHeight="1" x14ac:dyDescent="0.35">
      <c r="A20" s="219"/>
      <c r="B20" s="220"/>
      <c r="C20" s="219"/>
      <c r="D20" s="219"/>
      <c r="E20" s="219"/>
      <c r="F20" s="223"/>
      <c r="G20" s="219"/>
      <c r="H20" s="219"/>
      <c r="I20" s="228"/>
      <c r="J20" s="225"/>
      <c r="K20" s="222"/>
      <c r="L20" s="238"/>
      <c r="M20" s="222"/>
      <c r="N20" s="222"/>
      <c r="O20" s="217"/>
      <c r="P20" s="218"/>
      <c r="Q20" s="218"/>
      <c r="R20" s="231"/>
      <c r="S20" s="232"/>
      <c r="T20" s="232"/>
      <c r="U20" s="217"/>
      <c r="V20" s="218"/>
      <c r="W20" s="218"/>
      <c r="X20" s="217"/>
      <c r="Y20" s="218"/>
      <c r="Z20" s="218"/>
      <c r="AA20" s="242"/>
      <c r="AB20" s="226"/>
      <c r="AC20" s="226"/>
      <c r="AD20" s="240"/>
      <c r="AE20" s="214"/>
      <c r="AF20" s="240"/>
    </row>
    <row r="21" spans="1:32" ht="62.25" customHeight="1" x14ac:dyDescent="0.35">
      <c r="A21" s="219" t="s">
        <v>38</v>
      </c>
      <c r="B21" s="220" t="str">
        <f>+'[2]Sección 1. Metas - Magnitud'!I51</f>
        <v>Realizar el 100% de las actividades para la primera fase de Detección Electrónica DEI</v>
      </c>
      <c r="C21" s="219">
        <v>233</v>
      </c>
      <c r="D21" s="219" t="s">
        <v>58</v>
      </c>
      <c r="E21" s="219">
        <v>180</v>
      </c>
      <c r="F21" s="223" t="s">
        <v>59</v>
      </c>
      <c r="G21" s="219" t="s">
        <v>52</v>
      </c>
      <c r="H21" s="219" t="s">
        <v>42</v>
      </c>
      <c r="I21" s="227">
        <f>SUM(J21:N22)</f>
        <v>1</v>
      </c>
      <c r="J21" s="224">
        <v>0.01</v>
      </c>
      <c r="K21" s="221">
        <v>0.1</v>
      </c>
      <c r="L21" s="237">
        <v>0.3</v>
      </c>
      <c r="M21" s="221">
        <v>0.55000000000000004</v>
      </c>
      <c r="N21" s="221">
        <v>0.04</v>
      </c>
      <c r="O21" s="215">
        <v>4.4999999999999998E-2</v>
      </c>
      <c r="P21" s="216"/>
      <c r="Q21" s="216"/>
      <c r="R21" s="215">
        <v>0</v>
      </c>
      <c r="S21" s="216"/>
      <c r="T21" s="216"/>
      <c r="U21" s="215">
        <v>0</v>
      </c>
      <c r="V21" s="216"/>
      <c r="W21" s="216"/>
      <c r="X21" s="215">
        <v>0</v>
      </c>
      <c r="Y21" s="216"/>
      <c r="Z21" s="216"/>
      <c r="AA21" s="241">
        <f>+R21+O21+U21+X21</f>
        <v>4.4999999999999998E-2</v>
      </c>
      <c r="AB21" s="226">
        <f>+AA21/K21</f>
        <v>0.44999999999999996</v>
      </c>
      <c r="AC21" s="226">
        <f>+(J21+AA21)/I21</f>
        <v>5.5E-2</v>
      </c>
      <c r="AD21" s="239" t="s">
        <v>60</v>
      </c>
      <c r="AE21" s="213" t="s">
        <v>44</v>
      </c>
      <c r="AF21" s="239" t="s">
        <v>54</v>
      </c>
    </row>
    <row r="22" spans="1:32" ht="124.5" customHeight="1" x14ac:dyDescent="0.35">
      <c r="A22" s="219"/>
      <c r="B22" s="220"/>
      <c r="C22" s="219"/>
      <c r="D22" s="219"/>
      <c r="E22" s="219"/>
      <c r="F22" s="223"/>
      <c r="G22" s="219"/>
      <c r="H22" s="219"/>
      <c r="I22" s="228"/>
      <c r="J22" s="225"/>
      <c r="K22" s="222"/>
      <c r="L22" s="238"/>
      <c r="M22" s="222"/>
      <c r="N22" s="222"/>
      <c r="O22" s="217"/>
      <c r="P22" s="218"/>
      <c r="Q22" s="218"/>
      <c r="R22" s="217"/>
      <c r="S22" s="218"/>
      <c r="T22" s="218"/>
      <c r="U22" s="217"/>
      <c r="V22" s="218"/>
      <c r="W22" s="218"/>
      <c r="X22" s="217"/>
      <c r="Y22" s="218"/>
      <c r="Z22" s="218"/>
      <c r="AA22" s="242"/>
      <c r="AB22" s="226"/>
      <c r="AC22" s="226"/>
      <c r="AD22" s="240"/>
      <c r="AE22" s="214"/>
      <c r="AF22" s="24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9"/>
      <c r="C2" s="377" t="s">
        <v>0</v>
      </c>
      <c r="D2" s="377"/>
      <c r="E2" s="377"/>
      <c r="F2" s="377"/>
      <c r="G2" s="377"/>
      <c r="H2" s="377"/>
      <c r="I2" s="381"/>
      <c r="J2" s="10"/>
      <c r="K2" s="10"/>
      <c r="M2" s="11" t="s">
        <v>61</v>
      </c>
    </row>
    <row r="3" spans="2:14" ht="25.5" customHeight="1" x14ac:dyDescent="0.25">
      <c r="B3" s="380"/>
      <c r="C3" s="378" t="s">
        <v>1</v>
      </c>
      <c r="D3" s="378"/>
      <c r="E3" s="378"/>
      <c r="F3" s="378"/>
      <c r="G3" s="378"/>
      <c r="H3" s="378"/>
      <c r="I3" s="382"/>
      <c r="J3" s="10"/>
      <c r="K3" s="10"/>
      <c r="M3" s="11" t="s">
        <v>62</v>
      </c>
    </row>
    <row r="4" spans="2:14" ht="25.5" customHeight="1" x14ac:dyDescent="0.25">
      <c r="B4" s="380"/>
      <c r="C4" s="378" t="s">
        <v>63</v>
      </c>
      <c r="D4" s="378"/>
      <c r="E4" s="378"/>
      <c r="F4" s="378"/>
      <c r="G4" s="378"/>
      <c r="H4" s="378"/>
      <c r="I4" s="382"/>
      <c r="J4" s="10"/>
      <c r="K4" s="10"/>
      <c r="M4" s="11" t="s">
        <v>64</v>
      </c>
    </row>
    <row r="5" spans="2:14" ht="25.5" customHeight="1" x14ac:dyDescent="0.25">
      <c r="B5" s="380"/>
      <c r="C5" s="378" t="s">
        <v>65</v>
      </c>
      <c r="D5" s="378"/>
      <c r="E5" s="378"/>
      <c r="F5" s="378"/>
      <c r="G5" s="383" t="s">
        <v>66</v>
      </c>
      <c r="H5" s="383"/>
      <c r="I5" s="382"/>
      <c r="J5" s="10"/>
      <c r="K5" s="10"/>
      <c r="M5" s="11" t="s">
        <v>67</v>
      </c>
    </row>
    <row r="6" spans="2:14" ht="23.25" customHeight="1" x14ac:dyDescent="0.25">
      <c r="B6" s="362" t="s">
        <v>68</v>
      </c>
      <c r="C6" s="363"/>
      <c r="D6" s="363"/>
      <c r="E6" s="363"/>
      <c r="F6" s="363"/>
      <c r="G6" s="363"/>
      <c r="H6" s="363"/>
      <c r="I6" s="364"/>
      <c r="J6" s="12"/>
      <c r="K6" s="12"/>
    </row>
    <row r="7" spans="2:14" ht="24" customHeight="1" x14ac:dyDescent="0.25">
      <c r="B7" s="365" t="s">
        <v>69</v>
      </c>
      <c r="C7" s="366"/>
      <c r="D7" s="366"/>
      <c r="E7" s="366"/>
      <c r="F7" s="366"/>
      <c r="G7" s="366"/>
      <c r="H7" s="366"/>
      <c r="I7" s="367"/>
      <c r="J7" s="13"/>
      <c r="K7" s="13"/>
    </row>
    <row r="8" spans="2:14" ht="24" customHeight="1" x14ac:dyDescent="0.25">
      <c r="B8" s="368" t="s">
        <v>70</v>
      </c>
      <c r="C8" s="369"/>
      <c r="D8" s="369"/>
      <c r="E8" s="369"/>
      <c r="F8" s="369"/>
      <c r="G8" s="369"/>
      <c r="H8" s="369"/>
      <c r="I8" s="370"/>
      <c r="J8" s="14"/>
      <c r="K8" s="14"/>
      <c r="N8" s="6" t="s">
        <v>71</v>
      </c>
    </row>
    <row r="9" spans="2:14" ht="30.75" customHeight="1" x14ac:dyDescent="0.25">
      <c r="B9" s="98" t="s">
        <v>72</v>
      </c>
      <c r="C9" s="59">
        <v>231</v>
      </c>
      <c r="D9" s="374" t="s">
        <v>73</v>
      </c>
      <c r="E9" s="374"/>
      <c r="F9" s="325" t="s">
        <v>74</v>
      </c>
      <c r="G9" s="326"/>
      <c r="H9" s="326"/>
      <c r="I9" s="327"/>
      <c r="J9" s="15"/>
      <c r="K9" s="15"/>
      <c r="M9" s="11" t="s">
        <v>75</v>
      </c>
      <c r="N9" s="6" t="s">
        <v>76</v>
      </c>
    </row>
    <row r="10" spans="2:14" ht="30.75" customHeight="1" x14ac:dyDescent="0.25">
      <c r="B10" s="18" t="s">
        <v>77</v>
      </c>
      <c r="C10" s="60" t="s">
        <v>78</v>
      </c>
      <c r="D10" s="375" t="s">
        <v>79</v>
      </c>
      <c r="E10" s="376"/>
      <c r="F10" s="359" t="s">
        <v>80</v>
      </c>
      <c r="G10" s="360"/>
      <c r="H10" s="16" t="s">
        <v>81</v>
      </c>
      <c r="I10" s="113" t="s">
        <v>78</v>
      </c>
      <c r="J10" s="17"/>
      <c r="K10" s="17"/>
      <c r="M10" s="11" t="s">
        <v>82</v>
      </c>
      <c r="N10" s="6" t="s">
        <v>83</v>
      </c>
    </row>
    <row r="11" spans="2:14" ht="30.75" customHeight="1" x14ac:dyDescent="0.25">
      <c r="B11" s="18" t="s">
        <v>84</v>
      </c>
      <c r="C11" s="371" t="s">
        <v>85</v>
      </c>
      <c r="D11" s="371"/>
      <c r="E11" s="371"/>
      <c r="F11" s="371"/>
      <c r="G11" s="16" t="s">
        <v>86</v>
      </c>
      <c r="H11" s="372">
        <v>1032</v>
      </c>
      <c r="I11" s="373"/>
      <c r="J11" s="19"/>
      <c r="K11" s="19"/>
      <c r="M11" s="11" t="s">
        <v>87</v>
      </c>
      <c r="N11" s="6" t="s">
        <v>42</v>
      </c>
    </row>
    <row r="12" spans="2:14" ht="30.75" customHeight="1" x14ac:dyDescent="0.25">
      <c r="B12" s="18" t="s">
        <v>88</v>
      </c>
      <c r="C12" s="356" t="s">
        <v>82</v>
      </c>
      <c r="D12" s="356"/>
      <c r="E12" s="356"/>
      <c r="F12" s="356"/>
      <c r="G12" s="16" t="s">
        <v>89</v>
      </c>
      <c r="H12" s="357" t="s">
        <v>90</v>
      </c>
      <c r="I12" s="358"/>
      <c r="J12" s="20"/>
      <c r="K12" s="20"/>
      <c r="M12" s="21" t="s">
        <v>91</v>
      </c>
    </row>
    <row r="13" spans="2:14" ht="30.75" customHeight="1" x14ac:dyDescent="0.25">
      <c r="B13" s="18" t="s">
        <v>92</v>
      </c>
      <c r="C13" s="352" t="s">
        <v>93</v>
      </c>
      <c r="D13" s="352"/>
      <c r="E13" s="352"/>
      <c r="F13" s="352"/>
      <c r="G13" s="352"/>
      <c r="H13" s="352"/>
      <c r="I13" s="353"/>
      <c r="J13" s="22"/>
      <c r="K13" s="22"/>
      <c r="M13" s="21"/>
    </row>
    <row r="14" spans="2:14" ht="30.75" customHeight="1" x14ac:dyDescent="0.25">
      <c r="B14" s="18" t="s">
        <v>94</v>
      </c>
      <c r="C14" s="359" t="s">
        <v>95</v>
      </c>
      <c r="D14" s="360"/>
      <c r="E14" s="360"/>
      <c r="F14" s="360"/>
      <c r="G14" s="360"/>
      <c r="H14" s="360"/>
      <c r="I14" s="361"/>
      <c r="J14" s="17"/>
      <c r="K14" s="17"/>
      <c r="M14" s="21"/>
      <c r="N14" s="6" t="s">
        <v>96</v>
      </c>
    </row>
    <row r="15" spans="2:14" ht="30.75" customHeight="1" x14ac:dyDescent="0.25">
      <c r="B15" s="18" t="s">
        <v>97</v>
      </c>
      <c r="C15" s="346" t="s">
        <v>98</v>
      </c>
      <c r="D15" s="346"/>
      <c r="E15" s="346"/>
      <c r="F15" s="346"/>
      <c r="G15" s="16" t="s">
        <v>99</v>
      </c>
      <c r="H15" s="348" t="s">
        <v>100</v>
      </c>
      <c r="I15" s="349"/>
      <c r="J15" s="17"/>
      <c r="K15" s="17"/>
      <c r="M15" s="21" t="s">
        <v>101</v>
      </c>
      <c r="N15" s="6" t="s">
        <v>78</v>
      </c>
    </row>
    <row r="16" spans="2:14" ht="30.75" customHeight="1" x14ac:dyDescent="0.25">
      <c r="B16" s="18" t="s">
        <v>102</v>
      </c>
      <c r="C16" s="350" t="s">
        <v>103</v>
      </c>
      <c r="D16" s="351"/>
      <c r="E16" s="351"/>
      <c r="F16" s="351"/>
      <c r="G16" s="16" t="s">
        <v>104</v>
      </c>
      <c r="H16" s="348" t="s">
        <v>42</v>
      </c>
      <c r="I16" s="349"/>
      <c r="J16" s="17"/>
      <c r="K16" s="17"/>
      <c r="M16" s="21" t="s">
        <v>105</v>
      </c>
    </row>
    <row r="17" spans="2:14" ht="36" customHeight="1" x14ac:dyDescent="0.25">
      <c r="B17" s="18" t="s">
        <v>106</v>
      </c>
      <c r="C17" s="352" t="s">
        <v>107</v>
      </c>
      <c r="D17" s="352"/>
      <c r="E17" s="352"/>
      <c r="F17" s="352"/>
      <c r="G17" s="352"/>
      <c r="H17" s="352"/>
      <c r="I17" s="353"/>
      <c r="J17" s="22"/>
      <c r="K17" s="22"/>
      <c r="M17" s="21" t="s">
        <v>108</v>
      </c>
      <c r="N17" s="6" t="s">
        <v>109</v>
      </c>
    </row>
    <row r="18" spans="2:14" ht="30.75" customHeight="1" x14ac:dyDescent="0.25">
      <c r="B18" s="18" t="s">
        <v>110</v>
      </c>
      <c r="C18" s="346" t="s">
        <v>111</v>
      </c>
      <c r="D18" s="346"/>
      <c r="E18" s="346"/>
      <c r="F18" s="346"/>
      <c r="G18" s="346"/>
      <c r="H18" s="346"/>
      <c r="I18" s="347"/>
      <c r="J18" s="23"/>
      <c r="K18" s="23"/>
      <c r="M18" s="21" t="s">
        <v>112</v>
      </c>
      <c r="N18" s="6" t="s">
        <v>113</v>
      </c>
    </row>
    <row r="19" spans="2:14" ht="30.75" customHeight="1" x14ac:dyDescent="0.25">
      <c r="B19" s="18" t="s">
        <v>114</v>
      </c>
      <c r="C19" s="346" t="s">
        <v>115</v>
      </c>
      <c r="D19" s="346"/>
      <c r="E19" s="346"/>
      <c r="F19" s="346"/>
      <c r="G19" s="346"/>
      <c r="H19" s="346"/>
      <c r="I19" s="347"/>
      <c r="J19" s="24"/>
      <c r="K19" s="24"/>
      <c r="M19" s="21"/>
      <c r="N19" s="6" t="s">
        <v>116</v>
      </c>
    </row>
    <row r="20" spans="2:14" ht="30.75" customHeight="1" x14ac:dyDescent="0.25">
      <c r="B20" s="18" t="s">
        <v>117</v>
      </c>
      <c r="C20" s="354" t="s">
        <v>52</v>
      </c>
      <c r="D20" s="354"/>
      <c r="E20" s="354"/>
      <c r="F20" s="354"/>
      <c r="G20" s="354"/>
      <c r="H20" s="354"/>
      <c r="I20" s="355"/>
      <c r="J20" s="25"/>
      <c r="K20" s="25"/>
      <c r="M20" s="21" t="s">
        <v>100</v>
      </c>
      <c r="N20" s="6" t="s">
        <v>118</v>
      </c>
    </row>
    <row r="21" spans="2:14" ht="27.75" customHeight="1" x14ac:dyDescent="0.25">
      <c r="B21" s="341" t="s">
        <v>119</v>
      </c>
      <c r="C21" s="343" t="s">
        <v>120</v>
      </c>
      <c r="D21" s="343"/>
      <c r="E21" s="343"/>
      <c r="F21" s="344" t="s">
        <v>121</v>
      </c>
      <c r="G21" s="344"/>
      <c r="H21" s="344"/>
      <c r="I21" s="345"/>
      <c r="J21" s="26"/>
      <c r="K21" s="26"/>
      <c r="M21" s="21" t="s">
        <v>122</v>
      </c>
      <c r="N21" s="6" t="s">
        <v>123</v>
      </c>
    </row>
    <row r="22" spans="2:14" ht="27" customHeight="1" x14ac:dyDescent="0.25">
      <c r="B22" s="342"/>
      <c r="C22" s="346" t="s">
        <v>124</v>
      </c>
      <c r="D22" s="346"/>
      <c r="E22" s="346"/>
      <c r="F22" s="346" t="s">
        <v>125</v>
      </c>
      <c r="G22" s="346"/>
      <c r="H22" s="346"/>
      <c r="I22" s="347"/>
      <c r="J22" s="24"/>
      <c r="K22" s="24"/>
      <c r="M22" s="21" t="s">
        <v>126</v>
      </c>
      <c r="N22" s="6" t="s">
        <v>127</v>
      </c>
    </row>
    <row r="23" spans="2:14" ht="39.75" customHeight="1" x14ac:dyDescent="0.25">
      <c r="B23" s="18" t="s">
        <v>128</v>
      </c>
      <c r="C23" s="348" t="s">
        <v>52</v>
      </c>
      <c r="D23" s="348"/>
      <c r="E23" s="348"/>
      <c r="F23" s="348" t="s">
        <v>52</v>
      </c>
      <c r="G23" s="348"/>
      <c r="H23" s="348"/>
      <c r="I23" s="349"/>
      <c r="J23" s="17"/>
      <c r="K23" s="17"/>
      <c r="M23" s="21"/>
      <c r="N23" s="6" t="s">
        <v>93</v>
      </c>
    </row>
    <row r="24" spans="2:14" ht="44.25" customHeight="1" x14ac:dyDescent="0.25">
      <c r="B24" s="18" t="s">
        <v>129</v>
      </c>
      <c r="C24" s="322" t="s">
        <v>130</v>
      </c>
      <c r="D24" s="323"/>
      <c r="E24" s="324"/>
      <c r="F24" s="325" t="s">
        <v>131</v>
      </c>
      <c r="G24" s="326"/>
      <c r="H24" s="326"/>
      <c r="I24" s="327"/>
      <c r="J24" s="23"/>
      <c r="K24" s="23"/>
      <c r="M24" s="27"/>
      <c r="N24" s="6" t="s">
        <v>132</v>
      </c>
    </row>
    <row r="25" spans="2:14" ht="29.25" customHeight="1" x14ac:dyDescent="0.25">
      <c r="B25" s="18" t="s">
        <v>133</v>
      </c>
      <c r="C25" s="328" t="s">
        <v>103</v>
      </c>
      <c r="D25" s="329"/>
      <c r="E25" s="330"/>
      <c r="F25" s="16" t="s">
        <v>134</v>
      </c>
      <c r="G25" s="331">
        <v>0.3</v>
      </c>
      <c r="H25" s="332"/>
      <c r="I25" s="333"/>
      <c r="J25" s="28"/>
      <c r="K25" s="28"/>
      <c r="M25" s="27"/>
    </row>
    <row r="26" spans="2:14" ht="27" customHeight="1" x14ac:dyDescent="0.25">
      <c r="B26" s="18" t="s">
        <v>135</v>
      </c>
      <c r="C26" s="325" t="s">
        <v>136</v>
      </c>
      <c r="D26" s="326"/>
      <c r="E26" s="334"/>
      <c r="F26" s="16" t="s">
        <v>137</v>
      </c>
      <c r="G26" s="335">
        <v>0.3</v>
      </c>
      <c r="H26" s="336"/>
      <c r="I26" s="337"/>
      <c r="J26" s="29"/>
      <c r="K26" s="29"/>
      <c r="M26" s="27"/>
    </row>
    <row r="27" spans="2:14" ht="47.25" customHeight="1" x14ac:dyDescent="0.25">
      <c r="B27" s="97" t="s">
        <v>138</v>
      </c>
      <c r="C27" s="338" t="s">
        <v>108</v>
      </c>
      <c r="D27" s="339"/>
      <c r="E27" s="340"/>
      <c r="F27" s="30" t="s">
        <v>139</v>
      </c>
      <c r="G27" s="335" t="s">
        <v>140</v>
      </c>
      <c r="H27" s="336"/>
      <c r="I27" s="337"/>
      <c r="J27" s="26"/>
      <c r="K27" s="26"/>
      <c r="M27" s="27"/>
    </row>
    <row r="28" spans="2:14" ht="30" customHeight="1" x14ac:dyDescent="0.25">
      <c r="B28" s="305" t="s">
        <v>141</v>
      </c>
      <c r="C28" s="306"/>
      <c r="D28" s="306"/>
      <c r="E28" s="306"/>
      <c r="F28" s="306"/>
      <c r="G28" s="306"/>
      <c r="H28" s="306"/>
      <c r="I28" s="307"/>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163</v>
      </c>
      <c r="C42" s="299" t="s">
        <v>53</v>
      </c>
      <c r="D42" s="299"/>
      <c r="E42" s="299"/>
      <c r="F42" s="299"/>
      <c r="G42" s="299"/>
      <c r="H42" s="299"/>
      <c r="I42" s="300"/>
      <c r="J42" s="37"/>
      <c r="K42" s="37"/>
    </row>
    <row r="43" spans="2:11" ht="29.25" customHeight="1" x14ac:dyDescent="0.25">
      <c r="B43" s="305" t="s">
        <v>164</v>
      </c>
      <c r="C43" s="306"/>
      <c r="D43" s="306"/>
      <c r="E43" s="306"/>
      <c r="F43" s="306"/>
      <c r="G43" s="306"/>
      <c r="H43" s="306"/>
      <c r="I43" s="307"/>
      <c r="J43" s="14"/>
      <c r="K43" s="14"/>
    </row>
    <row r="44" spans="2:11" ht="32.25" customHeight="1" x14ac:dyDescent="0.25">
      <c r="B44" s="313"/>
      <c r="C44" s="314"/>
      <c r="D44" s="314"/>
      <c r="E44" s="314"/>
      <c r="F44" s="314"/>
      <c r="G44" s="314"/>
      <c r="H44" s="314"/>
      <c r="I44" s="315"/>
      <c r="J44" s="14"/>
      <c r="K44" s="14"/>
    </row>
    <row r="45" spans="2:11" ht="32.25" customHeight="1" x14ac:dyDescent="0.25">
      <c r="B45" s="316"/>
      <c r="C45" s="317"/>
      <c r="D45" s="317"/>
      <c r="E45" s="317"/>
      <c r="F45" s="317"/>
      <c r="G45" s="317"/>
      <c r="H45" s="317"/>
      <c r="I45" s="318"/>
      <c r="J45" s="37"/>
      <c r="K45" s="37"/>
    </row>
    <row r="46" spans="2:11" ht="32.25" customHeight="1" x14ac:dyDescent="0.25">
      <c r="B46" s="316"/>
      <c r="C46" s="317"/>
      <c r="D46" s="317"/>
      <c r="E46" s="317"/>
      <c r="F46" s="317"/>
      <c r="G46" s="317"/>
      <c r="H46" s="317"/>
      <c r="I46" s="318"/>
      <c r="J46" s="37"/>
      <c r="K46" s="37"/>
    </row>
    <row r="47" spans="2:11" ht="32.25" customHeight="1" x14ac:dyDescent="0.25">
      <c r="B47" s="316"/>
      <c r="C47" s="317"/>
      <c r="D47" s="317"/>
      <c r="E47" s="317"/>
      <c r="F47" s="317"/>
      <c r="G47" s="317"/>
      <c r="H47" s="317"/>
      <c r="I47" s="318"/>
      <c r="J47" s="37"/>
      <c r="K47" s="37"/>
    </row>
    <row r="48" spans="2:11" ht="32.25" customHeight="1" x14ac:dyDescent="0.25">
      <c r="B48" s="319"/>
      <c r="C48" s="320"/>
      <c r="D48" s="320"/>
      <c r="E48" s="320"/>
      <c r="F48" s="320"/>
      <c r="G48" s="320"/>
      <c r="H48" s="320"/>
      <c r="I48" s="321"/>
      <c r="J48" s="12"/>
      <c r="K48" s="12"/>
    </row>
    <row r="49" spans="2:11" ht="83.25" customHeight="1" x14ac:dyDescent="0.25">
      <c r="B49" s="18" t="s">
        <v>165</v>
      </c>
      <c r="C49" s="299" t="s">
        <v>53</v>
      </c>
      <c r="D49" s="299"/>
      <c r="E49" s="299"/>
      <c r="F49" s="299"/>
      <c r="G49" s="299"/>
      <c r="H49" s="299"/>
      <c r="I49" s="300"/>
      <c r="J49" s="38"/>
      <c r="K49" s="38"/>
    </row>
    <row r="50" spans="2:11" ht="34.5" customHeight="1" x14ac:dyDescent="0.25">
      <c r="B50" s="18" t="s">
        <v>166</v>
      </c>
      <c r="C50" s="283" t="s">
        <v>140</v>
      </c>
      <c r="D50" s="283"/>
      <c r="E50" s="283"/>
      <c r="F50" s="283"/>
      <c r="G50" s="283"/>
      <c r="H50" s="283"/>
      <c r="I50" s="301"/>
      <c r="J50" s="38"/>
      <c r="K50" s="38"/>
    </row>
    <row r="51" spans="2:11" ht="34.5" customHeight="1" x14ac:dyDescent="0.25">
      <c r="B51" s="112" t="s">
        <v>167</v>
      </c>
      <c r="C51" s="302" t="s">
        <v>54</v>
      </c>
      <c r="D51" s="303"/>
      <c r="E51" s="303"/>
      <c r="F51" s="303"/>
      <c r="G51" s="303"/>
      <c r="H51" s="303"/>
      <c r="I51" s="304"/>
      <c r="J51" s="38"/>
      <c r="K51" s="38"/>
    </row>
    <row r="52" spans="2:11" ht="29.25" customHeight="1" x14ac:dyDescent="0.25">
      <c r="B52" s="305" t="s">
        <v>168</v>
      </c>
      <c r="C52" s="306"/>
      <c r="D52" s="306"/>
      <c r="E52" s="306"/>
      <c r="F52" s="306"/>
      <c r="G52" s="306"/>
      <c r="H52" s="306"/>
      <c r="I52" s="307"/>
      <c r="J52" s="38"/>
      <c r="K52" s="38"/>
    </row>
    <row r="53" spans="2:11" ht="33" customHeight="1" x14ac:dyDescent="0.25">
      <c r="B53" s="308" t="s">
        <v>169</v>
      </c>
      <c r="C53" s="111" t="s">
        <v>170</v>
      </c>
      <c r="D53" s="309" t="s">
        <v>171</v>
      </c>
      <c r="E53" s="309"/>
      <c r="F53" s="309"/>
      <c r="G53" s="309" t="s">
        <v>172</v>
      </c>
      <c r="H53" s="309"/>
      <c r="I53" s="310"/>
      <c r="J53" s="39"/>
      <c r="K53" s="39"/>
    </row>
    <row r="54" spans="2:11" ht="31.5" customHeight="1" x14ac:dyDescent="0.25">
      <c r="B54" s="308"/>
      <c r="C54" s="40"/>
      <c r="D54" s="283"/>
      <c r="E54" s="283"/>
      <c r="F54" s="283"/>
      <c r="G54" s="311"/>
      <c r="H54" s="311"/>
      <c r="I54" s="312"/>
      <c r="J54" s="39"/>
      <c r="K54" s="39"/>
    </row>
    <row r="55" spans="2:11" ht="31.5" customHeight="1" x14ac:dyDescent="0.25">
      <c r="B55" s="112" t="s">
        <v>173</v>
      </c>
      <c r="C55" s="295" t="s">
        <v>174</v>
      </c>
      <c r="D55" s="295"/>
      <c r="E55" s="296" t="s">
        <v>175</v>
      </c>
      <c r="F55" s="296"/>
      <c r="G55" s="295" t="s">
        <v>176</v>
      </c>
      <c r="H55" s="295"/>
      <c r="I55" s="297"/>
      <c r="J55" s="41"/>
      <c r="K55" s="41"/>
    </row>
    <row r="56" spans="2:11" ht="31.5" customHeight="1" x14ac:dyDescent="0.25">
      <c r="B56" s="112" t="s">
        <v>177</v>
      </c>
      <c r="C56" s="283" t="str">
        <f>+'[3]HV 1'!C56:D56</f>
        <v>NICOLAS ADOLFO CORREAL HUERTAS</v>
      </c>
      <c r="D56" s="283"/>
      <c r="E56" s="298" t="s">
        <v>178</v>
      </c>
      <c r="F56" s="298"/>
      <c r="G56" s="295" t="str">
        <f>+'[4]HV 1'!G56:I56</f>
        <v>DIANA VIDAL</v>
      </c>
      <c r="H56" s="295"/>
      <c r="I56" s="297"/>
      <c r="J56" s="41"/>
      <c r="K56" s="41"/>
    </row>
    <row r="57" spans="2:11" ht="31.5" customHeight="1" x14ac:dyDescent="0.25">
      <c r="B57" s="112" t="s">
        <v>179</v>
      </c>
      <c r="C57" s="283"/>
      <c r="D57" s="283"/>
      <c r="E57" s="284" t="s">
        <v>180</v>
      </c>
      <c r="F57" s="285"/>
      <c r="G57" s="288"/>
      <c r="H57" s="289"/>
      <c r="I57" s="290"/>
      <c r="J57" s="42"/>
      <c r="K57" s="42"/>
    </row>
    <row r="58" spans="2:11" ht="31.5" customHeight="1" thickBot="1" x14ac:dyDescent="0.3">
      <c r="B58" s="78" t="s">
        <v>181</v>
      </c>
      <c r="C58" s="294"/>
      <c r="D58" s="294"/>
      <c r="E58" s="286"/>
      <c r="F58" s="287"/>
      <c r="G58" s="291"/>
      <c r="H58" s="292"/>
      <c r="I58" s="293"/>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6.453125" customWidth="1"/>
    <col min="6" max="6" width="30.81640625" customWidth="1"/>
    <col min="7" max="8" width="16.1796875" customWidth="1"/>
    <col min="9" max="9" width="16.269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00"/>
      <c r="C1" s="403" t="s">
        <v>0</v>
      </c>
      <c r="D1" s="404"/>
      <c r="E1" s="404"/>
      <c r="F1" s="404"/>
      <c r="G1" s="404"/>
      <c r="H1" s="405"/>
      <c r="I1" s="406"/>
      <c r="J1" s="407"/>
    </row>
    <row r="2" spans="2:13" ht="18" customHeight="1" thickBot="1" x14ac:dyDescent="0.4">
      <c r="B2" s="401"/>
      <c r="C2" s="403" t="s">
        <v>1</v>
      </c>
      <c r="D2" s="404"/>
      <c r="E2" s="404"/>
      <c r="F2" s="404"/>
      <c r="G2" s="404"/>
      <c r="H2" s="405"/>
      <c r="I2" s="408"/>
      <c r="J2" s="409"/>
    </row>
    <row r="3" spans="2:13" ht="18" customHeight="1" thickBot="1" x14ac:dyDescent="0.4">
      <c r="B3" s="401"/>
      <c r="C3" s="403" t="s">
        <v>182</v>
      </c>
      <c r="D3" s="404"/>
      <c r="E3" s="404"/>
      <c r="F3" s="404"/>
      <c r="G3" s="404"/>
      <c r="H3" s="405"/>
      <c r="I3" s="408"/>
      <c r="J3" s="409"/>
    </row>
    <row r="4" spans="2:13" ht="18" customHeight="1" thickBot="1" x14ac:dyDescent="0.4">
      <c r="B4" s="402"/>
      <c r="C4" s="403" t="s">
        <v>183</v>
      </c>
      <c r="D4" s="404"/>
      <c r="E4" s="404"/>
      <c r="F4" s="405"/>
      <c r="G4" s="412" t="s">
        <v>184</v>
      </c>
      <c r="H4" s="413"/>
      <c r="I4" s="410"/>
      <c r="J4" s="411"/>
    </row>
    <row r="5" spans="2:13" ht="18" customHeight="1" thickBot="1" x14ac:dyDescent="0.4">
      <c r="B5" s="53"/>
      <c r="C5" s="10"/>
      <c r="D5" s="10"/>
      <c r="E5" s="10"/>
      <c r="F5" s="10"/>
      <c r="G5" s="10"/>
      <c r="H5" s="10"/>
      <c r="I5" s="10"/>
      <c r="J5" s="54"/>
    </row>
    <row r="6" spans="2:13" ht="51.75" customHeight="1" thickBot="1" x14ac:dyDescent="0.4">
      <c r="B6" s="1" t="s">
        <v>185</v>
      </c>
      <c r="C6" s="414" t="str">
        <f>+'[5]Sección 1. Metas - Magnitud'!C7</f>
        <v>1032 - Gestión y control de tránsito y transporte</v>
      </c>
      <c r="D6" s="415"/>
      <c r="E6" s="416"/>
      <c r="F6" s="55"/>
      <c r="G6" s="10"/>
      <c r="H6" s="10"/>
      <c r="I6" s="10"/>
      <c r="J6" s="54"/>
    </row>
    <row r="7" spans="2:13" ht="32.25" customHeight="1" thickBot="1" x14ac:dyDescent="0.4">
      <c r="B7" s="2" t="s">
        <v>186</v>
      </c>
      <c r="C7" s="414" t="str">
        <f>+'[5]Sección 1. Metas - Magnitud'!C8:F8</f>
        <v>Dirección de Control y Vigilancia</v>
      </c>
      <c r="D7" s="415"/>
      <c r="E7" s="416"/>
      <c r="F7" s="55"/>
      <c r="G7" s="10"/>
      <c r="H7" s="10"/>
      <c r="I7" s="10"/>
      <c r="J7" s="54"/>
    </row>
    <row r="8" spans="2:13" ht="32.25" customHeight="1" thickBot="1" x14ac:dyDescent="0.4">
      <c r="B8" s="2" t="s">
        <v>187</v>
      </c>
      <c r="C8" s="414" t="str">
        <f>+'[5]Sección 1. Metas - Magnitud'!C9:F9</f>
        <v>Subsecretaría de Servicios de la Movilidad</v>
      </c>
      <c r="D8" s="415"/>
      <c r="E8" s="416"/>
      <c r="F8" s="4"/>
      <c r="G8" s="10"/>
      <c r="H8" s="10"/>
      <c r="I8" s="10"/>
      <c r="J8" s="54"/>
    </row>
    <row r="9" spans="2:13" ht="33.75" customHeight="1" thickBot="1" x14ac:dyDescent="0.4">
      <c r="B9" s="2" t="s">
        <v>188</v>
      </c>
      <c r="C9" s="414" t="s">
        <v>189</v>
      </c>
      <c r="D9" s="415"/>
      <c r="E9" s="416"/>
      <c r="F9" s="55"/>
      <c r="G9" s="10"/>
      <c r="H9" s="10"/>
      <c r="I9" s="10"/>
      <c r="J9" s="54"/>
    </row>
    <row r="10" spans="2:13" ht="32.25" customHeight="1" thickBot="1" x14ac:dyDescent="0.4">
      <c r="B10" s="2" t="s">
        <v>190</v>
      </c>
      <c r="C10" s="414" t="s">
        <v>95</v>
      </c>
      <c r="D10" s="415"/>
      <c r="E10" s="416"/>
    </row>
    <row r="12" spans="2:13" x14ac:dyDescent="0.35">
      <c r="B12" s="393" t="s">
        <v>191</v>
      </c>
      <c r="C12" s="394"/>
      <c r="D12" s="394"/>
      <c r="E12" s="394"/>
      <c r="F12" s="394"/>
      <c r="G12" s="394"/>
      <c r="H12" s="395"/>
      <c r="I12" s="385" t="s">
        <v>192</v>
      </c>
      <c r="J12" s="386"/>
      <c r="K12" s="386"/>
    </row>
    <row r="13" spans="2:13" s="57" customFormat="1" ht="30" customHeight="1" x14ac:dyDescent="0.35">
      <c r="B13" s="387" t="s">
        <v>193</v>
      </c>
      <c r="C13" s="387" t="s">
        <v>194</v>
      </c>
      <c r="D13" s="387" t="s">
        <v>195</v>
      </c>
      <c r="E13" s="387" t="s">
        <v>196</v>
      </c>
      <c r="F13" s="387" t="s">
        <v>197</v>
      </c>
      <c r="G13" s="387" t="s">
        <v>198</v>
      </c>
      <c r="H13" s="387" t="s">
        <v>199</v>
      </c>
      <c r="I13" s="389" t="s">
        <v>200</v>
      </c>
      <c r="J13" s="391" t="s">
        <v>201</v>
      </c>
      <c r="K13" s="384" t="s">
        <v>202</v>
      </c>
    </row>
    <row r="14" spans="2:13" s="57" customFormat="1" x14ac:dyDescent="0.35">
      <c r="B14" s="388"/>
      <c r="C14" s="388"/>
      <c r="D14" s="388"/>
      <c r="E14" s="388"/>
      <c r="F14" s="388"/>
      <c r="G14" s="388"/>
      <c r="H14" s="388"/>
      <c r="I14" s="390"/>
      <c r="J14" s="392"/>
      <c r="K14" s="384"/>
    </row>
    <row r="15" spans="2:13" s="57" customFormat="1" ht="101.5" x14ac:dyDescent="0.35">
      <c r="B15" s="96">
        <v>1</v>
      </c>
      <c r="C15" s="135" t="s">
        <v>203</v>
      </c>
      <c r="D15" s="95">
        <v>0.19</v>
      </c>
      <c r="E15" s="91"/>
      <c r="F15" s="93" t="s">
        <v>204</v>
      </c>
      <c r="G15" s="163">
        <v>0.19</v>
      </c>
      <c r="H15" s="106">
        <v>43160</v>
      </c>
      <c r="I15" s="104">
        <v>0.19</v>
      </c>
      <c r="J15" s="110">
        <v>43132</v>
      </c>
      <c r="K15" s="101"/>
      <c r="M15" s="108"/>
    </row>
    <row r="16" spans="2:13" ht="58" x14ac:dyDescent="0.35">
      <c r="B16" s="134">
        <v>2</v>
      </c>
      <c r="C16" s="102" t="s">
        <v>205</v>
      </c>
      <c r="D16" s="95">
        <v>0.02</v>
      </c>
      <c r="E16" s="91"/>
      <c r="F16" s="93" t="s">
        <v>206</v>
      </c>
      <c r="G16" s="163">
        <v>0.02</v>
      </c>
      <c r="H16" s="106">
        <v>43344</v>
      </c>
      <c r="I16" s="104"/>
      <c r="J16" s="110"/>
      <c r="K16" s="101"/>
      <c r="M16" s="109"/>
    </row>
    <row r="17" spans="2:11" ht="72.5" x14ac:dyDescent="0.35">
      <c r="B17" s="162">
        <v>3</v>
      </c>
      <c r="C17" s="75" t="s">
        <v>207</v>
      </c>
      <c r="D17" s="95">
        <v>0.04</v>
      </c>
      <c r="E17" s="91"/>
      <c r="F17" s="93" t="s">
        <v>208</v>
      </c>
      <c r="G17" s="163">
        <v>0.04</v>
      </c>
      <c r="H17" s="106">
        <v>43435</v>
      </c>
      <c r="I17" s="104"/>
      <c r="J17" s="110"/>
      <c r="K17" s="101"/>
    </row>
    <row r="18" spans="2:11" x14ac:dyDescent="0.35">
      <c r="B18" s="396" t="s">
        <v>209</v>
      </c>
      <c r="C18" s="397"/>
      <c r="D18" s="58">
        <f>SUM(D15:D17)</f>
        <v>0.25</v>
      </c>
      <c r="E18" s="398" t="s">
        <v>209</v>
      </c>
      <c r="F18" s="399"/>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tabSelected="1" zoomScale="70" zoomScaleNormal="70" workbookViewId="0">
      <selection activeCell="D31" sqref="D31"/>
    </sheetView>
  </sheetViews>
  <sheetFormatPr baseColWidth="10" defaultColWidth="11.453125" defaultRowHeight="14.5" x14ac:dyDescent="0.35"/>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20" width="11.453125" customWidth="1"/>
    <col min="21" max="16384" width="11.453125" style="7"/>
  </cols>
  <sheetData>
    <row r="1" spans="2:9" ht="37.5" customHeight="1" x14ac:dyDescent="0.35">
      <c r="B1" s="467"/>
      <c r="C1" s="378" t="s">
        <v>1</v>
      </c>
      <c r="D1" s="378"/>
      <c r="E1" s="378"/>
      <c r="F1" s="378"/>
      <c r="G1" s="378"/>
      <c r="H1" s="378"/>
      <c r="I1" s="468"/>
    </row>
    <row r="2" spans="2:9" ht="37.5" customHeight="1" x14ac:dyDescent="0.35">
      <c r="B2" s="467"/>
      <c r="C2" s="378" t="s">
        <v>210</v>
      </c>
      <c r="D2" s="378"/>
      <c r="E2" s="378"/>
      <c r="F2" s="378"/>
      <c r="G2" s="378"/>
      <c r="H2" s="378"/>
      <c r="I2" s="468"/>
    </row>
    <row r="3" spans="2:9" ht="37.5" customHeight="1" x14ac:dyDescent="0.35">
      <c r="B3" s="467"/>
      <c r="C3" s="378" t="s">
        <v>211</v>
      </c>
      <c r="D3" s="378"/>
      <c r="E3" s="378"/>
      <c r="F3" s="378" t="s">
        <v>212</v>
      </c>
      <c r="G3" s="378"/>
      <c r="H3" s="378"/>
      <c r="I3" s="468"/>
    </row>
    <row r="4" spans="2:9" ht="23.25" customHeight="1" x14ac:dyDescent="0.35">
      <c r="B4" s="469"/>
      <c r="C4" s="469"/>
      <c r="D4" s="469"/>
      <c r="E4" s="469"/>
      <c r="F4" s="469"/>
      <c r="G4" s="469"/>
      <c r="H4" s="469"/>
      <c r="I4" s="469"/>
    </row>
    <row r="5" spans="2:9" ht="24" customHeight="1" x14ac:dyDescent="0.35">
      <c r="B5" s="470" t="s">
        <v>213</v>
      </c>
      <c r="C5" s="470"/>
      <c r="D5" s="470"/>
      <c r="E5" s="470"/>
      <c r="F5" s="470"/>
      <c r="G5" s="470"/>
      <c r="H5" s="470"/>
      <c r="I5" s="470"/>
    </row>
    <row r="6" spans="2:9" ht="30.75" customHeight="1" x14ac:dyDescent="0.35">
      <c r="B6" s="164" t="s">
        <v>214</v>
      </c>
      <c r="C6" s="179">
        <v>1</v>
      </c>
      <c r="D6" s="471" t="s">
        <v>215</v>
      </c>
      <c r="E6" s="471"/>
      <c r="F6" s="456" t="s">
        <v>216</v>
      </c>
      <c r="G6" s="456"/>
      <c r="H6" s="456"/>
      <c r="I6" s="456"/>
    </row>
    <row r="7" spans="2:9" ht="30.75" customHeight="1" x14ac:dyDescent="0.35">
      <c r="B7" s="164" t="s">
        <v>217</v>
      </c>
      <c r="C7" s="179" t="s">
        <v>96</v>
      </c>
      <c r="D7" s="471" t="s">
        <v>218</v>
      </c>
      <c r="E7" s="471"/>
      <c r="F7" s="456" t="s">
        <v>219</v>
      </c>
      <c r="G7" s="456"/>
      <c r="H7" s="167" t="s">
        <v>220</v>
      </c>
      <c r="I7" s="179" t="s">
        <v>96</v>
      </c>
    </row>
    <row r="8" spans="2:9" ht="30.75" customHeight="1" x14ac:dyDescent="0.35">
      <c r="B8" s="164" t="s">
        <v>221</v>
      </c>
      <c r="C8" s="456" t="s">
        <v>222</v>
      </c>
      <c r="D8" s="456"/>
      <c r="E8" s="456"/>
      <c r="F8" s="456"/>
      <c r="G8" s="167" t="s">
        <v>223</v>
      </c>
      <c r="H8" s="462">
        <v>7560</v>
      </c>
      <c r="I8" s="462"/>
    </row>
    <row r="9" spans="2:9" ht="30.75" customHeight="1" x14ac:dyDescent="0.35">
      <c r="B9" s="164" t="s">
        <v>62</v>
      </c>
      <c r="C9" s="463" t="s">
        <v>82</v>
      </c>
      <c r="D9" s="463"/>
      <c r="E9" s="463"/>
      <c r="F9" s="463"/>
      <c r="G9" s="167" t="s">
        <v>224</v>
      </c>
      <c r="H9" s="464" t="s">
        <v>225</v>
      </c>
      <c r="I9" s="464"/>
    </row>
    <row r="10" spans="2:9" ht="30.75" customHeight="1" x14ac:dyDescent="0.35">
      <c r="B10" s="164" t="s">
        <v>226</v>
      </c>
      <c r="C10" s="465" t="s">
        <v>227</v>
      </c>
      <c r="D10" s="465"/>
      <c r="E10" s="465"/>
      <c r="F10" s="465"/>
      <c r="G10" s="465"/>
      <c r="H10" s="465"/>
      <c r="I10" s="465"/>
    </row>
    <row r="11" spans="2:9" ht="30.75" customHeight="1" x14ac:dyDescent="0.35">
      <c r="B11" s="164" t="s">
        <v>228</v>
      </c>
      <c r="C11" s="457" t="s">
        <v>229</v>
      </c>
      <c r="D11" s="457"/>
      <c r="E11" s="457"/>
      <c r="F11" s="457"/>
      <c r="G11" s="457"/>
      <c r="H11" s="457"/>
      <c r="I11" s="457"/>
    </row>
    <row r="12" spans="2:9" ht="30.75" customHeight="1" x14ac:dyDescent="0.35">
      <c r="B12" s="164" t="s">
        <v>230</v>
      </c>
      <c r="C12" s="346" t="s">
        <v>231</v>
      </c>
      <c r="D12" s="346"/>
      <c r="E12" s="346"/>
      <c r="F12" s="346"/>
      <c r="G12" s="167" t="s">
        <v>232</v>
      </c>
      <c r="H12" s="348" t="s">
        <v>100</v>
      </c>
      <c r="I12" s="348"/>
    </row>
    <row r="13" spans="2:9" ht="30.75" customHeight="1" x14ac:dyDescent="0.35">
      <c r="B13" s="164" t="s">
        <v>233</v>
      </c>
      <c r="C13" s="466" t="s">
        <v>234</v>
      </c>
      <c r="D13" s="466"/>
      <c r="E13" s="466"/>
      <c r="F13" s="466"/>
      <c r="G13" s="167" t="s">
        <v>235</v>
      </c>
      <c r="H13" s="457" t="s">
        <v>42</v>
      </c>
      <c r="I13" s="457"/>
    </row>
    <row r="14" spans="2:9" ht="64.5" customHeight="1" x14ac:dyDescent="0.35">
      <c r="B14" s="164" t="s">
        <v>236</v>
      </c>
      <c r="C14" s="352" t="s">
        <v>237</v>
      </c>
      <c r="D14" s="352"/>
      <c r="E14" s="352"/>
      <c r="F14" s="352"/>
      <c r="G14" s="352"/>
      <c r="H14" s="352"/>
      <c r="I14" s="352"/>
    </row>
    <row r="15" spans="2:9" ht="30.75" customHeight="1" x14ac:dyDescent="0.35">
      <c r="B15" s="164" t="s">
        <v>238</v>
      </c>
      <c r="C15" s="346" t="s">
        <v>239</v>
      </c>
      <c r="D15" s="346"/>
      <c r="E15" s="346"/>
      <c r="F15" s="346"/>
      <c r="G15" s="346"/>
      <c r="H15" s="346"/>
      <c r="I15" s="346"/>
    </row>
    <row r="16" spans="2:9" ht="20.25" customHeight="1" x14ac:dyDescent="0.35">
      <c r="B16" s="164" t="s">
        <v>240</v>
      </c>
      <c r="C16" s="456" t="s">
        <v>241</v>
      </c>
      <c r="D16" s="456"/>
      <c r="E16" s="456"/>
      <c r="F16" s="456"/>
      <c r="G16" s="456"/>
      <c r="H16" s="456"/>
      <c r="I16" s="456"/>
    </row>
    <row r="17" spans="2:13" ht="30.75" customHeight="1" x14ac:dyDescent="0.35">
      <c r="B17" s="164" t="s">
        <v>242</v>
      </c>
      <c r="C17" s="457" t="s">
        <v>243</v>
      </c>
      <c r="D17" s="458"/>
      <c r="E17" s="458"/>
      <c r="F17" s="458"/>
      <c r="G17" s="458"/>
      <c r="H17" s="458"/>
      <c r="I17" s="458"/>
    </row>
    <row r="18" spans="2:13" ht="18" customHeight="1" x14ac:dyDescent="0.35">
      <c r="B18" s="459" t="s">
        <v>244</v>
      </c>
      <c r="C18" s="460" t="s">
        <v>245</v>
      </c>
      <c r="D18" s="460"/>
      <c r="E18" s="460"/>
      <c r="F18" s="461" t="s">
        <v>246</v>
      </c>
      <c r="G18" s="461"/>
      <c r="H18" s="461"/>
      <c r="I18" s="461"/>
    </row>
    <row r="19" spans="2:13" ht="39.75" customHeight="1" x14ac:dyDescent="0.35">
      <c r="B19" s="459"/>
      <c r="C19" s="456" t="s">
        <v>247</v>
      </c>
      <c r="D19" s="456"/>
      <c r="E19" s="456"/>
      <c r="F19" s="456" t="s">
        <v>248</v>
      </c>
      <c r="G19" s="456"/>
      <c r="H19" s="456"/>
      <c r="I19" s="456"/>
    </row>
    <row r="20" spans="2:13" ht="39.75" customHeight="1" x14ac:dyDescent="0.35">
      <c r="B20" s="165" t="s">
        <v>249</v>
      </c>
      <c r="C20" s="434" t="s">
        <v>250</v>
      </c>
      <c r="D20" s="435"/>
      <c r="E20" s="436"/>
      <c r="F20" s="348" t="s">
        <v>251</v>
      </c>
      <c r="G20" s="348"/>
      <c r="H20" s="348"/>
      <c r="I20" s="349"/>
    </row>
    <row r="21" spans="2:13" ht="42" customHeight="1" x14ac:dyDescent="0.35">
      <c r="B21" s="165" t="s">
        <v>252</v>
      </c>
      <c r="C21" s="437" t="s">
        <v>253</v>
      </c>
      <c r="D21" s="438"/>
      <c r="E21" s="439"/>
      <c r="F21" s="440" t="s">
        <v>254</v>
      </c>
      <c r="G21" s="441"/>
      <c r="H21" s="441"/>
      <c r="I21" s="442"/>
    </row>
    <row r="22" spans="2:13" ht="23.25" customHeight="1" x14ac:dyDescent="0.35">
      <c r="B22" s="165" t="s">
        <v>255</v>
      </c>
      <c r="C22" s="443">
        <v>44927</v>
      </c>
      <c r="D22" s="444"/>
      <c r="E22" s="445"/>
      <c r="F22" s="167" t="s">
        <v>256</v>
      </c>
      <c r="G22" s="193">
        <v>350</v>
      </c>
      <c r="H22" s="167" t="s">
        <v>257</v>
      </c>
      <c r="I22" s="194">
        <f>41+300+350</f>
        <v>691</v>
      </c>
    </row>
    <row r="23" spans="2:13" ht="27" customHeight="1" x14ac:dyDescent="0.35">
      <c r="B23" s="165" t="s">
        <v>258</v>
      </c>
      <c r="C23" s="443">
        <v>45291</v>
      </c>
      <c r="D23" s="326"/>
      <c r="E23" s="446"/>
      <c r="F23" s="167" t="s">
        <v>259</v>
      </c>
      <c r="G23" s="447">
        <f>+F27</f>
        <v>208</v>
      </c>
      <c r="H23" s="448"/>
      <c r="I23" s="449"/>
    </row>
    <row r="24" spans="2:13" ht="45.75" customHeight="1" x14ac:dyDescent="0.35">
      <c r="B24" s="166" t="s">
        <v>260</v>
      </c>
      <c r="C24" s="338" t="s">
        <v>112</v>
      </c>
      <c r="D24" s="339"/>
      <c r="E24" s="340"/>
      <c r="F24" s="181" t="s">
        <v>261</v>
      </c>
      <c r="G24" s="440" t="s">
        <v>262</v>
      </c>
      <c r="H24" s="441"/>
      <c r="I24" s="450"/>
    </row>
    <row r="25" spans="2:13" ht="22.5" customHeight="1" x14ac:dyDescent="0.35">
      <c r="B25" s="451" t="s">
        <v>263</v>
      </c>
      <c r="C25" s="433"/>
      <c r="D25" s="433"/>
      <c r="E25" s="433"/>
      <c r="F25" s="433"/>
      <c r="G25" s="433"/>
      <c r="H25" s="433"/>
      <c r="I25" s="452"/>
    </row>
    <row r="26" spans="2:13" ht="43.5" customHeight="1" x14ac:dyDescent="0.35">
      <c r="B26" s="169" t="s">
        <v>142</v>
      </c>
      <c r="C26" s="170" t="s">
        <v>264</v>
      </c>
      <c r="D26" s="170" t="s">
        <v>265</v>
      </c>
      <c r="E26" s="171" t="s">
        <v>266</v>
      </c>
      <c r="F26" s="170" t="s">
        <v>267</v>
      </c>
      <c r="G26" s="170" t="s">
        <v>268</v>
      </c>
      <c r="H26" s="171" t="s">
        <v>269</v>
      </c>
      <c r="I26" s="172" t="s">
        <v>270</v>
      </c>
    </row>
    <row r="27" spans="2:13" ht="19.5" customHeight="1" x14ac:dyDescent="0.35">
      <c r="B27" s="173" t="s">
        <v>151</v>
      </c>
      <c r="C27" s="195">
        <v>8</v>
      </c>
      <c r="D27" s="195">
        <v>7</v>
      </c>
      <c r="E27" s="191">
        <f>IF(OR(C27=0,C27=""),0,D27/C27)</f>
        <v>0.875</v>
      </c>
      <c r="F27" s="453">
        <f>SUM(C27:C38)</f>
        <v>208</v>
      </c>
      <c r="G27" s="453">
        <f>SUM(D27:D38)</f>
        <v>99</v>
      </c>
      <c r="H27" s="182">
        <f>+(D27*100%)/$G$23</f>
        <v>3.3653846153846152E-2</v>
      </c>
      <c r="I27" s="453">
        <f>G27+I22</f>
        <v>790</v>
      </c>
    </row>
    <row r="28" spans="2:13" ht="19.5" customHeight="1" x14ac:dyDescent="0.35">
      <c r="B28" s="173" t="s">
        <v>152</v>
      </c>
      <c r="C28" s="195">
        <v>10</v>
      </c>
      <c r="D28" s="203">
        <v>29</v>
      </c>
      <c r="E28" s="191">
        <f t="shared" ref="E28:E38" si="0">IF(OR(C28=0,C28=""),0,D28/C28)</f>
        <v>2.9</v>
      </c>
      <c r="F28" s="454"/>
      <c r="G28" s="454"/>
      <c r="H28" s="182">
        <f>+IF(D28="","",((D28*100%)/$G$23)+H27)</f>
        <v>0.17307692307692307</v>
      </c>
      <c r="I28" s="454"/>
    </row>
    <row r="29" spans="2:13" ht="19.5" customHeight="1" x14ac:dyDescent="0.35">
      <c r="B29" s="173" t="s">
        <v>153</v>
      </c>
      <c r="C29" s="195">
        <v>15</v>
      </c>
      <c r="D29" s="203">
        <v>29</v>
      </c>
      <c r="E29" s="191">
        <f t="shared" si="0"/>
        <v>1.9333333333333333</v>
      </c>
      <c r="F29" s="454"/>
      <c r="G29" s="454"/>
      <c r="H29" s="182">
        <f t="shared" ref="H29:H38" si="1">+IF(D29="","",((D29*100%)/$G$23)+H28)</f>
        <v>0.3125</v>
      </c>
      <c r="I29" s="454"/>
    </row>
    <row r="30" spans="2:13" ht="19.5" customHeight="1" x14ac:dyDescent="0.35">
      <c r="B30" s="173" t="s">
        <v>154</v>
      </c>
      <c r="C30" s="195">
        <v>18</v>
      </c>
      <c r="D30" s="203">
        <v>24</v>
      </c>
      <c r="E30" s="191">
        <f t="shared" si="0"/>
        <v>1.3333333333333333</v>
      </c>
      <c r="F30" s="454"/>
      <c r="G30" s="454"/>
      <c r="H30" s="182">
        <f t="shared" si="1"/>
        <v>0.42788461538461542</v>
      </c>
      <c r="I30" s="454"/>
    </row>
    <row r="31" spans="2:13" ht="19.5" customHeight="1" x14ac:dyDescent="0.35">
      <c r="B31" s="173" t="s">
        <v>155</v>
      </c>
      <c r="C31" s="195">
        <v>22</v>
      </c>
      <c r="D31" s="195">
        <v>10</v>
      </c>
      <c r="E31" s="191">
        <f t="shared" si="0"/>
        <v>0.45454545454545453</v>
      </c>
      <c r="F31" s="454"/>
      <c r="G31" s="454"/>
      <c r="H31" s="182">
        <f t="shared" si="1"/>
        <v>0.47596153846153849</v>
      </c>
      <c r="I31" s="454"/>
    </row>
    <row r="32" spans="2:13" ht="19.5" customHeight="1" x14ac:dyDescent="0.35">
      <c r="B32" s="173" t="s">
        <v>156</v>
      </c>
      <c r="C32" s="195">
        <v>32</v>
      </c>
      <c r="D32" s="195"/>
      <c r="E32" s="191">
        <f t="shared" si="0"/>
        <v>0</v>
      </c>
      <c r="F32" s="454"/>
      <c r="G32" s="454"/>
      <c r="H32" s="182" t="str">
        <f t="shared" si="1"/>
        <v/>
      </c>
      <c r="I32" s="454"/>
      <c r="M32" s="205"/>
    </row>
    <row r="33" spans="2:20" ht="19.5" customHeight="1" x14ac:dyDescent="0.35">
      <c r="B33" s="173" t="s">
        <v>157</v>
      </c>
      <c r="C33" s="195">
        <v>32</v>
      </c>
      <c r="D33" s="195"/>
      <c r="E33" s="191">
        <f t="shared" si="0"/>
        <v>0</v>
      </c>
      <c r="F33" s="454"/>
      <c r="G33" s="454"/>
      <c r="H33" s="182" t="str">
        <f t="shared" si="1"/>
        <v/>
      </c>
      <c r="I33" s="454"/>
    </row>
    <row r="34" spans="2:20" ht="19.5" customHeight="1" x14ac:dyDescent="0.35">
      <c r="B34" s="173" t="s">
        <v>158</v>
      </c>
      <c r="C34" s="195">
        <v>20</v>
      </c>
      <c r="D34" s="195"/>
      <c r="E34" s="191">
        <f t="shared" si="0"/>
        <v>0</v>
      </c>
      <c r="F34" s="454"/>
      <c r="G34" s="454"/>
      <c r="H34" s="182" t="str">
        <f t="shared" si="1"/>
        <v/>
      </c>
      <c r="I34" s="454"/>
    </row>
    <row r="35" spans="2:20" ht="19.5" customHeight="1" x14ac:dyDescent="0.35">
      <c r="B35" s="173" t="s">
        <v>159</v>
      </c>
      <c r="C35" s="195">
        <v>18</v>
      </c>
      <c r="D35" s="195"/>
      <c r="E35" s="191">
        <f t="shared" si="0"/>
        <v>0</v>
      </c>
      <c r="F35" s="454"/>
      <c r="G35" s="454"/>
      <c r="H35" s="182" t="str">
        <f t="shared" si="1"/>
        <v/>
      </c>
      <c r="I35" s="454"/>
    </row>
    <row r="36" spans="2:20" ht="19.5" customHeight="1" x14ac:dyDescent="0.35">
      <c r="B36" s="173" t="s">
        <v>160</v>
      </c>
      <c r="C36" s="195">
        <v>15</v>
      </c>
      <c r="D36" s="195"/>
      <c r="E36" s="191">
        <f t="shared" si="0"/>
        <v>0</v>
      </c>
      <c r="F36" s="454"/>
      <c r="G36" s="454"/>
      <c r="H36" s="182" t="str">
        <f t="shared" si="1"/>
        <v/>
      </c>
      <c r="I36" s="454"/>
    </row>
    <row r="37" spans="2:20" ht="19.5" customHeight="1" x14ac:dyDescent="0.35">
      <c r="B37" s="173" t="s">
        <v>161</v>
      </c>
      <c r="C37" s="195">
        <v>10</v>
      </c>
      <c r="D37" s="195"/>
      <c r="E37" s="191">
        <f t="shared" si="0"/>
        <v>0</v>
      </c>
      <c r="F37" s="454"/>
      <c r="G37" s="454"/>
      <c r="H37" s="182" t="str">
        <f t="shared" si="1"/>
        <v/>
      </c>
      <c r="I37" s="454"/>
    </row>
    <row r="38" spans="2:20" ht="19.5" customHeight="1" x14ac:dyDescent="0.35">
      <c r="B38" s="173" t="s">
        <v>162</v>
      </c>
      <c r="C38" s="195">
        <v>8</v>
      </c>
      <c r="D38" s="195"/>
      <c r="E38" s="191">
        <f t="shared" si="0"/>
        <v>0</v>
      </c>
      <c r="F38" s="455"/>
      <c r="G38" s="455"/>
      <c r="H38" s="182" t="str">
        <f t="shared" si="1"/>
        <v/>
      </c>
      <c r="I38" s="455"/>
    </row>
    <row r="39" spans="2:20" ht="140.25" customHeight="1" x14ac:dyDescent="0.35">
      <c r="B39" s="174" t="s">
        <v>271</v>
      </c>
      <c r="C39" s="427" t="s">
        <v>385</v>
      </c>
      <c r="D39" s="428"/>
      <c r="E39" s="428"/>
      <c r="F39" s="428"/>
      <c r="G39" s="428"/>
      <c r="H39" s="428"/>
      <c r="I39" s="429"/>
      <c r="N39" s="7"/>
      <c r="O39" s="7"/>
      <c r="P39" s="7"/>
      <c r="Q39" s="7"/>
      <c r="R39" s="7"/>
      <c r="S39" s="7"/>
      <c r="T39" s="7"/>
    </row>
    <row r="40" spans="2:20" ht="34.5" customHeight="1" x14ac:dyDescent="0.35">
      <c r="B40" s="421"/>
      <c r="C40" s="314"/>
      <c r="D40" s="314"/>
      <c r="E40" s="314"/>
      <c r="F40" s="314"/>
      <c r="G40" s="314"/>
      <c r="H40" s="314"/>
      <c r="I40" s="422"/>
    </row>
    <row r="41" spans="2:20" ht="34.5" customHeight="1" x14ac:dyDescent="0.35">
      <c r="B41" s="423"/>
      <c r="C41" s="317"/>
      <c r="D41" s="317"/>
      <c r="E41" s="317"/>
      <c r="F41" s="317"/>
      <c r="G41" s="317"/>
      <c r="H41" s="317"/>
      <c r="I41" s="424"/>
    </row>
    <row r="42" spans="2:20" ht="34.5" customHeight="1" x14ac:dyDescent="0.35">
      <c r="B42" s="423"/>
      <c r="C42" s="317"/>
      <c r="D42" s="317"/>
      <c r="E42" s="317"/>
      <c r="F42" s="317"/>
      <c r="G42" s="317"/>
      <c r="H42" s="317"/>
      <c r="I42" s="424"/>
    </row>
    <row r="43" spans="2:20" ht="34.5" customHeight="1" x14ac:dyDescent="0.35">
      <c r="B43" s="423"/>
      <c r="C43" s="317"/>
      <c r="D43" s="317"/>
      <c r="E43" s="317"/>
      <c r="F43" s="317"/>
      <c r="G43" s="317"/>
      <c r="H43" s="317"/>
      <c r="I43" s="424"/>
    </row>
    <row r="44" spans="2:20" ht="34.5" customHeight="1" x14ac:dyDescent="0.35">
      <c r="B44" s="425"/>
      <c r="C44" s="320"/>
      <c r="D44" s="320"/>
      <c r="E44" s="320"/>
      <c r="F44" s="320"/>
      <c r="G44" s="320"/>
      <c r="H44" s="320"/>
      <c r="I44" s="426"/>
    </row>
    <row r="45" spans="2:20" ht="129.75" customHeight="1" x14ac:dyDescent="0.35">
      <c r="B45" s="164" t="s">
        <v>272</v>
      </c>
      <c r="C45" s="427" t="s">
        <v>386</v>
      </c>
      <c r="D45" s="428"/>
      <c r="E45" s="428"/>
      <c r="F45" s="428"/>
      <c r="G45" s="428"/>
      <c r="H45" s="428"/>
      <c r="I45" s="429"/>
    </row>
    <row r="46" spans="2:20" ht="54.75" customHeight="1" x14ac:dyDescent="0.35">
      <c r="B46" s="164" t="s">
        <v>273</v>
      </c>
      <c r="C46" s="427" t="s">
        <v>44</v>
      </c>
      <c r="D46" s="428"/>
      <c r="E46" s="428"/>
      <c r="F46" s="428"/>
      <c r="G46" s="428"/>
      <c r="H46" s="428"/>
      <c r="I46" s="429"/>
    </row>
    <row r="47" spans="2:20" ht="54.75" customHeight="1" x14ac:dyDescent="0.35">
      <c r="B47" s="175" t="s">
        <v>274</v>
      </c>
      <c r="C47" s="430" t="s">
        <v>275</v>
      </c>
      <c r="D47" s="431"/>
      <c r="E47" s="431"/>
      <c r="F47" s="431"/>
      <c r="G47" s="431"/>
      <c r="H47" s="431"/>
      <c r="I47" s="432"/>
    </row>
    <row r="48" spans="2:20" ht="22.5" customHeight="1" x14ac:dyDescent="0.35">
      <c r="B48" s="433" t="s">
        <v>276</v>
      </c>
      <c r="C48" s="433"/>
      <c r="D48" s="433"/>
      <c r="E48" s="433"/>
      <c r="F48" s="433"/>
      <c r="G48" s="433"/>
      <c r="H48" s="433"/>
      <c r="I48" s="433"/>
    </row>
    <row r="49" spans="2:9" ht="22.5" customHeight="1" x14ac:dyDescent="0.35">
      <c r="B49" s="417" t="s">
        <v>277</v>
      </c>
      <c r="C49" s="177" t="s">
        <v>278</v>
      </c>
      <c r="D49" s="419" t="s">
        <v>279</v>
      </c>
      <c r="E49" s="419"/>
      <c r="F49" s="419"/>
      <c r="G49" s="419" t="s">
        <v>280</v>
      </c>
      <c r="H49" s="419"/>
      <c r="I49" s="419"/>
    </row>
    <row r="50" spans="2:9" ht="30.75" customHeight="1" x14ac:dyDescent="0.35">
      <c r="B50" s="418"/>
      <c r="C50" s="178"/>
      <c r="D50" s="420"/>
      <c r="E50" s="420"/>
      <c r="F50" s="420"/>
      <c r="G50" s="420"/>
      <c r="H50" s="420"/>
      <c r="I50" s="420"/>
    </row>
    <row r="51" spans="2:9" ht="32.25" customHeight="1" x14ac:dyDescent="0.35">
      <c r="B51" s="176" t="s">
        <v>281</v>
      </c>
      <c r="C51" s="420" t="s">
        <v>282</v>
      </c>
      <c r="D51" s="420"/>
      <c r="E51" s="420"/>
      <c r="F51" s="420"/>
      <c r="G51" s="420"/>
      <c r="H51" s="420"/>
      <c r="I51" s="420"/>
    </row>
    <row r="52" spans="2:9" ht="28.5" customHeight="1" x14ac:dyDescent="0.35">
      <c r="B52" s="167" t="s">
        <v>283</v>
      </c>
      <c r="C52" s="434" t="s">
        <v>284</v>
      </c>
      <c r="D52" s="435"/>
      <c r="E52" s="435"/>
      <c r="F52" s="435"/>
      <c r="G52" s="435"/>
      <c r="H52" s="435"/>
      <c r="I52" s="436"/>
    </row>
    <row r="53" spans="2:9" ht="30" customHeight="1" x14ac:dyDescent="0.35">
      <c r="B53" s="175" t="s">
        <v>285</v>
      </c>
      <c r="C53" s="420" t="s">
        <v>286</v>
      </c>
      <c r="D53" s="420"/>
      <c r="E53" s="420"/>
      <c r="F53" s="420"/>
      <c r="G53" s="420"/>
      <c r="H53" s="420"/>
      <c r="I53" s="420"/>
    </row>
    <row r="54" spans="2:9" ht="31.5" customHeight="1" x14ac:dyDescent="0.35">
      <c r="B54" s="175" t="s">
        <v>287</v>
      </c>
      <c r="C54" s="420"/>
      <c r="D54" s="420"/>
      <c r="E54" s="420"/>
      <c r="F54" s="420"/>
      <c r="G54" s="420"/>
      <c r="H54" s="420"/>
      <c r="I54" s="420"/>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1">
    <dataValidation type="list" allowBlank="1" showInputMessage="1" showErrorMessage="1" sqref="C24:E24 C7 I7 H12:I13 C9:F9" xr:uid="{00000000-0002-0000-0300-000000000000}">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70" zoomScaleNormal="70" workbookViewId="0">
      <selection activeCell="C45" sqref="C45:I45"/>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9" width="11.453125" style="3"/>
    <col min="20" max="16384" width="11.453125" style="7"/>
  </cols>
  <sheetData>
    <row r="1" spans="2:9" ht="37.5" customHeight="1" x14ac:dyDescent="0.25">
      <c r="B1" s="467"/>
      <c r="C1" s="378" t="s">
        <v>1</v>
      </c>
      <c r="D1" s="378"/>
      <c r="E1" s="378"/>
      <c r="F1" s="378"/>
      <c r="G1" s="378"/>
      <c r="H1" s="378"/>
      <c r="I1" s="468"/>
    </row>
    <row r="2" spans="2:9" ht="37.5" customHeight="1" x14ac:dyDescent="0.25">
      <c r="B2" s="467"/>
      <c r="C2" s="378" t="s">
        <v>210</v>
      </c>
      <c r="D2" s="378"/>
      <c r="E2" s="378"/>
      <c r="F2" s="378"/>
      <c r="G2" s="378"/>
      <c r="H2" s="378"/>
      <c r="I2" s="468"/>
    </row>
    <row r="3" spans="2:9" ht="37.5" customHeight="1" x14ac:dyDescent="0.25">
      <c r="B3" s="467"/>
      <c r="C3" s="378" t="s">
        <v>211</v>
      </c>
      <c r="D3" s="378"/>
      <c r="E3" s="378"/>
      <c r="F3" s="378" t="s">
        <v>212</v>
      </c>
      <c r="G3" s="378"/>
      <c r="H3" s="378"/>
      <c r="I3" s="468"/>
    </row>
    <row r="4" spans="2:9" ht="23.25" customHeight="1" x14ac:dyDescent="0.25">
      <c r="B4" s="469"/>
      <c r="C4" s="469"/>
      <c r="D4" s="469"/>
      <c r="E4" s="469"/>
      <c r="F4" s="469"/>
      <c r="G4" s="469"/>
      <c r="H4" s="469"/>
      <c r="I4" s="469"/>
    </row>
    <row r="5" spans="2:9" ht="24" customHeight="1" x14ac:dyDescent="0.25">
      <c r="B5" s="470" t="s">
        <v>213</v>
      </c>
      <c r="C5" s="470"/>
      <c r="D5" s="470"/>
      <c r="E5" s="470"/>
      <c r="F5" s="470"/>
      <c r="G5" s="470"/>
      <c r="H5" s="470"/>
      <c r="I5" s="470"/>
    </row>
    <row r="6" spans="2:9" ht="30.75" customHeight="1" x14ac:dyDescent="0.25">
      <c r="B6" s="164" t="s">
        <v>214</v>
      </c>
      <c r="C6" s="179">
        <v>2</v>
      </c>
      <c r="D6" s="471" t="s">
        <v>215</v>
      </c>
      <c r="E6" s="471"/>
      <c r="F6" s="456" t="s">
        <v>288</v>
      </c>
      <c r="G6" s="456"/>
      <c r="H6" s="456"/>
      <c r="I6" s="456"/>
    </row>
    <row r="7" spans="2:9" ht="30.75" customHeight="1" x14ac:dyDescent="0.25">
      <c r="B7" s="164" t="s">
        <v>217</v>
      </c>
      <c r="C7" s="179" t="s">
        <v>78</v>
      </c>
      <c r="D7" s="471" t="s">
        <v>218</v>
      </c>
      <c r="E7" s="471"/>
      <c r="F7" s="456" t="s">
        <v>219</v>
      </c>
      <c r="G7" s="456"/>
      <c r="H7" s="167" t="s">
        <v>220</v>
      </c>
      <c r="I7" s="179" t="s">
        <v>78</v>
      </c>
    </row>
    <row r="8" spans="2:9" ht="30.75" customHeight="1" x14ac:dyDescent="0.25">
      <c r="B8" s="164" t="s">
        <v>221</v>
      </c>
      <c r="C8" s="456" t="s">
        <v>222</v>
      </c>
      <c r="D8" s="456"/>
      <c r="E8" s="456"/>
      <c r="F8" s="456"/>
      <c r="G8" s="167" t="s">
        <v>223</v>
      </c>
      <c r="H8" s="462">
        <v>7560</v>
      </c>
      <c r="I8" s="462"/>
    </row>
    <row r="9" spans="2:9" ht="30.75" customHeight="1" x14ac:dyDescent="0.25">
      <c r="B9" s="164" t="s">
        <v>62</v>
      </c>
      <c r="C9" s="463" t="s">
        <v>82</v>
      </c>
      <c r="D9" s="463"/>
      <c r="E9" s="463"/>
      <c r="F9" s="463"/>
      <c r="G9" s="167" t="s">
        <v>224</v>
      </c>
      <c r="H9" s="464" t="s">
        <v>225</v>
      </c>
      <c r="I9" s="464"/>
    </row>
    <row r="10" spans="2:9" ht="30.75" customHeight="1" x14ac:dyDescent="0.25">
      <c r="B10" s="164" t="s">
        <v>226</v>
      </c>
      <c r="C10" s="465" t="s">
        <v>227</v>
      </c>
      <c r="D10" s="465"/>
      <c r="E10" s="465"/>
      <c r="F10" s="465"/>
      <c r="G10" s="465"/>
      <c r="H10" s="465"/>
      <c r="I10" s="465"/>
    </row>
    <row r="11" spans="2:9" ht="30.75" customHeight="1" x14ac:dyDescent="0.25">
      <c r="B11" s="164" t="s">
        <v>228</v>
      </c>
      <c r="C11" s="457" t="s">
        <v>229</v>
      </c>
      <c r="D11" s="457"/>
      <c r="E11" s="457"/>
      <c r="F11" s="457"/>
      <c r="G11" s="457"/>
      <c r="H11" s="457"/>
      <c r="I11" s="457"/>
    </row>
    <row r="12" spans="2:9" ht="30.75" customHeight="1" x14ac:dyDescent="0.25">
      <c r="B12" s="164" t="s">
        <v>230</v>
      </c>
      <c r="C12" s="346" t="s">
        <v>289</v>
      </c>
      <c r="D12" s="346"/>
      <c r="E12" s="346"/>
      <c r="F12" s="346"/>
      <c r="G12" s="167" t="s">
        <v>232</v>
      </c>
      <c r="H12" s="348" t="s">
        <v>100</v>
      </c>
      <c r="I12" s="348"/>
    </row>
    <row r="13" spans="2:9" ht="30.75" customHeight="1" x14ac:dyDescent="0.25">
      <c r="B13" s="164" t="s">
        <v>233</v>
      </c>
      <c r="C13" s="466" t="s">
        <v>234</v>
      </c>
      <c r="D13" s="466"/>
      <c r="E13" s="466"/>
      <c r="F13" s="466"/>
      <c r="G13" s="167" t="s">
        <v>235</v>
      </c>
      <c r="H13" s="457" t="s">
        <v>42</v>
      </c>
      <c r="I13" s="457"/>
    </row>
    <row r="14" spans="2:9" ht="64.5" customHeight="1" x14ac:dyDescent="0.25">
      <c r="B14" s="164" t="s">
        <v>236</v>
      </c>
      <c r="C14" s="371" t="s">
        <v>290</v>
      </c>
      <c r="D14" s="371"/>
      <c r="E14" s="371"/>
      <c r="F14" s="371"/>
      <c r="G14" s="371"/>
      <c r="H14" s="371"/>
      <c r="I14" s="371"/>
    </row>
    <row r="15" spans="2:9" ht="30.75" customHeight="1" x14ac:dyDescent="0.25">
      <c r="B15" s="164" t="s">
        <v>238</v>
      </c>
      <c r="C15" s="346" t="s">
        <v>291</v>
      </c>
      <c r="D15" s="346"/>
      <c r="E15" s="346"/>
      <c r="F15" s="346"/>
      <c r="G15" s="346"/>
      <c r="H15" s="346"/>
      <c r="I15" s="346"/>
    </row>
    <row r="16" spans="2:9" ht="20.25" customHeight="1" x14ac:dyDescent="0.25">
      <c r="B16" s="164" t="s">
        <v>240</v>
      </c>
      <c r="C16" s="456" t="s">
        <v>292</v>
      </c>
      <c r="D16" s="456"/>
      <c r="E16" s="456"/>
      <c r="F16" s="456"/>
      <c r="G16" s="456"/>
      <c r="H16" s="456"/>
      <c r="I16" s="456"/>
    </row>
    <row r="17" spans="2:12" ht="30.75" customHeight="1" x14ac:dyDescent="0.25">
      <c r="B17" s="164" t="s">
        <v>242</v>
      </c>
      <c r="C17" s="457" t="s">
        <v>293</v>
      </c>
      <c r="D17" s="458"/>
      <c r="E17" s="458"/>
      <c r="F17" s="458"/>
      <c r="G17" s="458"/>
      <c r="H17" s="458"/>
      <c r="I17" s="458"/>
    </row>
    <row r="18" spans="2:12" ht="18" customHeight="1" x14ac:dyDescent="0.25">
      <c r="B18" s="459" t="s">
        <v>244</v>
      </c>
      <c r="C18" s="460" t="s">
        <v>245</v>
      </c>
      <c r="D18" s="460"/>
      <c r="E18" s="460"/>
      <c r="F18" s="461" t="s">
        <v>246</v>
      </c>
      <c r="G18" s="461"/>
      <c r="H18" s="461"/>
      <c r="I18" s="461"/>
    </row>
    <row r="19" spans="2:12" ht="39.75" customHeight="1" x14ac:dyDescent="0.25">
      <c r="B19" s="459"/>
      <c r="C19" s="456" t="s">
        <v>294</v>
      </c>
      <c r="D19" s="456"/>
      <c r="E19" s="456"/>
      <c r="F19" s="456" t="s">
        <v>295</v>
      </c>
      <c r="G19" s="456"/>
      <c r="H19" s="456"/>
      <c r="I19" s="456"/>
    </row>
    <row r="20" spans="2:12" ht="39.75" customHeight="1" x14ac:dyDescent="0.25">
      <c r="B20" s="165" t="s">
        <v>249</v>
      </c>
      <c r="C20" s="434" t="s">
        <v>296</v>
      </c>
      <c r="D20" s="435"/>
      <c r="E20" s="436"/>
      <c r="F20" s="348" t="s">
        <v>297</v>
      </c>
      <c r="G20" s="348"/>
      <c r="H20" s="348"/>
      <c r="I20" s="349"/>
    </row>
    <row r="21" spans="2:12" ht="42" customHeight="1" x14ac:dyDescent="0.25">
      <c r="B21" s="165" t="s">
        <v>252</v>
      </c>
      <c r="C21" s="437" t="s">
        <v>298</v>
      </c>
      <c r="D21" s="438"/>
      <c r="E21" s="439"/>
      <c r="F21" s="440" t="s">
        <v>299</v>
      </c>
      <c r="G21" s="441"/>
      <c r="H21" s="441"/>
      <c r="I21" s="442"/>
    </row>
    <row r="22" spans="2:12" ht="23.25" customHeight="1" x14ac:dyDescent="0.25">
      <c r="B22" s="165" t="s">
        <v>255</v>
      </c>
      <c r="C22" s="443">
        <v>44927</v>
      </c>
      <c r="D22" s="444"/>
      <c r="E22" s="445"/>
      <c r="F22" s="167" t="s">
        <v>256</v>
      </c>
      <c r="G22" s="193">
        <v>2</v>
      </c>
      <c r="H22" s="167" t="s">
        <v>257</v>
      </c>
      <c r="I22" s="204">
        <f>3+2</f>
        <v>5</v>
      </c>
    </row>
    <row r="23" spans="2:12" ht="27" customHeight="1" x14ac:dyDescent="0.25">
      <c r="B23" s="165" t="s">
        <v>258</v>
      </c>
      <c r="C23" s="443">
        <v>45291</v>
      </c>
      <c r="D23" s="326"/>
      <c r="E23" s="446"/>
      <c r="F23" s="167" t="s">
        <v>259</v>
      </c>
      <c r="G23" s="447">
        <v>2</v>
      </c>
      <c r="H23" s="448"/>
      <c r="I23" s="449"/>
    </row>
    <row r="24" spans="2:12" ht="30.75" customHeight="1" x14ac:dyDescent="0.25">
      <c r="B24" s="166" t="s">
        <v>260</v>
      </c>
      <c r="C24" s="338" t="s">
        <v>112</v>
      </c>
      <c r="D24" s="339"/>
      <c r="E24" s="340"/>
      <c r="F24" s="168" t="s">
        <v>261</v>
      </c>
      <c r="G24" s="440" t="s">
        <v>262</v>
      </c>
      <c r="H24" s="441"/>
      <c r="I24" s="450"/>
    </row>
    <row r="25" spans="2:12" ht="22.5" customHeight="1" x14ac:dyDescent="0.25">
      <c r="B25" s="451" t="s">
        <v>263</v>
      </c>
      <c r="C25" s="433"/>
      <c r="D25" s="433"/>
      <c r="E25" s="433"/>
      <c r="F25" s="433"/>
      <c r="G25" s="433"/>
      <c r="H25" s="433"/>
      <c r="I25" s="452"/>
    </row>
    <row r="26" spans="2:12" ht="43.5" customHeight="1" x14ac:dyDescent="0.25">
      <c r="B26" s="169" t="s">
        <v>142</v>
      </c>
      <c r="C26" s="170" t="s">
        <v>264</v>
      </c>
      <c r="D26" s="170" t="s">
        <v>265</v>
      </c>
      <c r="E26" s="171" t="s">
        <v>266</v>
      </c>
      <c r="F26" s="170" t="s">
        <v>267</v>
      </c>
      <c r="G26" s="170" t="s">
        <v>268</v>
      </c>
      <c r="H26" s="171" t="s">
        <v>269</v>
      </c>
      <c r="I26" s="172" t="s">
        <v>270</v>
      </c>
    </row>
    <row r="27" spans="2:12" ht="19.5" customHeight="1" x14ac:dyDescent="0.25">
      <c r="B27" s="173" t="s">
        <v>151</v>
      </c>
      <c r="C27" s="196">
        <f>+$G$23*5%</f>
        <v>0.1</v>
      </c>
      <c r="D27" s="196">
        <v>0.1</v>
      </c>
      <c r="E27" s="192">
        <f>IF(OR(C27=0,C27=""),0,D27/C27)</f>
        <v>1</v>
      </c>
      <c r="F27" s="453">
        <f>SUM(C27:C38)</f>
        <v>2</v>
      </c>
      <c r="G27" s="472">
        <f>SUM(D27:D38)</f>
        <v>0.7</v>
      </c>
      <c r="H27" s="182">
        <f>+(D27*100%)/$G$23</f>
        <v>0.05</v>
      </c>
      <c r="I27" s="475">
        <f>G27+I22</f>
        <v>5.7</v>
      </c>
    </row>
    <row r="28" spans="2:12" ht="19.5" customHeight="1" x14ac:dyDescent="0.25">
      <c r="B28" s="173" t="s">
        <v>152</v>
      </c>
      <c r="C28" s="196">
        <f t="shared" ref="C28" si="0">+$G$23*5%</f>
        <v>0.1</v>
      </c>
      <c r="D28" s="202">
        <v>0.1</v>
      </c>
      <c r="E28" s="192">
        <f t="shared" ref="E28:E38" si="1">IF(OR(C28=0,C28=""),0,D28/C28)</f>
        <v>1</v>
      </c>
      <c r="F28" s="454"/>
      <c r="G28" s="473"/>
      <c r="H28" s="182">
        <f>+IF(D28="","",((D28*100%)/$G$23)+H27)</f>
        <v>0.1</v>
      </c>
      <c r="I28" s="476"/>
      <c r="L28" s="3">
        <f>2*10%</f>
        <v>0.2</v>
      </c>
    </row>
    <row r="29" spans="2:12" ht="19.5" customHeight="1" x14ac:dyDescent="0.25">
      <c r="B29" s="173" t="s">
        <v>153</v>
      </c>
      <c r="C29" s="196">
        <f>+$G$23*10%</f>
        <v>0.2</v>
      </c>
      <c r="D29" s="202">
        <v>0.2</v>
      </c>
      <c r="E29" s="192">
        <f t="shared" si="1"/>
        <v>1</v>
      </c>
      <c r="F29" s="454"/>
      <c r="G29" s="473"/>
      <c r="H29" s="182">
        <f t="shared" ref="H29:H38" si="2">+IF(D29="","",((D29*100%)/$G$23)+H28)</f>
        <v>0.2</v>
      </c>
      <c r="I29" s="476"/>
    </row>
    <row r="30" spans="2:12" ht="19.5" customHeight="1" x14ac:dyDescent="0.25">
      <c r="B30" s="173" t="s">
        <v>154</v>
      </c>
      <c r="C30" s="196">
        <f>+$G$23*5%</f>
        <v>0.1</v>
      </c>
      <c r="D30" s="202">
        <v>0.1</v>
      </c>
      <c r="E30" s="192">
        <f t="shared" si="1"/>
        <v>1</v>
      </c>
      <c r="F30" s="454"/>
      <c r="G30" s="473"/>
      <c r="H30" s="182">
        <f t="shared" si="2"/>
        <v>0.25</v>
      </c>
      <c r="I30" s="476"/>
    </row>
    <row r="31" spans="2:12" ht="19.5" customHeight="1" x14ac:dyDescent="0.25">
      <c r="B31" s="173" t="s">
        <v>155</v>
      </c>
      <c r="C31" s="196">
        <f>+$G$23*10%</f>
        <v>0.2</v>
      </c>
      <c r="D31" s="196">
        <v>0.2</v>
      </c>
      <c r="E31" s="192">
        <f t="shared" si="1"/>
        <v>1</v>
      </c>
      <c r="F31" s="454"/>
      <c r="G31" s="473"/>
      <c r="H31" s="182">
        <f t="shared" si="2"/>
        <v>0.35</v>
      </c>
      <c r="I31" s="476"/>
    </row>
    <row r="32" spans="2:12" ht="19.5" customHeight="1" x14ac:dyDescent="0.25">
      <c r="B32" s="173" t="s">
        <v>156</v>
      </c>
      <c r="C32" s="196">
        <f>+$G$23*5%</f>
        <v>0.1</v>
      </c>
      <c r="D32" s="196"/>
      <c r="E32" s="192">
        <f t="shared" si="1"/>
        <v>0</v>
      </c>
      <c r="F32" s="454"/>
      <c r="G32" s="473"/>
      <c r="H32" s="182" t="str">
        <f t="shared" si="2"/>
        <v/>
      </c>
      <c r="I32" s="476"/>
    </row>
    <row r="33" spans="2:9" ht="19.5" customHeight="1" x14ac:dyDescent="0.25">
      <c r="B33" s="173" t="s">
        <v>157</v>
      </c>
      <c r="C33" s="202">
        <f>+$G$23*10%</f>
        <v>0.2</v>
      </c>
      <c r="D33" s="196"/>
      <c r="E33" s="192">
        <f t="shared" si="1"/>
        <v>0</v>
      </c>
      <c r="F33" s="454"/>
      <c r="G33" s="473"/>
      <c r="H33" s="182" t="str">
        <f t="shared" si="2"/>
        <v/>
      </c>
      <c r="I33" s="476"/>
    </row>
    <row r="34" spans="2:9" ht="19.5" customHeight="1" x14ac:dyDescent="0.25">
      <c r="B34" s="173" t="s">
        <v>158</v>
      </c>
      <c r="C34" s="196">
        <f>+$G$23*11%</f>
        <v>0.22</v>
      </c>
      <c r="D34" s="196"/>
      <c r="E34" s="192">
        <f t="shared" si="1"/>
        <v>0</v>
      </c>
      <c r="F34" s="454"/>
      <c r="G34" s="473"/>
      <c r="H34" s="182" t="str">
        <f t="shared" si="2"/>
        <v/>
      </c>
      <c r="I34" s="476"/>
    </row>
    <row r="35" spans="2:9" ht="19.5" customHeight="1" x14ac:dyDescent="0.25">
      <c r="B35" s="173" t="s">
        <v>159</v>
      </c>
      <c r="C35" s="196">
        <f>+$G$23*11%</f>
        <v>0.22</v>
      </c>
      <c r="D35" s="196"/>
      <c r="E35" s="192">
        <f t="shared" si="1"/>
        <v>0</v>
      </c>
      <c r="F35" s="454"/>
      <c r="G35" s="473"/>
      <c r="H35" s="182" t="str">
        <f t="shared" si="2"/>
        <v/>
      </c>
      <c r="I35" s="476"/>
    </row>
    <row r="36" spans="2:9" ht="19.5" customHeight="1" x14ac:dyDescent="0.25">
      <c r="B36" s="173" t="s">
        <v>160</v>
      </c>
      <c r="C36" s="196">
        <f>+$G$23*11%</f>
        <v>0.22</v>
      </c>
      <c r="D36" s="196"/>
      <c r="E36" s="192">
        <f t="shared" si="1"/>
        <v>0</v>
      </c>
      <c r="F36" s="454"/>
      <c r="G36" s="473"/>
      <c r="H36" s="182" t="str">
        <f t="shared" si="2"/>
        <v/>
      </c>
      <c r="I36" s="476"/>
    </row>
    <row r="37" spans="2:9" ht="19.5" customHeight="1" x14ac:dyDescent="0.25">
      <c r="B37" s="173" t="s">
        <v>161</v>
      </c>
      <c r="C37" s="196">
        <f>+$G$23*11%</f>
        <v>0.22</v>
      </c>
      <c r="D37" s="196"/>
      <c r="E37" s="192">
        <f t="shared" si="1"/>
        <v>0</v>
      </c>
      <c r="F37" s="454"/>
      <c r="G37" s="473"/>
      <c r="H37" s="182" t="str">
        <f t="shared" si="2"/>
        <v/>
      </c>
      <c r="I37" s="476"/>
    </row>
    <row r="38" spans="2:9" ht="19.5" customHeight="1" x14ac:dyDescent="0.25">
      <c r="B38" s="173" t="s">
        <v>162</v>
      </c>
      <c r="C38" s="196">
        <f>+$G$23*6%</f>
        <v>0.12</v>
      </c>
      <c r="D38" s="196"/>
      <c r="E38" s="192">
        <f t="shared" si="1"/>
        <v>0</v>
      </c>
      <c r="F38" s="455"/>
      <c r="G38" s="474"/>
      <c r="H38" s="182" t="str">
        <f t="shared" si="2"/>
        <v/>
      </c>
      <c r="I38" s="477"/>
    </row>
    <row r="39" spans="2:9" ht="77.150000000000006" customHeight="1" x14ac:dyDescent="0.25">
      <c r="B39" s="174" t="s">
        <v>271</v>
      </c>
      <c r="C39" s="427" t="s">
        <v>380</v>
      </c>
      <c r="D39" s="428"/>
      <c r="E39" s="428"/>
      <c r="F39" s="428"/>
      <c r="G39" s="428"/>
      <c r="H39" s="428"/>
      <c r="I39" s="429"/>
    </row>
    <row r="40" spans="2:9" ht="34.5" customHeight="1" x14ac:dyDescent="0.25">
      <c r="B40" s="421"/>
      <c r="C40" s="314"/>
      <c r="D40" s="314"/>
      <c r="E40" s="314"/>
      <c r="F40" s="314"/>
      <c r="G40" s="314"/>
      <c r="H40" s="314"/>
      <c r="I40" s="422"/>
    </row>
    <row r="41" spans="2:9" ht="34.5" customHeight="1" x14ac:dyDescent="0.25">
      <c r="B41" s="423"/>
      <c r="C41" s="317"/>
      <c r="D41" s="317"/>
      <c r="E41" s="317"/>
      <c r="F41" s="317"/>
      <c r="G41" s="317"/>
      <c r="H41" s="317"/>
      <c r="I41" s="424"/>
    </row>
    <row r="42" spans="2:9" ht="34.5" customHeight="1" x14ac:dyDescent="0.25">
      <c r="B42" s="423"/>
      <c r="C42" s="317"/>
      <c r="D42" s="317"/>
      <c r="E42" s="317"/>
      <c r="F42" s="317"/>
      <c r="G42" s="317"/>
      <c r="H42" s="317"/>
      <c r="I42" s="424"/>
    </row>
    <row r="43" spans="2:9" ht="57" customHeight="1" x14ac:dyDescent="0.25">
      <c r="B43" s="423"/>
      <c r="C43" s="317"/>
      <c r="D43" s="317"/>
      <c r="E43" s="317"/>
      <c r="F43" s="317"/>
      <c r="G43" s="317"/>
      <c r="H43" s="317"/>
      <c r="I43" s="424"/>
    </row>
    <row r="44" spans="2:9" ht="34.5" customHeight="1" x14ac:dyDescent="0.25">
      <c r="B44" s="425"/>
      <c r="C44" s="320"/>
      <c r="D44" s="320"/>
      <c r="E44" s="320"/>
      <c r="F44" s="320"/>
      <c r="G44" s="320"/>
      <c r="H44" s="320"/>
      <c r="I44" s="426"/>
    </row>
    <row r="45" spans="2:9" ht="103" customHeight="1" x14ac:dyDescent="0.25">
      <c r="B45" s="164" t="s">
        <v>272</v>
      </c>
      <c r="C45" s="427" t="s">
        <v>389</v>
      </c>
      <c r="D45" s="428"/>
      <c r="E45" s="428"/>
      <c r="F45" s="428"/>
      <c r="G45" s="428"/>
      <c r="H45" s="428"/>
      <c r="I45" s="429"/>
    </row>
    <row r="46" spans="2:9" ht="32.25" customHeight="1" x14ac:dyDescent="0.25">
      <c r="B46" s="164" t="s">
        <v>273</v>
      </c>
      <c r="C46" s="427" t="s">
        <v>300</v>
      </c>
      <c r="D46" s="428"/>
      <c r="E46" s="428"/>
      <c r="F46" s="428"/>
      <c r="G46" s="428"/>
      <c r="H46" s="428"/>
      <c r="I46" s="429"/>
    </row>
    <row r="47" spans="2:9" ht="66" customHeight="1" x14ac:dyDescent="0.25">
      <c r="B47" s="175" t="s">
        <v>274</v>
      </c>
      <c r="C47" s="430" t="s">
        <v>379</v>
      </c>
      <c r="D47" s="478"/>
      <c r="E47" s="478"/>
      <c r="F47" s="478"/>
      <c r="G47" s="478"/>
      <c r="H47" s="478"/>
      <c r="I47" s="479"/>
    </row>
    <row r="48" spans="2:9" ht="22.5" customHeight="1" x14ac:dyDescent="0.25">
      <c r="B48" s="433" t="s">
        <v>276</v>
      </c>
      <c r="C48" s="433"/>
      <c r="D48" s="433"/>
      <c r="E48" s="433"/>
      <c r="F48" s="433"/>
      <c r="G48" s="433"/>
      <c r="H48" s="433"/>
      <c r="I48" s="433"/>
    </row>
    <row r="49" spans="2:9" ht="22.5" customHeight="1" x14ac:dyDescent="0.25">
      <c r="B49" s="417" t="s">
        <v>277</v>
      </c>
      <c r="C49" s="177" t="s">
        <v>278</v>
      </c>
      <c r="D49" s="419" t="s">
        <v>279</v>
      </c>
      <c r="E49" s="419"/>
      <c r="F49" s="419"/>
      <c r="G49" s="419" t="s">
        <v>280</v>
      </c>
      <c r="H49" s="419"/>
      <c r="I49" s="419"/>
    </row>
    <row r="50" spans="2:9" ht="30.75" customHeight="1" x14ac:dyDescent="0.25">
      <c r="B50" s="418"/>
      <c r="C50" s="178"/>
      <c r="D50" s="420"/>
      <c r="E50" s="420"/>
      <c r="F50" s="420"/>
      <c r="G50" s="420"/>
      <c r="H50" s="420"/>
      <c r="I50" s="420"/>
    </row>
    <row r="51" spans="2:9" ht="32.25" customHeight="1" x14ac:dyDescent="0.25">
      <c r="B51" s="176" t="s">
        <v>281</v>
      </c>
      <c r="C51" s="420" t="s">
        <v>301</v>
      </c>
      <c r="D51" s="420"/>
      <c r="E51" s="420"/>
      <c r="F51" s="420"/>
      <c r="G51" s="420"/>
      <c r="H51" s="420"/>
      <c r="I51" s="420"/>
    </row>
    <row r="52" spans="2:9" ht="28.5" customHeight="1" x14ac:dyDescent="0.25">
      <c r="B52" s="167" t="s">
        <v>283</v>
      </c>
      <c r="C52" s="434" t="s">
        <v>302</v>
      </c>
      <c r="D52" s="435"/>
      <c r="E52" s="435"/>
      <c r="F52" s="435"/>
      <c r="G52" s="435"/>
      <c r="H52" s="435"/>
      <c r="I52" s="436"/>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7 I7 H12:I13 C24:E24 C9:F9" xr:uid="{00000000-0002-0000-0400-000000000000}">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zoomScaleSheetLayoutView="80" workbookViewId="0">
      <selection activeCell="C45" sqref="C45:I45"/>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67"/>
      <c r="C1" s="378" t="s">
        <v>1</v>
      </c>
      <c r="D1" s="378"/>
      <c r="E1" s="378"/>
      <c r="F1" s="378"/>
      <c r="G1" s="378"/>
      <c r="H1" s="378"/>
      <c r="I1" s="468"/>
    </row>
    <row r="2" spans="2:9" ht="37.5" customHeight="1" x14ac:dyDescent="0.25">
      <c r="B2" s="467"/>
      <c r="C2" s="378" t="s">
        <v>210</v>
      </c>
      <c r="D2" s="378"/>
      <c r="E2" s="378"/>
      <c r="F2" s="378"/>
      <c r="G2" s="378"/>
      <c r="H2" s="378"/>
      <c r="I2" s="468"/>
    </row>
    <row r="3" spans="2:9" ht="37.5" customHeight="1" x14ac:dyDescent="0.25">
      <c r="B3" s="467"/>
      <c r="C3" s="378" t="s">
        <v>211</v>
      </c>
      <c r="D3" s="378"/>
      <c r="E3" s="378"/>
      <c r="F3" s="378" t="s">
        <v>212</v>
      </c>
      <c r="G3" s="378"/>
      <c r="H3" s="378"/>
      <c r="I3" s="468"/>
    </row>
    <row r="4" spans="2:9" ht="23.25" customHeight="1" x14ac:dyDescent="0.25">
      <c r="B4" s="469"/>
      <c r="C4" s="469"/>
      <c r="D4" s="469"/>
      <c r="E4" s="469"/>
      <c r="F4" s="469"/>
      <c r="G4" s="469"/>
      <c r="H4" s="469"/>
      <c r="I4" s="469"/>
    </row>
    <row r="5" spans="2:9" ht="24" customHeight="1" x14ac:dyDescent="0.25">
      <c r="B5" s="470" t="s">
        <v>213</v>
      </c>
      <c r="C5" s="470"/>
      <c r="D5" s="470"/>
      <c r="E5" s="470"/>
      <c r="F5" s="470"/>
      <c r="G5" s="470"/>
      <c r="H5" s="470"/>
      <c r="I5" s="470"/>
    </row>
    <row r="6" spans="2:9" ht="30.75" customHeight="1" x14ac:dyDescent="0.25">
      <c r="B6" s="164" t="s">
        <v>214</v>
      </c>
      <c r="C6" s="179">
        <v>3</v>
      </c>
      <c r="D6" s="471" t="s">
        <v>215</v>
      </c>
      <c r="E6" s="471"/>
      <c r="F6" s="456" t="s">
        <v>303</v>
      </c>
      <c r="G6" s="456"/>
      <c r="H6" s="456"/>
      <c r="I6" s="456"/>
    </row>
    <row r="7" spans="2:9" ht="30.75" customHeight="1" x14ac:dyDescent="0.25">
      <c r="B7" s="164" t="s">
        <v>217</v>
      </c>
      <c r="C7" s="179" t="s">
        <v>96</v>
      </c>
      <c r="D7" s="471" t="s">
        <v>218</v>
      </c>
      <c r="E7" s="471"/>
      <c r="F7" s="456" t="s">
        <v>219</v>
      </c>
      <c r="G7" s="456"/>
      <c r="H7" s="167" t="s">
        <v>220</v>
      </c>
      <c r="I7" s="179" t="s">
        <v>96</v>
      </c>
    </row>
    <row r="8" spans="2:9" ht="30.75" customHeight="1" x14ac:dyDescent="0.25">
      <c r="B8" s="164" t="s">
        <v>221</v>
      </c>
      <c r="C8" s="456" t="s">
        <v>222</v>
      </c>
      <c r="D8" s="456"/>
      <c r="E8" s="456"/>
      <c r="F8" s="456"/>
      <c r="G8" s="167" t="s">
        <v>223</v>
      </c>
      <c r="H8" s="462">
        <v>7560</v>
      </c>
      <c r="I8" s="462"/>
    </row>
    <row r="9" spans="2:9" ht="30.75" customHeight="1" x14ac:dyDescent="0.25">
      <c r="B9" s="164" t="s">
        <v>62</v>
      </c>
      <c r="C9" s="463" t="s">
        <v>82</v>
      </c>
      <c r="D9" s="463"/>
      <c r="E9" s="463"/>
      <c r="F9" s="463"/>
      <c r="G9" s="167" t="s">
        <v>224</v>
      </c>
      <c r="H9" s="464" t="s">
        <v>225</v>
      </c>
      <c r="I9" s="464"/>
    </row>
    <row r="10" spans="2:9" ht="30.75" customHeight="1" x14ac:dyDescent="0.25">
      <c r="B10" s="164" t="s">
        <v>226</v>
      </c>
      <c r="C10" s="465" t="s">
        <v>227</v>
      </c>
      <c r="D10" s="465"/>
      <c r="E10" s="465"/>
      <c r="F10" s="465"/>
      <c r="G10" s="465"/>
      <c r="H10" s="465"/>
      <c r="I10" s="465"/>
    </row>
    <row r="11" spans="2:9" ht="30.75" customHeight="1" x14ac:dyDescent="0.25">
      <c r="B11" s="164" t="s">
        <v>228</v>
      </c>
      <c r="C11" s="457" t="s">
        <v>229</v>
      </c>
      <c r="D11" s="457"/>
      <c r="E11" s="457"/>
      <c r="F11" s="457"/>
      <c r="G11" s="457"/>
      <c r="H11" s="457"/>
      <c r="I11" s="457"/>
    </row>
    <row r="12" spans="2:9" ht="30.75" customHeight="1" x14ac:dyDescent="0.25">
      <c r="B12" s="164" t="s">
        <v>230</v>
      </c>
      <c r="C12" s="346" t="s">
        <v>304</v>
      </c>
      <c r="D12" s="346"/>
      <c r="E12" s="346"/>
      <c r="F12" s="346"/>
      <c r="G12" s="167" t="s">
        <v>232</v>
      </c>
      <c r="H12" s="348" t="s">
        <v>100</v>
      </c>
      <c r="I12" s="348"/>
    </row>
    <row r="13" spans="2:9" ht="30.75" customHeight="1" x14ac:dyDescent="0.25">
      <c r="B13" s="164" t="s">
        <v>233</v>
      </c>
      <c r="C13" s="466" t="s">
        <v>234</v>
      </c>
      <c r="D13" s="466"/>
      <c r="E13" s="466"/>
      <c r="F13" s="466"/>
      <c r="G13" s="167" t="s">
        <v>235</v>
      </c>
      <c r="H13" s="457" t="s">
        <v>42</v>
      </c>
      <c r="I13" s="457"/>
    </row>
    <row r="14" spans="2:9" ht="64.5" customHeight="1" x14ac:dyDescent="0.25">
      <c r="B14" s="164" t="s">
        <v>236</v>
      </c>
      <c r="C14" s="352" t="s">
        <v>305</v>
      </c>
      <c r="D14" s="352"/>
      <c r="E14" s="352"/>
      <c r="F14" s="352"/>
      <c r="G14" s="352"/>
      <c r="H14" s="352"/>
      <c r="I14" s="352"/>
    </row>
    <row r="15" spans="2:9" ht="30.75" customHeight="1" x14ac:dyDescent="0.25">
      <c r="B15" s="164" t="s">
        <v>238</v>
      </c>
      <c r="C15" s="346" t="s">
        <v>291</v>
      </c>
      <c r="D15" s="346"/>
      <c r="E15" s="346"/>
      <c r="F15" s="346"/>
      <c r="G15" s="346"/>
      <c r="H15" s="346"/>
      <c r="I15" s="346"/>
    </row>
    <row r="16" spans="2:9" ht="20.25" customHeight="1" x14ac:dyDescent="0.25">
      <c r="B16" s="164" t="s">
        <v>240</v>
      </c>
      <c r="C16" s="456" t="s">
        <v>306</v>
      </c>
      <c r="D16" s="456"/>
      <c r="E16" s="456"/>
      <c r="F16" s="456"/>
      <c r="G16" s="456"/>
      <c r="H16" s="456"/>
      <c r="I16" s="456"/>
    </row>
    <row r="17" spans="2:11" ht="30.75" customHeight="1" x14ac:dyDescent="0.25">
      <c r="B17" s="164" t="s">
        <v>242</v>
      </c>
      <c r="C17" s="457" t="s">
        <v>307</v>
      </c>
      <c r="D17" s="458"/>
      <c r="E17" s="458"/>
      <c r="F17" s="458"/>
      <c r="G17" s="458"/>
      <c r="H17" s="458"/>
      <c r="I17" s="458"/>
    </row>
    <row r="18" spans="2:11" ht="18" customHeight="1" x14ac:dyDescent="0.25">
      <c r="B18" s="459" t="s">
        <v>244</v>
      </c>
      <c r="C18" s="460" t="s">
        <v>245</v>
      </c>
      <c r="D18" s="460"/>
      <c r="E18" s="460"/>
      <c r="F18" s="461" t="s">
        <v>246</v>
      </c>
      <c r="G18" s="461"/>
      <c r="H18" s="461"/>
      <c r="I18" s="461"/>
    </row>
    <row r="19" spans="2:11" ht="39.75" customHeight="1" x14ac:dyDescent="0.25">
      <c r="B19" s="459"/>
      <c r="C19" s="456" t="s">
        <v>308</v>
      </c>
      <c r="D19" s="456"/>
      <c r="E19" s="456"/>
      <c r="F19" s="456" t="s">
        <v>309</v>
      </c>
      <c r="G19" s="456"/>
      <c r="H19" s="456"/>
      <c r="I19" s="456"/>
    </row>
    <row r="20" spans="2:11" ht="39.75" customHeight="1" x14ac:dyDescent="0.25">
      <c r="B20" s="165" t="s">
        <v>249</v>
      </c>
      <c r="C20" s="434" t="s">
        <v>310</v>
      </c>
      <c r="D20" s="435"/>
      <c r="E20" s="436"/>
      <c r="F20" s="348" t="s">
        <v>311</v>
      </c>
      <c r="G20" s="348"/>
      <c r="H20" s="348"/>
      <c r="I20" s="349"/>
    </row>
    <row r="21" spans="2:11" ht="59.5" customHeight="1" x14ac:dyDescent="0.25">
      <c r="B21" s="165" t="s">
        <v>252</v>
      </c>
      <c r="C21" s="437" t="s">
        <v>312</v>
      </c>
      <c r="D21" s="438"/>
      <c r="E21" s="439"/>
      <c r="F21" s="440" t="s">
        <v>313</v>
      </c>
      <c r="G21" s="441"/>
      <c r="H21" s="441"/>
      <c r="I21" s="442"/>
    </row>
    <row r="22" spans="2:11" ht="23.25" customHeight="1" x14ac:dyDescent="0.25">
      <c r="B22" s="165" t="s">
        <v>255</v>
      </c>
      <c r="C22" s="443">
        <v>44927</v>
      </c>
      <c r="D22" s="444"/>
      <c r="E22" s="445"/>
      <c r="F22" s="167" t="s">
        <v>256</v>
      </c>
      <c r="G22" s="197">
        <v>25000</v>
      </c>
      <c r="H22" s="167" t="s">
        <v>257</v>
      </c>
      <c r="I22" s="198">
        <f>1359+19566+25000</f>
        <v>45925</v>
      </c>
      <c r="J22" s="189"/>
    </row>
    <row r="23" spans="2:11" ht="27" customHeight="1" x14ac:dyDescent="0.25">
      <c r="B23" s="165" t="s">
        <v>258</v>
      </c>
      <c r="C23" s="443">
        <v>45291</v>
      </c>
      <c r="D23" s="326"/>
      <c r="E23" s="446"/>
      <c r="F23" s="167" t="s">
        <v>259</v>
      </c>
      <c r="G23" s="480">
        <f>+F27</f>
        <v>2100</v>
      </c>
      <c r="H23" s="481"/>
      <c r="I23" s="482"/>
    </row>
    <row r="24" spans="2:11" ht="36" customHeight="1" x14ac:dyDescent="0.25">
      <c r="B24" s="166" t="s">
        <v>260</v>
      </c>
      <c r="C24" s="338" t="s">
        <v>112</v>
      </c>
      <c r="D24" s="339"/>
      <c r="E24" s="340"/>
      <c r="F24" s="180" t="s">
        <v>261</v>
      </c>
      <c r="G24" s="440" t="s">
        <v>262</v>
      </c>
      <c r="H24" s="441"/>
      <c r="I24" s="450"/>
    </row>
    <row r="25" spans="2:11" ht="22.5" customHeight="1" x14ac:dyDescent="0.25">
      <c r="B25" s="451" t="s">
        <v>263</v>
      </c>
      <c r="C25" s="433"/>
      <c r="D25" s="433"/>
      <c r="E25" s="433"/>
      <c r="F25" s="433"/>
      <c r="G25" s="433"/>
      <c r="H25" s="433"/>
      <c r="I25" s="452"/>
    </row>
    <row r="26" spans="2:11" ht="43.5" customHeight="1" x14ac:dyDescent="0.25">
      <c r="B26" s="169" t="s">
        <v>142</v>
      </c>
      <c r="C26" s="170" t="s">
        <v>264</v>
      </c>
      <c r="D26" s="170" t="s">
        <v>265</v>
      </c>
      <c r="E26" s="171" t="s">
        <v>266</v>
      </c>
      <c r="F26" s="170" t="s">
        <v>267</v>
      </c>
      <c r="G26" s="170" t="s">
        <v>268</v>
      </c>
      <c r="H26" s="171" t="s">
        <v>269</v>
      </c>
      <c r="I26" s="172" t="s">
        <v>270</v>
      </c>
    </row>
    <row r="27" spans="2:11" ht="19.5" customHeight="1" x14ac:dyDescent="0.25">
      <c r="B27" s="173" t="s">
        <v>151</v>
      </c>
      <c r="C27" s="200">
        <v>50</v>
      </c>
      <c r="D27" s="187">
        <v>165</v>
      </c>
      <c r="E27" s="183">
        <f>IF(OR(C27=0,C27=""),0,D27/C27)</f>
        <v>3.3</v>
      </c>
      <c r="F27" s="453">
        <f>SUM(C27:C38)</f>
        <v>2100</v>
      </c>
      <c r="G27" s="453">
        <f>SUM(D27:D38)</f>
        <v>965</v>
      </c>
      <c r="H27" s="182">
        <f>+(D27*100%)/$G$23</f>
        <v>7.857142857142857E-2</v>
      </c>
      <c r="I27" s="453">
        <f>G27+I22</f>
        <v>46890</v>
      </c>
    </row>
    <row r="28" spans="2:11" ht="19.5" customHeight="1" x14ac:dyDescent="0.25">
      <c r="B28" s="173" t="s">
        <v>152</v>
      </c>
      <c r="C28" s="200">
        <v>200</v>
      </c>
      <c r="D28" s="187">
        <v>200</v>
      </c>
      <c r="E28" s="183">
        <f t="shared" ref="E28:E38" si="0">IF(OR(C28=0,C28=""),0,D28/C28)</f>
        <v>1</v>
      </c>
      <c r="F28" s="454"/>
      <c r="G28" s="454"/>
      <c r="H28" s="182">
        <f>+IF(D28="","",((D28*100%)/$G$23)+H27)</f>
        <v>0.1738095238095238</v>
      </c>
      <c r="I28" s="454"/>
    </row>
    <row r="29" spans="2:11" ht="19.5" customHeight="1" x14ac:dyDescent="0.25">
      <c r="B29" s="173" t="s">
        <v>153</v>
      </c>
      <c r="C29" s="200">
        <v>200</v>
      </c>
      <c r="D29" s="187">
        <v>200</v>
      </c>
      <c r="E29" s="183">
        <f t="shared" si="0"/>
        <v>1</v>
      </c>
      <c r="F29" s="454"/>
      <c r="G29" s="454"/>
      <c r="H29" s="182">
        <f t="shared" ref="H29:H38" si="1">+IF(D29="","",((D29*100%)/$G$23)+H28)</f>
        <v>0.26904761904761904</v>
      </c>
      <c r="I29" s="454"/>
    </row>
    <row r="30" spans="2:11" ht="19.5" customHeight="1" x14ac:dyDescent="0.25">
      <c r="B30" s="173" t="s">
        <v>154</v>
      </c>
      <c r="C30" s="200">
        <v>200</v>
      </c>
      <c r="D30" s="187">
        <v>200</v>
      </c>
      <c r="E30" s="183">
        <f t="shared" si="0"/>
        <v>1</v>
      </c>
      <c r="F30" s="454"/>
      <c r="G30" s="454"/>
      <c r="H30" s="182">
        <f t="shared" si="1"/>
        <v>0.36428571428571427</v>
      </c>
      <c r="I30" s="454"/>
    </row>
    <row r="31" spans="2:11" ht="19.5" customHeight="1" x14ac:dyDescent="0.25">
      <c r="B31" s="173" t="s">
        <v>155</v>
      </c>
      <c r="C31" s="200">
        <v>200</v>
      </c>
      <c r="D31" s="184">
        <v>200</v>
      </c>
      <c r="E31" s="212">
        <f t="shared" si="0"/>
        <v>1</v>
      </c>
      <c r="F31" s="454"/>
      <c r="G31" s="454"/>
      <c r="H31" s="182">
        <f t="shared" si="1"/>
        <v>0.4595238095238095</v>
      </c>
      <c r="I31" s="454"/>
      <c r="K31" s="211"/>
    </row>
    <row r="32" spans="2:11" ht="19.5" customHeight="1" x14ac:dyDescent="0.25">
      <c r="B32" s="173" t="s">
        <v>156</v>
      </c>
      <c r="C32" s="200">
        <v>250</v>
      </c>
      <c r="D32" s="184"/>
      <c r="E32" s="183">
        <f t="shared" si="0"/>
        <v>0</v>
      </c>
      <c r="F32" s="454"/>
      <c r="G32" s="454"/>
      <c r="H32" s="182" t="str">
        <f t="shared" si="1"/>
        <v/>
      </c>
      <c r="I32" s="454"/>
    </row>
    <row r="33" spans="2:12" ht="19.5" customHeight="1" x14ac:dyDescent="0.25">
      <c r="B33" s="173" t="s">
        <v>157</v>
      </c>
      <c r="C33" s="200">
        <v>250</v>
      </c>
      <c r="D33" s="184"/>
      <c r="E33" s="183">
        <f t="shared" si="0"/>
        <v>0</v>
      </c>
      <c r="F33" s="454"/>
      <c r="G33" s="454"/>
      <c r="H33" s="182" t="str">
        <f t="shared" si="1"/>
        <v/>
      </c>
      <c r="I33" s="454"/>
    </row>
    <row r="34" spans="2:12" ht="19.5" customHeight="1" x14ac:dyDescent="0.25">
      <c r="B34" s="173" t="s">
        <v>158</v>
      </c>
      <c r="C34" s="200">
        <v>250</v>
      </c>
      <c r="D34" s="184"/>
      <c r="E34" s="183">
        <f t="shared" si="0"/>
        <v>0</v>
      </c>
      <c r="F34" s="454"/>
      <c r="G34" s="454"/>
      <c r="H34" s="182" t="str">
        <f t="shared" si="1"/>
        <v/>
      </c>
      <c r="I34" s="454"/>
    </row>
    <row r="35" spans="2:12" ht="19.5" customHeight="1" x14ac:dyDescent="0.25">
      <c r="B35" s="173" t="s">
        <v>159</v>
      </c>
      <c r="C35" s="200">
        <v>150</v>
      </c>
      <c r="D35" s="184"/>
      <c r="E35" s="183">
        <f t="shared" si="0"/>
        <v>0</v>
      </c>
      <c r="F35" s="454"/>
      <c r="G35" s="454"/>
      <c r="H35" s="182" t="str">
        <f t="shared" si="1"/>
        <v/>
      </c>
      <c r="I35" s="454"/>
    </row>
    <row r="36" spans="2:12" ht="19.5" customHeight="1" x14ac:dyDescent="0.25">
      <c r="B36" s="173" t="s">
        <v>160</v>
      </c>
      <c r="C36" s="200">
        <v>150</v>
      </c>
      <c r="D36" s="184"/>
      <c r="E36" s="183">
        <f t="shared" si="0"/>
        <v>0</v>
      </c>
      <c r="F36" s="454"/>
      <c r="G36" s="454"/>
      <c r="H36" s="182" t="str">
        <f t="shared" si="1"/>
        <v/>
      </c>
      <c r="I36" s="454"/>
    </row>
    <row r="37" spans="2:12" ht="19.5" customHeight="1" x14ac:dyDescent="0.35">
      <c r="B37" s="173" t="s">
        <v>161</v>
      </c>
      <c r="C37" s="200">
        <v>100</v>
      </c>
      <c r="D37" s="184"/>
      <c r="E37" s="183">
        <f t="shared" si="0"/>
        <v>0</v>
      </c>
      <c r="F37" s="454"/>
      <c r="G37" s="454"/>
      <c r="H37" s="182" t="str">
        <f t="shared" si="1"/>
        <v/>
      </c>
      <c r="I37" s="454"/>
      <c r="J37"/>
      <c r="K37"/>
      <c r="L37"/>
    </row>
    <row r="38" spans="2:12" ht="19.5" customHeight="1" x14ac:dyDescent="0.25">
      <c r="B38" s="173" t="s">
        <v>162</v>
      </c>
      <c r="C38" s="200">
        <v>100</v>
      </c>
      <c r="D38" s="184"/>
      <c r="E38" s="183">
        <f t="shared" si="0"/>
        <v>0</v>
      </c>
      <c r="F38" s="455"/>
      <c r="G38" s="455"/>
      <c r="H38" s="182" t="str">
        <f t="shared" si="1"/>
        <v/>
      </c>
      <c r="I38" s="455"/>
    </row>
    <row r="39" spans="2:12" ht="107.15" customHeight="1" x14ac:dyDescent="0.25">
      <c r="B39" s="174" t="s">
        <v>271</v>
      </c>
      <c r="C39" s="427" t="s">
        <v>381</v>
      </c>
      <c r="D39" s="428"/>
      <c r="E39" s="428"/>
      <c r="F39" s="428"/>
      <c r="G39" s="428"/>
      <c r="H39" s="428"/>
      <c r="I39" s="429"/>
      <c r="J39" s="209"/>
      <c r="K39" s="210"/>
    </row>
    <row r="40" spans="2:12" ht="54.75" customHeight="1" x14ac:dyDescent="0.25">
      <c r="B40" s="421"/>
      <c r="C40" s="314"/>
      <c r="D40" s="314"/>
      <c r="E40" s="314"/>
      <c r="F40" s="314"/>
      <c r="G40" s="314"/>
      <c r="H40" s="314"/>
      <c r="I40" s="422"/>
    </row>
    <row r="41" spans="2:12" ht="34.5" customHeight="1" x14ac:dyDescent="0.25">
      <c r="B41" s="423"/>
      <c r="C41" s="317"/>
      <c r="D41" s="317"/>
      <c r="E41" s="317"/>
      <c r="F41" s="317"/>
      <c r="G41" s="317"/>
      <c r="H41" s="317"/>
      <c r="I41" s="424"/>
    </row>
    <row r="42" spans="2:12" ht="49.5" customHeight="1" x14ac:dyDescent="0.25">
      <c r="B42" s="423"/>
      <c r="C42" s="317"/>
      <c r="D42" s="317"/>
      <c r="E42" s="317"/>
      <c r="F42" s="317"/>
      <c r="G42" s="317"/>
      <c r="H42" s="317"/>
      <c r="I42" s="424"/>
    </row>
    <row r="43" spans="2:12" ht="45.75" customHeight="1" x14ac:dyDescent="0.25">
      <c r="B43" s="423"/>
      <c r="C43" s="317"/>
      <c r="D43" s="317"/>
      <c r="E43" s="317"/>
      <c r="F43" s="317"/>
      <c r="G43" s="317"/>
      <c r="H43" s="317"/>
      <c r="I43" s="424"/>
    </row>
    <row r="44" spans="2:12" ht="5.25" customHeight="1" x14ac:dyDescent="0.25">
      <c r="B44" s="425"/>
      <c r="C44" s="320"/>
      <c r="D44" s="320"/>
      <c r="E44" s="320"/>
      <c r="F44" s="320"/>
      <c r="G44" s="320"/>
      <c r="H44" s="320"/>
      <c r="I44" s="426"/>
    </row>
    <row r="45" spans="2:12" ht="183.75" customHeight="1" x14ac:dyDescent="0.25">
      <c r="B45" s="164" t="s">
        <v>272</v>
      </c>
      <c r="C45" s="427" t="s">
        <v>390</v>
      </c>
      <c r="D45" s="428"/>
      <c r="E45" s="428"/>
      <c r="F45" s="428"/>
      <c r="G45" s="428"/>
      <c r="H45" s="428"/>
      <c r="I45" s="429"/>
    </row>
    <row r="46" spans="2:12" ht="32.25" customHeight="1" x14ac:dyDescent="0.25">
      <c r="B46" s="164" t="s">
        <v>273</v>
      </c>
      <c r="C46" s="427" t="s">
        <v>314</v>
      </c>
      <c r="D46" s="428"/>
      <c r="E46" s="428"/>
      <c r="F46" s="428"/>
      <c r="G46" s="428"/>
      <c r="H46" s="428"/>
      <c r="I46" s="429"/>
    </row>
    <row r="47" spans="2:12" ht="41.25" customHeight="1" x14ac:dyDescent="0.25">
      <c r="B47" s="175" t="s">
        <v>274</v>
      </c>
      <c r="C47" s="430" t="s">
        <v>315</v>
      </c>
      <c r="D47" s="431"/>
      <c r="E47" s="431"/>
      <c r="F47" s="431"/>
      <c r="G47" s="431"/>
      <c r="H47" s="431"/>
      <c r="I47" s="432"/>
    </row>
    <row r="48" spans="2:12" ht="22.5" customHeight="1" x14ac:dyDescent="0.25">
      <c r="B48" s="433" t="s">
        <v>276</v>
      </c>
      <c r="C48" s="433"/>
      <c r="D48" s="433"/>
      <c r="E48" s="433"/>
      <c r="F48" s="433"/>
      <c r="G48" s="433"/>
      <c r="H48" s="433"/>
      <c r="I48" s="433"/>
    </row>
    <row r="49" spans="2:9" ht="22.5" customHeight="1" x14ac:dyDescent="0.25">
      <c r="B49" s="417" t="s">
        <v>277</v>
      </c>
      <c r="C49" s="177" t="s">
        <v>278</v>
      </c>
      <c r="D49" s="419" t="s">
        <v>279</v>
      </c>
      <c r="E49" s="419"/>
      <c r="F49" s="419"/>
      <c r="G49" s="419" t="s">
        <v>280</v>
      </c>
      <c r="H49" s="419"/>
      <c r="I49" s="419"/>
    </row>
    <row r="50" spans="2:9" ht="30.75" customHeight="1" x14ac:dyDescent="0.25">
      <c r="B50" s="418"/>
      <c r="C50" s="178"/>
      <c r="D50" s="420"/>
      <c r="E50" s="420"/>
      <c r="F50" s="420"/>
      <c r="G50" s="420"/>
      <c r="H50" s="420"/>
      <c r="I50" s="420"/>
    </row>
    <row r="51" spans="2:9" ht="32.25" customHeight="1" x14ac:dyDescent="0.25">
      <c r="B51" s="176" t="s">
        <v>281</v>
      </c>
      <c r="C51" s="420" t="s">
        <v>301</v>
      </c>
      <c r="D51" s="420"/>
      <c r="E51" s="420"/>
      <c r="F51" s="420"/>
      <c r="G51" s="420"/>
      <c r="H51" s="420"/>
      <c r="I51" s="420"/>
    </row>
    <row r="52" spans="2:9" ht="28.5" customHeight="1" x14ac:dyDescent="0.25">
      <c r="B52" s="167" t="s">
        <v>283</v>
      </c>
      <c r="C52" s="434" t="s">
        <v>302</v>
      </c>
      <c r="D52" s="435"/>
      <c r="E52" s="435"/>
      <c r="F52" s="435"/>
      <c r="G52" s="435"/>
      <c r="H52" s="435"/>
      <c r="I52" s="436"/>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24:E24 H12:I13 C7 I7 C9:F9" xr:uid="{45C23A7E-543E-4D29-A4C1-2D04ACAA347D}">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80" zoomScaleNormal="80" workbookViewId="0">
      <selection activeCell="O41" sqref="O4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7" width="11.453125" style="3"/>
    <col min="18" max="16384" width="11.453125" style="7"/>
  </cols>
  <sheetData>
    <row r="1" spans="2:9" ht="37.5" customHeight="1" x14ac:dyDescent="0.25">
      <c r="B1" s="467"/>
      <c r="C1" s="378" t="s">
        <v>1</v>
      </c>
      <c r="D1" s="378"/>
      <c r="E1" s="378"/>
      <c r="F1" s="378"/>
      <c r="G1" s="378"/>
      <c r="H1" s="378"/>
      <c r="I1" s="468"/>
    </row>
    <row r="2" spans="2:9" ht="37.5" customHeight="1" x14ac:dyDescent="0.25">
      <c r="B2" s="467"/>
      <c r="C2" s="378" t="s">
        <v>210</v>
      </c>
      <c r="D2" s="378"/>
      <c r="E2" s="378"/>
      <c r="F2" s="378"/>
      <c r="G2" s="378"/>
      <c r="H2" s="378"/>
      <c r="I2" s="468"/>
    </row>
    <row r="3" spans="2:9" ht="37.5" customHeight="1" x14ac:dyDescent="0.25">
      <c r="B3" s="467"/>
      <c r="C3" s="378" t="s">
        <v>211</v>
      </c>
      <c r="D3" s="378"/>
      <c r="E3" s="378"/>
      <c r="F3" s="378" t="s">
        <v>212</v>
      </c>
      <c r="G3" s="378"/>
      <c r="H3" s="378"/>
      <c r="I3" s="468"/>
    </row>
    <row r="4" spans="2:9" ht="23.25" customHeight="1" x14ac:dyDescent="0.25">
      <c r="B4" s="469"/>
      <c r="C4" s="469"/>
      <c r="D4" s="469"/>
      <c r="E4" s="469"/>
      <c r="F4" s="469"/>
      <c r="G4" s="469"/>
      <c r="H4" s="469"/>
      <c r="I4" s="469"/>
    </row>
    <row r="5" spans="2:9" ht="24" customHeight="1" x14ac:dyDescent="0.25">
      <c r="B5" s="470" t="s">
        <v>213</v>
      </c>
      <c r="C5" s="470"/>
      <c r="D5" s="470"/>
      <c r="E5" s="470"/>
      <c r="F5" s="470"/>
      <c r="G5" s="470"/>
      <c r="H5" s="470"/>
      <c r="I5" s="470"/>
    </row>
    <row r="6" spans="2:9" ht="30.75" customHeight="1" x14ac:dyDescent="0.25">
      <c r="B6" s="164" t="s">
        <v>214</v>
      </c>
      <c r="C6" s="179">
        <v>4</v>
      </c>
      <c r="D6" s="471" t="s">
        <v>215</v>
      </c>
      <c r="E6" s="471"/>
      <c r="F6" s="456" t="s">
        <v>316</v>
      </c>
      <c r="G6" s="456"/>
      <c r="H6" s="456"/>
      <c r="I6" s="456"/>
    </row>
    <row r="7" spans="2:9" ht="30.75" customHeight="1" x14ac:dyDescent="0.25">
      <c r="B7" s="164" t="s">
        <v>217</v>
      </c>
      <c r="C7" s="179" t="s">
        <v>96</v>
      </c>
      <c r="D7" s="471" t="s">
        <v>218</v>
      </c>
      <c r="E7" s="471"/>
      <c r="F7" s="456" t="s">
        <v>219</v>
      </c>
      <c r="G7" s="456"/>
      <c r="H7" s="167" t="s">
        <v>220</v>
      </c>
      <c r="I7" s="179" t="s">
        <v>96</v>
      </c>
    </row>
    <row r="8" spans="2:9" ht="30.75" customHeight="1" x14ac:dyDescent="0.25">
      <c r="B8" s="164" t="s">
        <v>221</v>
      </c>
      <c r="C8" s="456" t="s">
        <v>222</v>
      </c>
      <c r="D8" s="456"/>
      <c r="E8" s="456"/>
      <c r="F8" s="456"/>
      <c r="G8" s="167" t="s">
        <v>223</v>
      </c>
      <c r="H8" s="462">
        <v>7560</v>
      </c>
      <c r="I8" s="462"/>
    </row>
    <row r="9" spans="2:9" ht="30.75" customHeight="1" x14ac:dyDescent="0.25">
      <c r="B9" s="164" t="s">
        <v>62</v>
      </c>
      <c r="C9" s="463" t="s">
        <v>82</v>
      </c>
      <c r="D9" s="463"/>
      <c r="E9" s="463"/>
      <c r="F9" s="463"/>
      <c r="G9" s="167" t="s">
        <v>224</v>
      </c>
      <c r="H9" s="464" t="s">
        <v>225</v>
      </c>
      <c r="I9" s="464"/>
    </row>
    <row r="10" spans="2:9" ht="30.75" customHeight="1" x14ac:dyDescent="0.25">
      <c r="B10" s="164" t="s">
        <v>226</v>
      </c>
      <c r="C10" s="465" t="s">
        <v>227</v>
      </c>
      <c r="D10" s="465"/>
      <c r="E10" s="465"/>
      <c r="F10" s="465"/>
      <c r="G10" s="465"/>
      <c r="H10" s="465"/>
      <c r="I10" s="465"/>
    </row>
    <row r="11" spans="2:9" ht="30.75" customHeight="1" x14ac:dyDescent="0.25">
      <c r="B11" s="164" t="s">
        <v>228</v>
      </c>
      <c r="C11" s="457" t="s">
        <v>229</v>
      </c>
      <c r="D11" s="457"/>
      <c r="E11" s="457"/>
      <c r="F11" s="457"/>
      <c r="G11" s="457"/>
      <c r="H11" s="457"/>
      <c r="I11" s="457"/>
    </row>
    <row r="12" spans="2:9" ht="30.75" customHeight="1" x14ac:dyDescent="0.25">
      <c r="B12" s="164" t="s">
        <v>230</v>
      </c>
      <c r="C12" s="346" t="s">
        <v>317</v>
      </c>
      <c r="D12" s="346"/>
      <c r="E12" s="346"/>
      <c r="F12" s="346"/>
      <c r="G12" s="167" t="s">
        <v>232</v>
      </c>
      <c r="H12" s="348" t="s">
        <v>100</v>
      </c>
      <c r="I12" s="348"/>
    </row>
    <row r="13" spans="2:9" ht="30.75" customHeight="1" x14ac:dyDescent="0.25">
      <c r="B13" s="164" t="s">
        <v>233</v>
      </c>
      <c r="C13" s="466" t="s">
        <v>234</v>
      </c>
      <c r="D13" s="466"/>
      <c r="E13" s="466"/>
      <c r="F13" s="466"/>
      <c r="G13" s="167" t="s">
        <v>235</v>
      </c>
      <c r="H13" s="457" t="s">
        <v>42</v>
      </c>
      <c r="I13" s="457"/>
    </row>
    <row r="14" spans="2:9" ht="64.5" customHeight="1" x14ac:dyDescent="0.25">
      <c r="B14" s="164" t="s">
        <v>236</v>
      </c>
      <c r="C14" s="352" t="s">
        <v>318</v>
      </c>
      <c r="D14" s="352"/>
      <c r="E14" s="352"/>
      <c r="F14" s="352"/>
      <c r="G14" s="352"/>
      <c r="H14" s="352"/>
      <c r="I14" s="352"/>
    </row>
    <row r="15" spans="2:9" ht="30.75" customHeight="1" x14ac:dyDescent="0.25">
      <c r="B15" s="164" t="s">
        <v>238</v>
      </c>
      <c r="C15" s="346" t="s">
        <v>319</v>
      </c>
      <c r="D15" s="346"/>
      <c r="E15" s="346"/>
      <c r="F15" s="346"/>
      <c r="G15" s="346"/>
      <c r="H15" s="346"/>
      <c r="I15" s="346"/>
    </row>
    <row r="16" spans="2:9" ht="20.25" customHeight="1" x14ac:dyDescent="0.25">
      <c r="B16" s="164" t="s">
        <v>240</v>
      </c>
      <c r="C16" s="456" t="s">
        <v>320</v>
      </c>
      <c r="D16" s="456"/>
      <c r="E16" s="456"/>
      <c r="F16" s="456"/>
      <c r="G16" s="456"/>
      <c r="H16" s="456"/>
      <c r="I16" s="456"/>
    </row>
    <row r="17" spans="2:9" ht="30.75" customHeight="1" x14ac:dyDescent="0.25">
      <c r="B17" s="164" t="s">
        <v>242</v>
      </c>
      <c r="C17" s="457" t="s">
        <v>307</v>
      </c>
      <c r="D17" s="458"/>
      <c r="E17" s="458"/>
      <c r="F17" s="458"/>
      <c r="G17" s="458"/>
      <c r="H17" s="458"/>
      <c r="I17" s="458"/>
    </row>
    <row r="18" spans="2:9" ht="18" customHeight="1" x14ac:dyDescent="0.25">
      <c r="B18" s="459" t="s">
        <v>244</v>
      </c>
      <c r="C18" s="460" t="s">
        <v>245</v>
      </c>
      <c r="D18" s="460"/>
      <c r="E18" s="460"/>
      <c r="F18" s="461" t="s">
        <v>246</v>
      </c>
      <c r="G18" s="461"/>
      <c r="H18" s="461"/>
      <c r="I18" s="461"/>
    </row>
    <row r="19" spans="2:9" ht="39.75" customHeight="1" x14ac:dyDescent="0.25">
      <c r="B19" s="459"/>
      <c r="C19" s="456" t="s">
        <v>321</v>
      </c>
      <c r="D19" s="456"/>
      <c r="E19" s="456"/>
      <c r="F19" s="456" t="s">
        <v>322</v>
      </c>
      <c r="G19" s="456"/>
      <c r="H19" s="456"/>
      <c r="I19" s="456"/>
    </row>
    <row r="20" spans="2:9" ht="39.75" customHeight="1" x14ac:dyDescent="0.25">
      <c r="B20" s="165" t="s">
        <v>249</v>
      </c>
      <c r="C20" s="434" t="s">
        <v>310</v>
      </c>
      <c r="D20" s="435"/>
      <c r="E20" s="436"/>
      <c r="F20" s="348" t="s">
        <v>311</v>
      </c>
      <c r="G20" s="348"/>
      <c r="H20" s="348"/>
      <c r="I20" s="349"/>
    </row>
    <row r="21" spans="2:9" ht="42" customHeight="1" x14ac:dyDescent="0.25">
      <c r="B21" s="165" t="s">
        <v>252</v>
      </c>
      <c r="C21" s="437" t="s">
        <v>323</v>
      </c>
      <c r="D21" s="438"/>
      <c r="E21" s="439"/>
      <c r="F21" s="440" t="s">
        <v>324</v>
      </c>
      <c r="G21" s="441"/>
      <c r="H21" s="441"/>
      <c r="I21" s="442"/>
    </row>
    <row r="22" spans="2:9" ht="23.25" customHeight="1" x14ac:dyDescent="0.25">
      <c r="B22" s="165" t="s">
        <v>255</v>
      </c>
      <c r="C22" s="443">
        <v>44927</v>
      </c>
      <c r="D22" s="444"/>
      <c r="E22" s="445"/>
      <c r="F22" s="167" t="s">
        <v>256</v>
      </c>
      <c r="G22" s="198">
        <v>4000</v>
      </c>
      <c r="H22" s="167" t="s">
        <v>257</v>
      </c>
      <c r="I22" s="198">
        <f>404+2800+4000</f>
        <v>7204</v>
      </c>
    </row>
    <row r="23" spans="2:9" ht="27" customHeight="1" x14ac:dyDescent="0.25">
      <c r="B23" s="165" t="s">
        <v>258</v>
      </c>
      <c r="C23" s="443">
        <v>45291</v>
      </c>
      <c r="D23" s="326"/>
      <c r="E23" s="446"/>
      <c r="F23" s="167" t="s">
        <v>259</v>
      </c>
      <c r="G23" s="480">
        <f>+F27</f>
        <v>1700</v>
      </c>
      <c r="H23" s="481"/>
      <c r="I23" s="482"/>
    </row>
    <row r="24" spans="2:9" ht="36" customHeight="1" x14ac:dyDescent="0.25">
      <c r="B24" s="166" t="s">
        <v>260</v>
      </c>
      <c r="C24" s="338" t="s">
        <v>112</v>
      </c>
      <c r="D24" s="339"/>
      <c r="E24" s="340"/>
      <c r="F24" s="181" t="s">
        <v>261</v>
      </c>
      <c r="G24" s="440" t="s">
        <v>262</v>
      </c>
      <c r="H24" s="441"/>
      <c r="I24" s="450"/>
    </row>
    <row r="25" spans="2:9" ht="22.5" customHeight="1" x14ac:dyDescent="0.25">
      <c r="B25" s="451" t="s">
        <v>263</v>
      </c>
      <c r="C25" s="433"/>
      <c r="D25" s="433"/>
      <c r="E25" s="433"/>
      <c r="F25" s="433"/>
      <c r="G25" s="433"/>
      <c r="H25" s="433"/>
      <c r="I25" s="452"/>
    </row>
    <row r="26" spans="2:9" ht="43.5" customHeight="1" x14ac:dyDescent="0.25">
      <c r="B26" s="169" t="s">
        <v>142</v>
      </c>
      <c r="C26" s="170" t="s">
        <v>264</v>
      </c>
      <c r="D26" s="170" t="s">
        <v>265</v>
      </c>
      <c r="E26" s="171" t="s">
        <v>266</v>
      </c>
      <c r="F26" s="170" t="s">
        <v>267</v>
      </c>
      <c r="G26" s="170" t="s">
        <v>268</v>
      </c>
      <c r="H26" s="171" t="s">
        <v>269</v>
      </c>
      <c r="I26" s="172" t="s">
        <v>270</v>
      </c>
    </row>
    <row r="27" spans="2:9" ht="19.5" customHeight="1" x14ac:dyDescent="0.25">
      <c r="B27" s="173" t="s">
        <v>151</v>
      </c>
      <c r="C27" s="199">
        <v>0</v>
      </c>
      <c r="D27" s="188">
        <v>8</v>
      </c>
      <c r="E27" s="192">
        <f>IF(OR(C27=0,C27=""),0,D27/C27)</f>
        <v>0</v>
      </c>
      <c r="F27" s="453">
        <f>SUM(C27:C38)</f>
        <v>1700</v>
      </c>
      <c r="G27" s="453">
        <f>SUM(D27:D38)</f>
        <v>664</v>
      </c>
      <c r="H27" s="185">
        <f>+(D27*100%)/$G$23</f>
        <v>4.7058823529411761E-3</v>
      </c>
      <c r="I27" s="453">
        <f>G27+I22</f>
        <v>7868</v>
      </c>
    </row>
    <row r="28" spans="2:9" ht="19.5" customHeight="1" x14ac:dyDescent="0.25">
      <c r="B28" s="173" t="s">
        <v>152</v>
      </c>
      <c r="C28" s="199">
        <v>50</v>
      </c>
      <c r="D28" s="188">
        <v>69</v>
      </c>
      <c r="E28" s="192">
        <f t="shared" ref="E28:E38" si="0">IF(OR(C28=0,C28=""),0,D28/C28)</f>
        <v>1.38</v>
      </c>
      <c r="F28" s="454"/>
      <c r="G28" s="454"/>
      <c r="H28" s="185">
        <f t="shared" ref="H28:H38" si="1">+(D28*100%)/$G$23</f>
        <v>4.0588235294117647E-2</v>
      </c>
      <c r="I28" s="454"/>
    </row>
    <row r="29" spans="2:9" ht="19.5" customHeight="1" x14ac:dyDescent="0.25">
      <c r="B29" s="173" t="s">
        <v>153</v>
      </c>
      <c r="C29" s="199">
        <v>70</v>
      </c>
      <c r="D29" s="188">
        <v>159</v>
      </c>
      <c r="E29" s="192">
        <f t="shared" si="0"/>
        <v>2.2714285714285714</v>
      </c>
      <c r="F29" s="454"/>
      <c r="G29" s="454"/>
      <c r="H29" s="207">
        <f>+(D29*100%)/$G$23+H28+H27</f>
        <v>0.13882352941176471</v>
      </c>
      <c r="I29" s="454"/>
    </row>
    <row r="30" spans="2:9" ht="19.5" customHeight="1" x14ac:dyDescent="0.25">
      <c r="B30" s="173" t="s">
        <v>154</v>
      </c>
      <c r="C30" s="199">
        <v>250</v>
      </c>
      <c r="D30" s="208">
        <v>171</v>
      </c>
      <c r="E30" s="192">
        <f t="shared" si="0"/>
        <v>0.68400000000000005</v>
      </c>
      <c r="F30" s="454"/>
      <c r="G30" s="454"/>
      <c r="H30" s="185">
        <f>+(D30*100%)/$G$23+H29</f>
        <v>0.23941176470588235</v>
      </c>
      <c r="I30" s="454"/>
    </row>
    <row r="31" spans="2:9" ht="19.5" customHeight="1" x14ac:dyDescent="0.25">
      <c r="B31" s="173" t="s">
        <v>155</v>
      </c>
      <c r="C31" s="199">
        <v>250</v>
      </c>
      <c r="D31" s="186">
        <v>257</v>
      </c>
      <c r="E31" s="192">
        <f t="shared" si="0"/>
        <v>1.028</v>
      </c>
      <c r="F31" s="454"/>
      <c r="G31" s="454"/>
      <c r="H31" s="185">
        <f>+(D31*100%)/$G$23+H30</f>
        <v>0.39058823529411768</v>
      </c>
      <c r="I31" s="454"/>
    </row>
    <row r="32" spans="2:9" ht="19.5" customHeight="1" x14ac:dyDescent="0.25">
      <c r="B32" s="173" t="s">
        <v>156</v>
      </c>
      <c r="C32" s="199">
        <v>250</v>
      </c>
      <c r="D32" s="186"/>
      <c r="E32" s="192">
        <f t="shared" si="0"/>
        <v>0</v>
      </c>
      <c r="F32" s="454"/>
      <c r="G32" s="454"/>
      <c r="H32" s="185">
        <f t="shared" si="1"/>
        <v>0</v>
      </c>
      <c r="I32" s="454"/>
    </row>
    <row r="33" spans="2:17" ht="19.5" customHeight="1" x14ac:dyDescent="0.25">
      <c r="B33" s="173" t="s">
        <v>157</v>
      </c>
      <c r="C33" s="199">
        <v>200</v>
      </c>
      <c r="D33" s="186"/>
      <c r="E33" s="192">
        <f t="shared" si="0"/>
        <v>0</v>
      </c>
      <c r="F33" s="454"/>
      <c r="G33" s="454"/>
      <c r="H33" s="185">
        <f t="shared" si="1"/>
        <v>0</v>
      </c>
      <c r="I33" s="454"/>
    </row>
    <row r="34" spans="2:17" ht="19.5" customHeight="1" x14ac:dyDescent="0.25">
      <c r="B34" s="173" t="s">
        <v>158</v>
      </c>
      <c r="C34" s="199">
        <v>200</v>
      </c>
      <c r="D34" s="186"/>
      <c r="E34" s="192">
        <f t="shared" si="0"/>
        <v>0</v>
      </c>
      <c r="F34" s="454"/>
      <c r="G34" s="454"/>
      <c r="H34" s="185">
        <f t="shared" si="1"/>
        <v>0</v>
      </c>
      <c r="I34" s="454"/>
    </row>
    <row r="35" spans="2:17" ht="19.5" customHeight="1" x14ac:dyDescent="0.25">
      <c r="B35" s="173" t="s">
        <v>159</v>
      </c>
      <c r="C35" s="199">
        <v>150</v>
      </c>
      <c r="D35" s="186"/>
      <c r="E35" s="192">
        <f t="shared" si="0"/>
        <v>0</v>
      </c>
      <c r="F35" s="454"/>
      <c r="G35" s="454"/>
      <c r="H35" s="185">
        <f t="shared" si="1"/>
        <v>0</v>
      </c>
      <c r="I35" s="454"/>
    </row>
    <row r="36" spans="2:17" ht="19.5" customHeight="1" x14ac:dyDescent="0.25">
      <c r="B36" s="173" t="s">
        <v>160</v>
      </c>
      <c r="C36" s="199">
        <v>150</v>
      </c>
      <c r="D36" s="186"/>
      <c r="E36" s="192">
        <f t="shared" si="0"/>
        <v>0</v>
      </c>
      <c r="F36" s="454"/>
      <c r="G36" s="454"/>
      <c r="H36" s="185">
        <f t="shared" si="1"/>
        <v>0</v>
      </c>
      <c r="I36" s="454"/>
    </row>
    <row r="37" spans="2:17" ht="19.5" customHeight="1" x14ac:dyDescent="0.25">
      <c r="B37" s="173" t="s">
        <v>161</v>
      </c>
      <c r="C37" s="199">
        <v>100</v>
      </c>
      <c r="D37" s="186"/>
      <c r="E37" s="192">
        <f t="shared" si="0"/>
        <v>0</v>
      </c>
      <c r="F37" s="454"/>
      <c r="G37" s="454"/>
      <c r="H37" s="185">
        <f t="shared" si="1"/>
        <v>0</v>
      </c>
      <c r="I37" s="454"/>
    </row>
    <row r="38" spans="2:17" ht="19.5" customHeight="1" x14ac:dyDescent="0.25">
      <c r="B38" s="173" t="s">
        <v>162</v>
      </c>
      <c r="C38" s="199">
        <v>30</v>
      </c>
      <c r="D38" s="186"/>
      <c r="E38" s="192">
        <f t="shared" si="0"/>
        <v>0</v>
      </c>
      <c r="F38" s="455"/>
      <c r="G38" s="455"/>
      <c r="H38" s="185">
        <f t="shared" si="1"/>
        <v>0</v>
      </c>
      <c r="I38" s="455"/>
    </row>
    <row r="39" spans="2:17" ht="164.25" customHeight="1" x14ac:dyDescent="0.25">
      <c r="B39" s="174" t="s">
        <v>271</v>
      </c>
      <c r="C39" s="483" t="s">
        <v>391</v>
      </c>
      <c r="D39" s="428"/>
      <c r="E39" s="428"/>
      <c r="F39" s="428"/>
      <c r="G39" s="428"/>
      <c r="H39" s="428"/>
      <c r="I39" s="429"/>
    </row>
    <row r="40" spans="2:17" ht="34.5" customHeight="1" x14ac:dyDescent="0.25">
      <c r="B40" s="421"/>
      <c r="C40" s="314"/>
      <c r="D40" s="314"/>
      <c r="E40" s="314"/>
      <c r="F40" s="314"/>
      <c r="G40" s="314"/>
      <c r="H40" s="314"/>
      <c r="I40" s="422"/>
    </row>
    <row r="41" spans="2:17" ht="34.5" customHeight="1" x14ac:dyDescent="0.25">
      <c r="B41" s="423"/>
      <c r="C41" s="317"/>
      <c r="D41" s="317"/>
      <c r="E41" s="317"/>
      <c r="F41" s="317"/>
      <c r="G41" s="317"/>
      <c r="H41" s="317"/>
      <c r="I41" s="424"/>
    </row>
    <row r="42" spans="2:17" ht="34.5" customHeight="1" x14ac:dyDescent="0.25">
      <c r="B42" s="423"/>
      <c r="C42" s="317"/>
      <c r="D42" s="317"/>
      <c r="E42" s="317"/>
      <c r="F42" s="317"/>
      <c r="G42" s="317"/>
      <c r="H42" s="317"/>
      <c r="I42" s="424"/>
    </row>
    <row r="43" spans="2:17" ht="34.5" customHeight="1" x14ac:dyDescent="0.25">
      <c r="B43" s="423"/>
      <c r="C43" s="317"/>
      <c r="D43" s="317"/>
      <c r="E43" s="317"/>
      <c r="F43" s="317"/>
      <c r="G43" s="317"/>
      <c r="H43" s="317"/>
      <c r="I43" s="424"/>
    </row>
    <row r="44" spans="2:17" ht="72" customHeight="1" x14ac:dyDescent="0.25">
      <c r="B44" s="425"/>
      <c r="C44" s="320"/>
      <c r="D44" s="320"/>
      <c r="E44" s="320"/>
      <c r="F44" s="320"/>
      <c r="G44" s="320"/>
      <c r="H44" s="320"/>
      <c r="I44" s="426"/>
    </row>
    <row r="45" spans="2:17" ht="144.75" customHeight="1" x14ac:dyDescent="0.25">
      <c r="B45" s="164" t="s">
        <v>272</v>
      </c>
      <c r="C45" s="427" t="s">
        <v>382</v>
      </c>
      <c r="D45" s="428"/>
      <c r="E45" s="428"/>
      <c r="F45" s="428"/>
      <c r="G45" s="428"/>
      <c r="H45" s="428"/>
      <c r="I45" s="429"/>
      <c r="L45" s="7"/>
      <c r="M45" s="7"/>
      <c r="N45" s="7"/>
      <c r="O45" s="7"/>
      <c r="P45" s="7"/>
      <c r="Q45" s="7"/>
    </row>
    <row r="46" spans="2:17" ht="32.25" customHeight="1" x14ac:dyDescent="0.25">
      <c r="B46" s="164" t="s">
        <v>273</v>
      </c>
      <c r="C46" s="427" t="s">
        <v>325</v>
      </c>
      <c r="D46" s="428"/>
      <c r="E46" s="428"/>
      <c r="F46" s="428"/>
      <c r="G46" s="428"/>
      <c r="H46" s="428"/>
      <c r="I46" s="429"/>
    </row>
    <row r="47" spans="2:17" ht="66" customHeight="1" x14ac:dyDescent="0.25">
      <c r="B47" s="175" t="s">
        <v>274</v>
      </c>
      <c r="C47" s="484" t="s">
        <v>383</v>
      </c>
      <c r="D47" s="485"/>
      <c r="E47" s="485"/>
      <c r="F47" s="485"/>
      <c r="G47" s="485"/>
      <c r="H47" s="485"/>
      <c r="I47" s="486"/>
    </row>
    <row r="48" spans="2:17" ht="22.5" customHeight="1" x14ac:dyDescent="0.25">
      <c r="B48" s="433" t="s">
        <v>276</v>
      </c>
      <c r="C48" s="433"/>
      <c r="D48" s="433"/>
      <c r="E48" s="433"/>
      <c r="F48" s="433"/>
      <c r="G48" s="433"/>
      <c r="H48" s="433"/>
      <c r="I48" s="433"/>
    </row>
    <row r="49" spans="2:9" ht="22.5" customHeight="1" x14ac:dyDescent="0.25">
      <c r="B49" s="417" t="s">
        <v>277</v>
      </c>
      <c r="C49" s="177" t="s">
        <v>278</v>
      </c>
      <c r="D49" s="419" t="s">
        <v>279</v>
      </c>
      <c r="E49" s="419"/>
      <c r="F49" s="419"/>
      <c r="G49" s="419" t="s">
        <v>280</v>
      </c>
      <c r="H49" s="419"/>
      <c r="I49" s="419"/>
    </row>
    <row r="50" spans="2:9" ht="30.75" customHeight="1" x14ac:dyDescent="0.25">
      <c r="B50" s="418"/>
      <c r="C50" s="178"/>
      <c r="D50" s="420"/>
      <c r="E50" s="420"/>
      <c r="F50" s="420"/>
      <c r="G50" s="420"/>
      <c r="H50" s="420"/>
      <c r="I50" s="420"/>
    </row>
    <row r="51" spans="2:9" ht="32.25" customHeight="1" x14ac:dyDescent="0.25">
      <c r="B51" s="176" t="s">
        <v>281</v>
      </c>
      <c r="C51" s="420" t="s">
        <v>326</v>
      </c>
      <c r="D51" s="420"/>
      <c r="E51" s="420"/>
      <c r="F51" s="420"/>
      <c r="G51" s="420"/>
      <c r="H51" s="420"/>
      <c r="I51" s="420"/>
    </row>
    <row r="52" spans="2:9" ht="28.5" customHeight="1" x14ac:dyDescent="0.25">
      <c r="B52" s="167" t="s">
        <v>283</v>
      </c>
      <c r="C52" s="434" t="s">
        <v>302</v>
      </c>
      <c r="D52" s="435"/>
      <c r="E52" s="435"/>
      <c r="F52" s="435"/>
      <c r="G52" s="435"/>
      <c r="H52" s="435"/>
      <c r="I52" s="436"/>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1">
    <dataValidation type="list" allowBlank="1" showInputMessage="1" showErrorMessage="1" sqref="C9:F9 C24:E24 C7 I7 H12:I13" xr:uid="{06B6A683-DBB1-4DC4-BCCD-A48168C1C4F4}">
      <formula1>#REF!</formula1>
    </dataValidation>
  </dataValidations>
  <pageMargins left="0.7" right="0.7" top="0.75" bottom="0.75" header="0.3" footer="0.3"/>
  <pageSetup orientation="portrait" r:id="rId1"/>
  <ignoredErrors>
    <ignoredError sqref="H27:H28 H30 I27 F27 H31: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zoomScale="90" zoomScaleNormal="90" workbookViewId="0">
      <selection activeCell="F27" sqref="F27:F38"/>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67"/>
      <c r="C1" s="378" t="s">
        <v>1</v>
      </c>
      <c r="D1" s="378"/>
      <c r="E1" s="378"/>
      <c r="F1" s="378"/>
      <c r="G1" s="378"/>
      <c r="H1" s="378"/>
      <c r="I1" s="468"/>
    </row>
    <row r="2" spans="2:9" ht="37.5" customHeight="1" x14ac:dyDescent="0.25">
      <c r="B2" s="467"/>
      <c r="C2" s="378" t="s">
        <v>210</v>
      </c>
      <c r="D2" s="378"/>
      <c r="E2" s="378"/>
      <c r="F2" s="378"/>
      <c r="G2" s="378"/>
      <c r="H2" s="378"/>
      <c r="I2" s="468"/>
    </row>
    <row r="3" spans="2:9" ht="37.5" customHeight="1" x14ac:dyDescent="0.25">
      <c r="B3" s="467"/>
      <c r="C3" s="378" t="s">
        <v>211</v>
      </c>
      <c r="D3" s="378"/>
      <c r="E3" s="378"/>
      <c r="F3" s="378" t="s">
        <v>212</v>
      </c>
      <c r="G3" s="378"/>
      <c r="H3" s="378"/>
      <c r="I3" s="468"/>
    </row>
    <row r="4" spans="2:9" ht="23.25" customHeight="1" x14ac:dyDescent="0.25">
      <c r="B4" s="469"/>
      <c r="C4" s="469"/>
      <c r="D4" s="469"/>
      <c r="E4" s="469"/>
      <c r="F4" s="469"/>
      <c r="G4" s="469"/>
      <c r="H4" s="469"/>
      <c r="I4" s="469"/>
    </row>
    <row r="5" spans="2:9" ht="24" customHeight="1" x14ac:dyDescent="0.25">
      <c r="B5" s="470" t="s">
        <v>213</v>
      </c>
      <c r="C5" s="470"/>
      <c r="D5" s="470"/>
      <c r="E5" s="470"/>
      <c r="F5" s="470"/>
      <c r="G5" s="470"/>
      <c r="H5" s="470"/>
      <c r="I5" s="470"/>
    </row>
    <row r="6" spans="2:9" ht="30.75" customHeight="1" x14ac:dyDescent="0.25">
      <c r="B6" s="164" t="s">
        <v>214</v>
      </c>
      <c r="C6" s="179">
        <v>5</v>
      </c>
      <c r="D6" s="471" t="s">
        <v>215</v>
      </c>
      <c r="E6" s="471"/>
      <c r="F6" s="456" t="s">
        <v>327</v>
      </c>
      <c r="G6" s="456"/>
      <c r="H6" s="456"/>
      <c r="I6" s="456"/>
    </row>
    <row r="7" spans="2:9" ht="30.75" customHeight="1" x14ac:dyDescent="0.25">
      <c r="B7" s="164" t="s">
        <v>217</v>
      </c>
      <c r="C7" s="179" t="s">
        <v>96</v>
      </c>
      <c r="D7" s="471" t="s">
        <v>218</v>
      </c>
      <c r="E7" s="471"/>
      <c r="F7" s="456" t="s">
        <v>219</v>
      </c>
      <c r="G7" s="456"/>
      <c r="H7" s="167" t="s">
        <v>220</v>
      </c>
      <c r="I7" s="179" t="s">
        <v>78</v>
      </c>
    </row>
    <row r="8" spans="2:9" ht="30.75" customHeight="1" x14ac:dyDescent="0.25">
      <c r="B8" s="164" t="s">
        <v>221</v>
      </c>
      <c r="C8" s="456" t="s">
        <v>222</v>
      </c>
      <c r="D8" s="456"/>
      <c r="E8" s="456"/>
      <c r="F8" s="456"/>
      <c r="G8" s="167" t="s">
        <v>223</v>
      </c>
      <c r="H8" s="462">
        <v>7560</v>
      </c>
      <c r="I8" s="462"/>
    </row>
    <row r="9" spans="2:9" ht="30.75" customHeight="1" x14ac:dyDescent="0.25">
      <c r="B9" s="164" t="s">
        <v>62</v>
      </c>
      <c r="C9" s="463" t="s">
        <v>82</v>
      </c>
      <c r="D9" s="463"/>
      <c r="E9" s="463"/>
      <c r="F9" s="463"/>
      <c r="G9" s="167" t="s">
        <v>224</v>
      </c>
      <c r="H9" s="464" t="s">
        <v>225</v>
      </c>
      <c r="I9" s="464"/>
    </row>
    <row r="10" spans="2:9" ht="30.75" customHeight="1" x14ac:dyDescent="0.25">
      <c r="B10" s="164" t="s">
        <v>226</v>
      </c>
      <c r="C10" s="465" t="s">
        <v>227</v>
      </c>
      <c r="D10" s="465"/>
      <c r="E10" s="465"/>
      <c r="F10" s="465"/>
      <c r="G10" s="465"/>
      <c r="H10" s="465"/>
      <c r="I10" s="465"/>
    </row>
    <row r="11" spans="2:9" ht="30.75" customHeight="1" x14ac:dyDescent="0.25">
      <c r="B11" s="164" t="s">
        <v>228</v>
      </c>
      <c r="C11" s="457" t="s">
        <v>229</v>
      </c>
      <c r="D11" s="457"/>
      <c r="E11" s="457"/>
      <c r="F11" s="457"/>
      <c r="G11" s="457"/>
      <c r="H11" s="457"/>
      <c r="I11" s="457"/>
    </row>
    <row r="12" spans="2:9" ht="30.75" customHeight="1" x14ac:dyDescent="0.25">
      <c r="B12" s="164" t="s">
        <v>230</v>
      </c>
      <c r="C12" s="346" t="s">
        <v>328</v>
      </c>
      <c r="D12" s="346"/>
      <c r="E12" s="346"/>
      <c r="F12" s="346"/>
      <c r="G12" s="167" t="s">
        <v>232</v>
      </c>
      <c r="H12" s="348" t="s">
        <v>100</v>
      </c>
      <c r="I12" s="348"/>
    </row>
    <row r="13" spans="2:9" ht="30.75" customHeight="1" x14ac:dyDescent="0.25">
      <c r="B13" s="164" t="s">
        <v>233</v>
      </c>
      <c r="C13" s="466" t="s">
        <v>234</v>
      </c>
      <c r="D13" s="466"/>
      <c r="E13" s="466"/>
      <c r="F13" s="466"/>
      <c r="G13" s="167" t="s">
        <v>235</v>
      </c>
      <c r="H13" s="457" t="s">
        <v>42</v>
      </c>
      <c r="I13" s="457"/>
    </row>
    <row r="14" spans="2:9" ht="64.5" customHeight="1" x14ac:dyDescent="0.25">
      <c r="B14" s="164" t="s">
        <v>236</v>
      </c>
      <c r="C14" s="352" t="s">
        <v>329</v>
      </c>
      <c r="D14" s="352"/>
      <c r="E14" s="352"/>
      <c r="F14" s="352"/>
      <c r="G14" s="352"/>
      <c r="H14" s="352"/>
      <c r="I14" s="352"/>
    </row>
    <row r="15" spans="2:9" ht="30.75" customHeight="1" x14ac:dyDescent="0.25">
      <c r="B15" s="164" t="s">
        <v>238</v>
      </c>
      <c r="C15" s="346" t="s">
        <v>319</v>
      </c>
      <c r="D15" s="346"/>
      <c r="E15" s="346"/>
      <c r="F15" s="346"/>
      <c r="G15" s="346"/>
      <c r="H15" s="346"/>
      <c r="I15" s="346"/>
    </row>
    <row r="16" spans="2:9" ht="20.25" customHeight="1" x14ac:dyDescent="0.25">
      <c r="B16" s="164" t="s">
        <v>240</v>
      </c>
      <c r="C16" s="456" t="s">
        <v>330</v>
      </c>
      <c r="D16" s="456"/>
      <c r="E16" s="456"/>
      <c r="F16" s="456"/>
      <c r="G16" s="456"/>
      <c r="H16" s="456"/>
      <c r="I16" s="456"/>
    </row>
    <row r="17" spans="2:10" ht="30.75" customHeight="1" x14ac:dyDescent="0.25">
      <c r="B17" s="164" t="s">
        <v>242</v>
      </c>
      <c r="C17" s="457" t="s">
        <v>331</v>
      </c>
      <c r="D17" s="458"/>
      <c r="E17" s="458"/>
      <c r="F17" s="458"/>
      <c r="G17" s="458"/>
      <c r="H17" s="458"/>
      <c r="I17" s="458"/>
    </row>
    <row r="18" spans="2:10" ht="18" customHeight="1" x14ac:dyDescent="0.25">
      <c r="B18" s="459" t="s">
        <v>244</v>
      </c>
      <c r="C18" s="460" t="s">
        <v>245</v>
      </c>
      <c r="D18" s="460"/>
      <c r="E18" s="460"/>
      <c r="F18" s="461" t="s">
        <v>246</v>
      </c>
      <c r="G18" s="461"/>
      <c r="H18" s="461"/>
      <c r="I18" s="461"/>
    </row>
    <row r="19" spans="2:10" ht="39.75" customHeight="1" x14ac:dyDescent="0.25">
      <c r="B19" s="459"/>
      <c r="C19" s="456" t="s">
        <v>332</v>
      </c>
      <c r="D19" s="456"/>
      <c r="E19" s="456"/>
      <c r="F19" s="456" t="s">
        <v>333</v>
      </c>
      <c r="G19" s="456"/>
      <c r="H19" s="456"/>
      <c r="I19" s="456"/>
    </row>
    <row r="20" spans="2:10" ht="39.75" customHeight="1" x14ac:dyDescent="0.25">
      <c r="B20" s="165" t="s">
        <v>249</v>
      </c>
      <c r="C20" s="434" t="s">
        <v>334</v>
      </c>
      <c r="D20" s="435"/>
      <c r="E20" s="436"/>
      <c r="F20" s="348" t="s">
        <v>335</v>
      </c>
      <c r="G20" s="348"/>
      <c r="H20" s="348"/>
      <c r="I20" s="349"/>
    </row>
    <row r="21" spans="2:10" ht="42" customHeight="1" x14ac:dyDescent="0.25">
      <c r="B21" s="165" t="s">
        <v>252</v>
      </c>
      <c r="C21" s="437" t="s">
        <v>336</v>
      </c>
      <c r="D21" s="438"/>
      <c r="E21" s="439"/>
      <c r="F21" s="440" t="s">
        <v>337</v>
      </c>
      <c r="G21" s="441"/>
      <c r="H21" s="441"/>
      <c r="I21" s="442"/>
    </row>
    <row r="22" spans="2:10" ht="32.25" customHeight="1" x14ac:dyDescent="0.25">
      <c r="B22" s="165" t="s">
        <v>255</v>
      </c>
      <c r="C22" s="443">
        <v>44927</v>
      </c>
      <c r="D22" s="444"/>
      <c r="E22" s="445"/>
      <c r="F22" s="167" t="s">
        <v>256</v>
      </c>
      <c r="G22" s="193">
        <v>430</v>
      </c>
      <c r="H22" s="167" t="s">
        <v>257</v>
      </c>
      <c r="I22" s="194">
        <f>60+390+430</f>
        <v>880</v>
      </c>
      <c r="J22" s="190"/>
    </row>
    <row r="23" spans="2:10" ht="27" customHeight="1" x14ac:dyDescent="0.25">
      <c r="B23" s="165" t="s">
        <v>258</v>
      </c>
      <c r="C23" s="443">
        <v>45291</v>
      </c>
      <c r="D23" s="326"/>
      <c r="E23" s="446"/>
      <c r="F23" s="167" t="s">
        <v>259</v>
      </c>
      <c r="G23" s="480">
        <v>75</v>
      </c>
      <c r="H23" s="481"/>
      <c r="I23" s="482"/>
    </row>
    <row r="24" spans="2:10" ht="30.75" customHeight="1" x14ac:dyDescent="0.25">
      <c r="B24" s="166" t="s">
        <v>260</v>
      </c>
      <c r="C24" s="338" t="s">
        <v>112</v>
      </c>
      <c r="D24" s="339"/>
      <c r="E24" s="340"/>
      <c r="F24" s="181" t="s">
        <v>261</v>
      </c>
      <c r="G24" s="440" t="s">
        <v>262</v>
      </c>
      <c r="H24" s="441"/>
      <c r="I24" s="450"/>
    </row>
    <row r="25" spans="2:10" ht="22.5" customHeight="1" x14ac:dyDescent="0.25">
      <c r="B25" s="451" t="s">
        <v>263</v>
      </c>
      <c r="C25" s="433"/>
      <c r="D25" s="433"/>
      <c r="E25" s="433"/>
      <c r="F25" s="433"/>
      <c r="G25" s="433"/>
      <c r="H25" s="433"/>
      <c r="I25" s="452"/>
    </row>
    <row r="26" spans="2:10" ht="43.5" customHeight="1" x14ac:dyDescent="0.25">
      <c r="B26" s="169" t="s">
        <v>142</v>
      </c>
      <c r="C26" s="170" t="s">
        <v>264</v>
      </c>
      <c r="D26" s="170" t="s">
        <v>265</v>
      </c>
      <c r="E26" s="171" t="s">
        <v>266</v>
      </c>
      <c r="F26" s="170" t="s">
        <v>267</v>
      </c>
      <c r="G26" s="170" t="s">
        <v>268</v>
      </c>
      <c r="H26" s="171" t="s">
        <v>269</v>
      </c>
      <c r="I26" s="172" t="s">
        <v>270</v>
      </c>
    </row>
    <row r="27" spans="2:10" ht="19.5" customHeight="1" x14ac:dyDescent="0.25">
      <c r="B27" s="173" t="s">
        <v>151</v>
      </c>
      <c r="C27" s="202">
        <v>1</v>
      </c>
      <c r="D27" s="201">
        <f>75*0.01333</f>
        <v>0.99975000000000003</v>
      </c>
      <c r="E27" s="192">
        <f>IF(OR(C27=0,C27=""),0,D27/C27)</f>
        <v>0.99975000000000003</v>
      </c>
      <c r="F27" s="472">
        <f>SUM(C27:C38)</f>
        <v>75</v>
      </c>
      <c r="G27" s="453">
        <f>SUM(D27:D38)</f>
        <v>37.997250000000001</v>
      </c>
      <c r="H27" s="185">
        <f>+(D27*100%)/$G$23</f>
        <v>1.333E-2</v>
      </c>
      <c r="I27" s="453">
        <f>G27+I22</f>
        <v>917.99725000000001</v>
      </c>
    </row>
    <row r="28" spans="2:10" ht="19.5" customHeight="1" x14ac:dyDescent="0.25">
      <c r="B28" s="173" t="s">
        <v>152</v>
      </c>
      <c r="C28" s="202">
        <v>4</v>
      </c>
      <c r="D28" s="202">
        <f>75*0.0533</f>
        <v>3.9975000000000001</v>
      </c>
      <c r="E28" s="192">
        <f t="shared" ref="E28:E38" si="0">IF(OR(C28=0,C28=""),0,D28/C28)</f>
        <v>0.99937500000000001</v>
      </c>
      <c r="F28" s="473"/>
      <c r="G28" s="454"/>
      <c r="H28" s="185">
        <f t="shared" ref="H28:H38" si="1">+(D28*100%)/$G$23</f>
        <v>5.33E-2</v>
      </c>
      <c r="I28" s="454"/>
    </row>
    <row r="29" spans="2:10" ht="19.5" customHeight="1" x14ac:dyDescent="0.25">
      <c r="B29" s="173" t="s">
        <v>153</v>
      </c>
      <c r="C29" s="202">
        <v>6</v>
      </c>
      <c r="D29" s="202">
        <v>8</v>
      </c>
      <c r="E29" s="192">
        <f t="shared" si="0"/>
        <v>1.3333333333333333</v>
      </c>
      <c r="F29" s="473"/>
      <c r="G29" s="454"/>
      <c r="H29" s="185">
        <f>+(D29*100%)/$G$23+H28+H27</f>
        <v>0.17329666666666668</v>
      </c>
      <c r="I29" s="454"/>
    </row>
    <row r="30" spans="2:10" ht="19.5" customHeight="1" x14ac:dyDescent="0.25">
      <c r="B30" s="173" t="s">
        <v>154</v>
      </c>
      <c r="C30" s="202">
        <v>9</v>
      </c>
      <c r="D30" s="202">
        <v>10</v>
      </c>
      <c r="E30" s="192">
        <f t="shared" si="0"/>
        <v>1.1111111111111112</v>
      </c>
      <c r="F30" s="473"/>
      <c r="G30" s="454"/>
      <c r="H30" s="185">
        <f>+(D30*100%)/$G$23+H29</f>
        <v>0.30663000000000001</v>
      </c>
      <c r="I30" s="454"/>
    </row>
    <row r="31" spans="2:10" ht="19.5" customHeight="1" x14ac:dyDescent="0.25">
      <c r="B31" s="173" t="s">
        <v>155</v>
      </c>
      <c r="C31" s="202">
        <v>9</v>
      </c>
      <c r="D31" s="202">
        <v>15</v>
      </c>
      <c r="E31" s="192">
        <f t="shared" si="0"/>
        <v>1.6666666666666667</v>
      </c>
      <c r="F31" s="473"/>
      <c r="G31" s="454"/>
      <c r="H31" s="207">
        <f>+(D31*100%)/$G$23+H30</f>
        <v>0.50663000000000002</v>
      </c>
      <c r="I31" s="454"/>
    </row>
    <row r="32" spans="2:10" ht="19.5" customHeight="1" x14ac:dyDescent="0.25">
      <c r="B32" s="173" t="s">
        <v>156</v>
      </c>
      <c r="C32" s="202">
        <v>9</v>
      </c>
      <c r="D32" s="202"/>
      <c r="E32" s="192">
        <f t="shared" si="0"/>
        <v>0</v>
      </c>
      <c r="F32" s="473"/>
      <c r="G32" s="454"/>
      <c r="H32" s="185">
        <f t="shared" si="1"/>
        <v>0</v>
      </c>
      <c r="I32" s="454"/>
    </row>
    <row r="33" spans="2:10" ht="19.5" customHeight="1" x14ac:dyDescent="0.25">
      <c r="B33" s="173" t="s">
        <v>157</v>
      </c>
      <c r="C33" s="202">
        <v>8</v>
      </c>
      <c r="D33" s="202"/>
      <c r="E33" s="192">
        <f t="shared" si="0"/>
        <v>0</v>
      </c>
      <c r="F33" s="473"/>
      <c r="G33" s="454"/>
      <c r="H33" s="185">
        <f t="shared" si="1"/>
        <v>0</v>
      </c>
      <c r="I33" s="454"/>
    </row>
    <row r="34" spans="2:10" ht="19.5" customHeight="1" x14ac:dyDescent="0.25">
      <c r="B34" s="173" t="s">
        <v>158</v>
      </c>
      <c r="C34" s="202">
        <v>8</v>
      </c>
      <c r="D34" s="202"/>
      <c r="E34" s="192">
        <f t="shared" si="0"/>
        <v>0</v>
      </c>
      <c r="F34" s="473"/>
      <c r="G34" s="454"/>
      <c r="H34" s="185">
        <f t="shared" si="1"/>
        <v>0</v>
      </c>
      <c r="I34" s="454"/>
    </row>
    <row r="35" spans="2:10" ht="19.5" customHeight="1" x14ac:dyDescent="0.25">
      <c r="B35" s="173" t="s">
        <v>159</v>
      </c>
      <c r="C35" s="202">
        <v>8</v>
      </c>
      <c r="D35" s="202"/>
      <c r="E35" s="192">
        <f t="shared" si="0"/>
        <v>0</v>
      </c>
      <c r="F35" s="473"/>
      <c r="G35" s="454"/>
      <c r="H35" s="185">
        <f t="shared" si="1"/>
        <v>0</v>
      </c>
      <c r="I35" s="454"/>
    </row>
    <row r="36" spans="2:10" ht="19.5" customHeight="1" x14ac:dyDescent="0.25">
      <c r="B36" s="173" t="s">
        <v>160</v>
      </c>
      <c r="C36" s="202">
        <v>7</v>
      </c>
      <c r="D36" s="202"/>
      <c r="E36" s="192">
        <f t="shared" si="0"/>
        <v>0</v>
      </c>
      <c r="F36" s="473"/>
      <c r="G36" s="454"/>
      <c r="H36" s="185">
        <f t="shared" si="1"/>
        <v>0</v>
      </c>
      <c r="I36" s="454"/>
    </row>
    <row r="37" spans="2:10" ht="19.5" customHeight="1" x14ac:dyDescent="0.25">
      <c r="B37" s="173" t="s">
        <v>161</v>
      </c>
      <c r="C37" s="202">
        <v>3</v>
      </c>
      <c r="D37" s="202"/>
      <c r="E37" s="192">
        <f t="shared" si="0"/>
        <v>0</v>
      </c>
      <c r="F37" s="473"/>
      <c r="G37" s="454"/>
      <c r="H37" s="185">
        <f t="shared" si="1"/>
        <v>0</v>
      </c>
      <c r="I37" s="454"/>
    </row>
    <row r="38" spans="2:10" ht="19.5" customHeight="1" x14ac:dyDescent="0.25">
      <c r="B38" s="173" t="s">
        <v>162</v>
      </c>
      <c r="C38" s="202">
        <v>3</v>
      </c>
      <c r="D38" s="202"/>
      <c r="E38" s="192">
        <f t="shared" si="0"/>
        <v>0</v>
      </c>
      <c r="F38" s="474"/>
      <c r="G38" s="455"/>
      <c r="H38" s="185">
        <f t="shared" si="1"/>
        <v>0</v>
      </c>
      <c r="I38" s="455"/>
    </row>
    <row r="39" spans="2:10" ht="129" customHeight="1" x14ac:dyDescent="0.25">
      <c r="B39" s="174" t="s">
        <v>271</v>
      </c>
      <c r="C39" s="483" t="s">
        <v>392</v>
      </c>
      <c r="D39" s="487"/>
      <c r="E39" s="487"/>
      <c r="F39" s="487"/>
      <c r="G39" s="487"/>
      <c r="H39" s="487"/>
      <c r="I39" s="488"/>
      <c r="J39" s="206"/>
    </row>
    <row r="40" spans="2:10" ht="34.5" customHeight="1" x14ac:dyDescent="0.25">
      <c r="B40" s="421"/>
      <c r="C40" s="314"/>
      <c r="D40" s="314"/>
      <c r="E40" s="314"/>
      <c r="F40" s="314"/>
      <c r="G40" s="314"/>
      <c r="H40" s="314"/>
      <c r="I40" s="422"/>
    </row>
    <row r="41" spans="2:10" ht="34.5" customHeight="1" x14ac:dyDescent="0.25">
      <c r="B41" s="423"/>
      <c r="C41" s="317"/>
      <c r="D41" s="317"/>
      <c r="E41" s="317"/>
      <c r="F41" s="317"/>
      <c r="G41" s="317"/>
      <c r="H41" s="317"/>
      <c r="I41" s="424"/>
    </row>
    <row r="42" spans="2:10" ht="34.5" customHeight="1" x14ac:dyDescent="0.25">
      <c r="B42" s="423"/>
      <c r="C42" s="317"/>
      <c r="D42" s="317"/>
      <c r="E42" s="317"/>
      <c r="F42" s="317"/>
      <c r="G42" s="317"/>
      <c r="H42" s="317"/>
      <c r="I42" s="424"/>
    </row>
    <row r="43" spans="2:10" ht="34.5" customHeight="1" x14ac:dyDescent="0.25">
      <c r="B43" s="423"/>
      <c r="C43" s="317"/>
      <c r="D43" s="317"/>
      <c r="E43" s="317"/>
      <c r="F43" s="317"/>
      <c r="G43" s="317"/>
      <c r="H43" s="317"/>
      <c r="I43" s="424"/>
    </row>
    <row r="44" spans="2:10" ht="34.5" customHeight="1" x14ac:dyDescent="0.25">
      <c r="B44" s="425"/>
      <c r="C44" s="320"/>
      <c r="D44" s="320"/>
      <c r="E44" s="320"/>
      <c r="F44" s="320"/>
      <c r="G44" s="320"/>
      <c r="H44" s="320"/>
      <c r="I44" s="426"/>
    </row>
    <row r="45" spans="2:10" ht="52" customHeight="1" x14ac:dyDescent="0.25">
      <c r="B45" s="164" t="s">
        <v>272</v>
      </c>
      <c r="C45" s="483" t="s">
        <v>384</v>
      </c>
      <c r="D45" s="487"/>
      <c r="E45" s="487"/>
      <c r="F45" s="487"/>
      <c r="G45" s="487"/>
      <c r="H45" s="487"/>
      <c r="I45" s="488"/>
    </row>
    <row r="46" spans="2:10" ht="42" customHeight="1" x14ac:dyDescent="0.25">
      <c r="B46" s="164" t="s">
        <v>273</v>
      </c>
      <c r="C46" s="483" t="s">
        <v>338</v>
      </c>
      <c r="D46" s="487"/>
      <c r="E46" s="487"/>
      <c r="F46" s="487"/>
      <c r="G46" s="487"/>
      <c r="H46" s="487"/>
      <c r="I46" s="488"/>
    </row>
    <row r="47" spans="2:10" ht="33.75" customHeight="1" x14ac:dyDescent="0.25">
      <c r="B47" s="175" t="s">
        <v>274</v>
      </c>
      <c r="C47" s="489" t="s">
        <v>339</v>
      </c>
      <c r="D47" s="490"/>
      <c r="E47" s="490"/>
      <c r="F47" s="490"/>
      <c r="G47" s="490"/>
      <c r="H47" s="490"/>
      <c r="I47" s="491"/>
    </row>
    <row r="48" spans="2:10" ht="22.5" customHeight="1" x14ac:dyDescent="0.25">
      <c r="B48" s="433" t="s">
        <v>276</v>
      </c>
      <c r="C48" s="433"/>
      <c r="D48" s="433"/>
      <c r="E48" s="433"/>
      <c r="F48" s="433"/>
      <c r="G48" s="433"/>
      <c r="H48" s="433"/>
      <c r="I48" s="433"/>
    </row>
    <row r="49" spans="2:9" ht="22.5" customHeight="1" x14ac:dyDescent="0.25">
      <c r="B49" s="417" t="s">
        <v>277</v>
      </c>
      <c r="C49" s="177" t="s">
        <v>278</v>
      </c>
      <c r="D49" s="419" t="s">
        <v>279</v>
      </c>
      <c r="E49" s="419"/>
      <c r="F49" s="419"/>
      <c r="G49" s="419" t="s">
        <v>280</v>
      </c>
      <c r="H49" s="419"/>
      <c r="I49" s="419"/>
    </row>
    <row r="50" spans="2:9" ht="30.75" customHeight="1" x14ac:dyDescent="0.25">
      <c r="B50" s="418"/>
      <c r="C50" s="178"/>
      <c r="D50" s="420"/>
      <c r="E50" s="420"/>
      <c r="F50" s="420"/>
      <c r="G50" s="420"/>
      <c r="H50" s="420"/>
      <c r="I50" s="420"/>
    </row>
    <row r="51" spans="2:9" ht="32.25" customHeight="1" x14ac:dyDescent="0.25">
      <c r="B51" s="176" t="s">
        <v>281</v>
      </c>
      <c r="C51" s="420" t="s">
        <v>340</v>
      </c>
      <c r="D51" s="420"/>
      <c r="E51" s="420"/>
      <c r="F51" s="420"/>
      <c r="G51" s="420"/>
      <c r="H51" s="420"/>
      <c r="I51" s="420"/>
    </row>
    <row r="52" spans="2:9" ht="28.5" customHeight="1" x14ac:dyDescent="0.25">
      <c r="B52" s="167" t="s">
        <v>283</v>
      </c>
      <c r="C52" s="434" t="s">
        <v>302</v>
      </c>
      <c r="D52" s="435"/>
      <c r="E52" s="435"/>
      <c r="F52" s="435"/>
      <c r="G52" s="435"/>
      <c r="H52" s="435"/>
      <c r="I52" s="436"/>
    </row>
    <row r="53" spans="2:9" ht="30" customHeight="1" x14ac:dyDescent="0.25">
      <c r="B53" s="175" t="s">
        <v>285</v>
      </c>
      <c r="C53" s="420" t="s">
        <v>341</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8:I48"/>
    <mergeCell ref="C24:E24"/>
    <mergeCell ref="G24:I24"/>
    <mergeCell ref="B25:I25"/>
    <mergeCell ref="F27:F38"/>
    <mergeCell ref="G27:G38"/>
    <mergeCell ref="I27:I38"/>
    <mergeCell ref="B40:I44"/>
    <mergeCell ref="C45:I45"/>
    <mergeCell ref="C46:I46"/>
    <mergeCell ref="C47:I47"/>
    <mergeCell ref="C39:I39"/>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24:E24 C7 I7 C9:F9 H12:I13" xr:uid="{0169AE8C-0401-4999-93BC-89939E18E7C6}">
      <formula1>#REF!</formula1>
    </dataValidation>
  </dataValidations>
  <pageMargins left="0.7" right="0.7" top="0.75" bottom="0.75" header="0.3" footer="0.3"/>
  <pageSetup orientation="portrait" r:id="rId1"/>
  <ignoredErrors>
    <ignoredError sqref="F27:I30 F32:I38 F31:G31 H31:I31"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opLeftCell="A3" zoomScale="80" zoomScaleNormal="80" workbookViewId="0">
      <selection activeCell="C10" sqref="C10:I10"/>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67"/>
      <c r="C1" s="378" t="s">
        <v>1</v>
      </c>
      <c r="D1" s="378"/>
      <c r="E1" s="378"/>
      <c r="F1" s="378"/>
      <c r="G1" s="378"/>
      <c r="H1" s="378"/>
      <c r="I1" s="468"/>
      <c r="J1" s="10"/>
      <c r="K1" s="10"/>
      <c r="M1" s="11" t="s">
        <v>61</v>
      </c>
    </row>
    <row r="2" spans="2:14" ht="37.5" customHeight="1" x14ac:dyDescent="0.25">
      <c r="B2" s="467"/>
      <c r="C2" s="378" t="s">
        <v>210</v>
      </c>
      <c r="D2" s="378"/>
      <c r="E2" s="378"/>
      <c r="F2" s="378"/>
      <c r="G2" s="378"/>
      <c r="H2" s="378"/>
      <c r="I2" s="468"/>
      <c r="J2" s="10"/>
      <c r="K2" s="10"/>
      <c r="M2" s="11" t="s">
        <v>62</v>
      </c>
    </row>
    <row r="3" spans="2:14" ht="37.5" customHeight="1" x14ac:dyDescent="0.25">
      <c r="B3" s="467"/>
      <c r="C3" s="378" t="s">
        <v>211</v>
      </c>
      <c r="D3" s="378"/>
      <c r="E3" s="378"/>
      <c r="F3" s="378" t="s">
        <v>212</v>
      </c>
      <c r="G3" s="378"/>
      <c r="H3" s="378"/>
      <c r="I3" s="468"/>
      <c r="J3" s="10"/>
      <c r="K3" s="10"/>
      <c r="M3" s="11" t="s">
        <v>64</v>
      </c>
    </row>
    <row r="4" spans="2:14" ht="23.25" customHeight="1" x14ac:dyDescent="0.25">
      <c r="B4" s="469"/>
      <c r="C4" s="469"/>
      <c r="D4" s="469"/>
      <c r="E4" s="469"/>
      <c r="F4" s="469"/>
      <c r="G4" s="469"/>
      <c r="H4" s="469"/>
      <c r="I4" s="469"/>
      <c r="J4" s="12"/>
      <c r="K4" s="12"/>
    </row>
    <row r="5" spans="2:14" ht="24" customHeight="1" x14ac:dyDescent="0.25">
      <c r="B5" s="470" t="s">
        <v>213</v>
      </c>
      <c r="C5" s="470"/>
      <c r="D5" s="470"/>
      <c r="E5" s="470"/>
      <c r="F5" s="470"/>
      <c r="G5" s="470"/>
      <c r="H5" s="470"/>
      <c r="I5" s="470"/>
      <c r="J5" s="14"/>
      <c r="K5" s="14"/>
      <c r="N5" s="6" t="s">
        <v>71</v>
      </c>
    </row>
    <row r="6" spans="2:14" ht="30.75" customHeight="1" x14ac:dyDescent="0.25">
      <c r="B6" s="164" t="s">
        <v>214</v>
      </c>
      <c r="C6" s="179">
        <v>6</v>
      </c>
      <c r="D6" s="471" t="s">
        <v>215</v>
      </c>
      <c r="E6" s="471"/>
      <c r="F6" s="456" t="s">
        <v>342</v>
      </c>
      <c r="G6" s="456"/>
      <c r="H6" s="456"/>
      <c r="I6" s="456"/>
      <c r="J6" s="15"/>
      <c r="K6" s="15"/>
      <c r="M6" s="11" t="s">
        <v>75</v>
      </c>
      <c r="N6" s="6" t="s">
        <v>76</v>
      </c>
    </row>
    <row r="7" spans="2:14" ht="30.75" customHeight="1" x14ac:dyDescent="0.25">
      <c r="B7" s="164" t="s">
        <v>217</v>
      </c>
      <c r="C7" s="179" t="s">
        <v>78</v>
      </c>
      <c r="D7" s="471" t="s">
        <v>218</v>
      </c>
      <c r="E7" s="471"/>
      <c r="F7" s="456" t="s">
        <v>219</v>
      </c>
      <c r="G7" s="456"/>
      <c r="H7" s="167" t="s">
        <v>220</v>
      </c>
      <c r="I7" s="179" t="s">
        <v>96</v>
      </c>
      <c r="J7" s="17"/>
      <c r="K7" s="17"/>
      <c r="M7" s="11" t="s">
        <v>82</v>
      </c>
      <c r="N7" s="6" t="s">
        <v>83</v>
      </c>
    </row>
    <row r="8" spans="2:14" ht="30.75" customHeight="1" x14ac:dyDescent="0.25">
      <c r="B8" s="164" t="s">
        <v>221</v>
      </c>
      <c r="C8" s="456" t="s">
        <v>222</v>
      </c>
      <c r="D8" s="456"/>
      <c r="E8" s="456"/>
      <c r="F8" s="456"/>
      <c r="G8" s="167" t="s">
        <v>223</v>
      </c>
      <c r="H8" s="462">
        <v>7560</v>
      </c>
      <c r="I8" s="462"/>
      <c r="J8" s="19"/>
      <c r="K8" s="19"/>
      <c r="M8" s="11" t="s">
        <v>87</v>
      </c>
      <c r="N8" s="6" t="s">
        <v>42</v>
      </c>
    </row>
    <row r="9" spans="2:14" ht="30.75" customHeight="1" x14ac:dyDescent="0.25">
      <c r="B9" s="164" t="s">
        <v>62</v>
      </c>
      <c r="C9" s="463" t="s">
        <v>82</v>
      </c>
      <c r="D9" s="463"/>
      <c r="E9" s="463"/>
      <c r="F9" s="463"/>
      <c r="G9" s="167" t="s">
        <v>224</v>
      </c>
      <c r="H9" s="464" t="s">
        <v>225</v>
      </c>
      <c r="I9" s="464"/>
      <c r="J9" s="20"/>
      <c r="K9" s="20"/>
      <c r="M9" s="21" t="s">
        <v>91</v>
      </c>
    </row>
    <row r="10" spans="2:14" ht="30.75" customHeight="1" x14ac:dyDescent="0.25">
      <c r="B10" s="164" t="s">
        <v>226</v>
      </c>
      <c r="C10" s="465" t="s">
        <v>227</v>
      </c>
      <c r="D10" s="465"/>
      <c r="E10" s="465"/>
      <c r="F10" s="465"/>
      <c r="G10" s="465"/>
      <c r="H10" s="465"/>
      <c r="I10" s="465"/>
      <c r="J10" s="22"/>
      <c r="K10" s="22"/>
      <c r="M10" s="21"/>
    </row>
    <row r="11" spans="2:14" ht="30.75" customHeight="1" x14ac:dyDescent="0.25">
      <c r="B11" s="164" t="s">
        <v>228</v>
      </c>
      <c r="C11" s="457" t="s">
        <v>229</v>
      </c>
      <c r="D11" s="457"/>
      <c r="E11" s="457"/>
      <c r="F11" s="457"/>
      <c r="G11" s="457"/>
      <c r="H11" s="457"/>
      <c r="I11" s="457"/>
      <c r="J11" s="17"/>
      <c r="K11" s="17"/>
      <c r="M11" s="21"/>
      <c r="N11" s="6" t="s">
        <v>96</v>
      </c>
    </row>
    <row r="12" spans="2:14" ht="30.75" customHeight="1" x14ac:dyDescent="0.25">
      <c r="B12" s="164" t="s">
        <v>230</v>
      </c>
      <c r="C12" s="346" t="s">
        <v>343</v>
      </c>
      <c r="D12" s="346"/>
      <c r="E12" s="346"/>
      <c r="F12" s="346"/>
      <c r="G12" s="167" t="s">
        <v>232</v>
      </c>
      <c r="H12" s="348" t="s">
        <v>100</v>
      </c>
      <c r="I12" s="348"/>
      <c r="J12" s="17"/>
      <c r="K12" s="17"/>
      <c r="M12" s="21" t="s">
        <v>101</v>
      </c>
      <c r="N12" s="6" t="s">
        <v>78</v>
      </c>
    </row>
    <row r="13" spans="2:14" ht="30.75" customHeight="1" x14ac:dyDescent="0.25">
      <c r="B13" s="164" t="s">
        <v>233</v>
      </c>
      <c r="C13" s="466" t="s">
        <v>234</v>
      </c>
      <c r="D13" s="466"/>
      <c r="E13" s="466"/>
      <c r="F13" s="466"/>
      <c r="G13" s="167" t="s">
        <v>235</v>
      </c>
      <c r="H13" s="457" t="s">
        <v>42</v>
      </c>
      <c r="I13" s="457"/>
      <c r="J13" s="17"/>
      <c r="K13" s="17"/>
      <c r="M13" s="21" t="s">
        <v>105</v>
      </c>
    </row>
    <row r="14" spans="2:14" ht="64.5" customHeight="1" x14ac:dyDescent="0.25">
      <c r="B14" s="164" t="s">
        <v>236</v>
      </c>
      <c r="C14" s="352" t="s">
        <v>344</v>
      </c>
      <c r="D14" s="352"/>
      <c r="E14" s="352"/>
      <c r="F14" s="352"/>
      <c r="G14" s="352"/>
      <c r="H14" s="352"/>
      <c r="I14" s="352"/>
      <c r="J14" s="22"/>
      <c r="K14" s="22"/>
      <c r="M14" s="21" t="s">
        <v>108</v>
      </c>
      <c r="N14" s="6"/>
    </row>
    <row r="15" spans="2:14" ht="30.75" customHeight="1" x14ac:dyDescent="0.25">
      <c r="B15" s="164" t="s">
        <v>238</v>
      </c>
      <c r="C15" s="346" t="s">
        <v>345</v>
      </c>
      <c r="D15" s="346"/>
      <c r="E15" s="346"/>
      <c r="F15" s="346"/>
      <c r="G15" s="346"/>
      <c r="H15" s="346"/>
      <c r="I15" s="346"/>
      <c r="J15" s="23"/>
      <c r="K15" s="23"/>
      <c r="M15" s="21" t="s">
        <v>112</v>
      </c>
      <c r="N15" s="6"/>
    </row>
    <row r="16" spans="2:14" ht="20.25" customHeight="1" x14ac:dyDescent="0.25">
      <c r="B16" s="164" t="s">
        <v>240</v>
      </c>
      <c r="C16" s="456" t="s">
        <v>346</v>
      </c>
      <c r="D16" s="456"/>
      <c r="E16" s="456"/>
      <c r="F16" s="456"/>
      <c r="G16" s="456"/>
      <c r="H16" s="456"/>
      <c r="I16" s="456"/>
      <c r="J16" s="24"/>
      <c r="K16" s="24"/>
      <c r="M16" s="21"/>
      <c r="N16" s="6"/>
    </row>
    <row r="17" spans="2:14" ht="30.75" customHeight="1" x14ac:dyDescent="0.25">
      <c r="B17" s="164" t="s">
        <v>242</v>
      </c>
      <c r="C17" s="457" t="s">
        <v>347</v>
      </c>
      <c r="D17" s="458"/>
      <c r="E17" s="458"/>
      <c r="F17" s="458"/>
      <c r="G17" s="458"/>
      <c r="H17" s="458"/>
      <c r="I17" s="458"/>
      <c r="J17" s="25"/>
      <c r="K17" s="25"/>
      <c r="M17" s="21" t="s">
        <v>100</v>
      </c>
      <c r="N17" s="6"/>
    </row>
    <row r="18" spans="2:14" ht="18" customHeight="1" x14ac:dyDescent="0.25">
      <c r="B18" s="459" t="s">
        <v>244</v>
      </c>
      <c r="C18" s="460" t="s">
        <v>245</v>
      </c>
      <c r="D18" s="460"/>
      <c r="E18" s="460"/>
      <c r="F18" s="461" t="s">
        <v>246</v>
      </c>
      <c r="G18" s="461"/>
      <c r="H18" s="461"/>
      <c r="I18" s="461"/>
      <c r="J18" s="26"/>
      <c r="K18" s="26"/>
      <c r="M18" s="21" t="s">
        <v>122</v>
      </c>
      <c r="N18" s="6"/>
    </row>
    <row r="19" spans="2:14" ht="39.75" customHeight="1" x14ac:dyDescent="0.25">
      <c r="B19" s="459"/>
      <c r="C19" s="456" t="s">
        <v>348</v>
      </c>
      <c r="D19" s="456"/>
      <c r="E19" s="456"/>
      <c r="F19" s="456" t="s">
        <v>349</v>
      </c>
      <c r="G19" s="456"/>
      <c r="H19" s="456"/>
      <c r="I19" s="456"/>
      <c r="J19" s="24"/>
      <c r="K19" s="24"/>
      <c r="M19" s="21" t="s">
        <v>126</v>
      </c>
      <c r="N19" s="6"/>
    </row>
    <row r="20" spans="2:14" ht="39.75" customHeight="1" x14ac:dyDescent="0.25">
      <c r="B20" s="165" t="s">
        <v>249</v>
      </c>
      <c r="C20" s="434" t="s">
        <v>350</v>
      </c>
      <c r="D20" s="435"/>
      <c r="E20" s="436"/>
      <c r="F20" s="348" t="s">
        <v>351</v>
      </c>
      <c r="G20" s="348"/>
      <c r="H20" s="348"/>
      <c r="I20" s="349"/>
      <c r="J20" s="17"/>
      <c r="K20" s="17"/>
      <c r="M20" s="21"/>
      <c r="N20" s="6"/>
    </row>
    <row r="21" spans="2:14" ht="42" customHeight="1" x14ac:dyDescent="0.25">
      <c r="B21" s="165" t="s">
        <v>252</v>
      </c>
      <c r="C21" s="437" t="s">
        <v>352</v>
      </c>
      <c r="D21" s="438"/>
      <c r="E21" s="439"/>
      <c r="F21" s="440" t="s">
        <v>353</v>
      </c>
      <c r="G21" s="441"/>
      <c r="H21" s="441"/>
      <c r="I21" s="442"/>
      <c r="J21" s="23"/>
      <c r="K21" s="23"/>
      <c r="M21" s="27"/>
      <c r="N21" s="6"/>
    </row>
    <row r="22" spans="2:14" ht="23.25" customHeight="1" x14ac:dyDescent="0.25">
      <c r="B22" s="165" t="s">
        <v>255</v>
      </c>
      <c r="C22" s="443">
        <v>44927</v>
      </c>
      <c r="D22" s="444"/>
      <c r="E22" s="445"/>
      <c r="F22" s="167" t="s">
        <v>256</v>
      </c>
      <c r="G22" s="193">
        <v>18</v>
      </c>
      <c r="H22" s="167" t="s">
        <v>257</v>
      </c>
      <c r="I22" s="194">
        <f>3+13+18</f>
        <v>34</v>
      </c>
      <c r="J22" s="28"/>
      <c r="K22" s="28"/>
      <c r="M22" s="27"/>
    </row>
    <row r="23" spans="2:14" ht="27" customHeight="1" x14ac:dyDescent="0.25">
      <c r="B23" s="165" t="s">
        <v>258</v>
      </c>
      <c r="C23" s="443">
        <v>45291</v>
      </c>
      <c r="D23" s="326"/>
      <c r="E23" s="446"/>
      <c r="F23" s="167" t="s">
        <v>259</v>
      </c>
      <c r="G23" s="480">
        <f>+F27</f>
        <v>10</v>
      </c>
      <c r="H23" s="481"/>
      <c r="I23" s="482"/>
      <c r="J23" s="29"/>
      <c r="K23" s="29"/>
      <c r="M23" s="27"/>
    </row>
    <row r="24" spans="2:14" ht="30.75" customHeight="1" x14ac:dyDescent="0.25">
      <c r="B24" s="166" t="s">
        <v>260</v>
      </c>
      <c r="C24" s="338" t="s">
        <v>112</v>
      </c>
      <c r="D24" s="339"/>
      <c r="E24" s="340"/>
      <c r="F24" s="168" t="s">
        <v>261</v>
      </c>
      <c r="G24" s="440" t="s">
        <v>262</v>
      </c>
      <c r="H24" s="441"/>
      <c r="I24" s="450"/>
      <c r="J24" s="26"/>
      <c r="K24" s="26"/>
      <c r="M24" s="27"/>
    </row>
    <row r="25" spans="2:14" ht="22.5" customHeight="1" x14ac:dyDescent="0.25">
      <c r="B25" s="451" t="s">
        <v>263</v>
      </c>
      <c r="C25" s="433"/>
      <c r="D25" s="433"/>
      <c r="E25" s="433"/>
      <c r="F25" s="433"/>
      <c r="G25" s="433"/>
      <c r="H25" s="433"/>
      <c r="I25" s="452"/>
      <c r="J25" s="14"/>
      <c r="K25" s="14"/>
      <c r="M25" s="27"/>
    </row>
    <row r="26" spans="2:14" ht="43.5" customHeight="1" x14ac:dyDescent="0.25">
      <c r="B26" s="169" t="s">
        <v>142</v>
      </c>
      <c r="C26" s="170" t="s">
        <v>264</v>
      </c>
      <c r="D26" s="170" t="s">
        <v>265</v>
      </c>
      <c r="E26" s="171" t="s">
        <v>266</v>
      </c>
      <c r="F26" s="170" t="s">
        <v>267</v>
      </c>
      <c r="G26" s="170" t="s">
        <v>268</v>
      </c>
      <c r="H26" s="171" t="s">
        <v>269</v>
      </c>
      <c r="I26" s="172" t="s">
        <v>270</v>
      </c>
      <c r="J26" s="24"/>
      <c r="K26" s="24"/>
      <c r="M26" s="27"/>
    </row>
    <row r="27" spans="2:14" ht="19.5" customHeight="1" x14ac:dyDescent="0.25">
      <c r="B27" s="173" t="s">
        <v>151</v>
      </c>
      <c r="C27" s="199">
        <v>0</v>
      </c>
      <c r="D27" s="186">
        <v>1</v>
      </c>
      <c r="E27" s="183">
        <f>IF(OR(C27=0,C27=""),0,D27/C27)</f>
        <v>0</v>
      </c>
      <c r="F27" s="453">
        <f>SUM(C27:C38)</f>
        <v>10</v>
      </c>
      <c r="G27" s="453">
        <f>SUM(D27:D38)</f>
        <v>4</v>
      </c>
      <c r="H27" s="185">
        <f>+(D27*100%)/$G$23</f>
        <v>0.1</v>
      </c>
      <c r="I27" s="453">
        <f>G27+I22</f>
        <v>38</v>
      </c>
      <c r="J27" s="36"/>
      <c r="K27" s="36"/>
      <c r="M27" s="27"/>
    </row>
    <row r="28" spans="2:14" ht="19.5" customHeight="1" x14ac:dyDescent="0.25">
      <c r="B28" s="173" t="s">
        <v>152</v>
      </c>
      <c r="C28" s="199">
        <v>0</v>
      </c>
      <c r="D28" s="188">
        <v>0</v>
      </c>
      <c r="E28" s="183">
        <f t="shared" ref="E28:E38" si="0">IF(OR(C28=0,C28=""),0,D28/C28)</f>
        <v>0</v>
      </c>
      <c r="F28" s="454"/>
      <c r="G28" s="454"/>
      <c r="H28" s="185">
        <f>+(D28*100%)/$G$23+H27</f>
        <v>0.1</v>
      </c>
      <c r="I28" s="454"/>
      <c r="J28" s="36"/>
      <c r="K28" s="36"/>
      <c r="M28" s="27"/>
    </row>
    <row r="29" spans="2:14" ht="19.5" customHeight="1" x14ac:dyDescent="0.25">
      <c r="B29" s="173" t="s">
        <v>153</v>
      </c>
      <c r="C29" s="199">
        <v>1</v>
      </c>
      <c r="D29" s="188">
        <v>0</v>
      </c>
      <c r="E29" s="183">
        <f>IF(OR(C29=0,C29=""),0,D29/C29)</f>
        <v>0</v>
      </c>
      <c r="F29" s="454"/>
      <c r="G29" s="454"/>
      <c r="H29" s="207">
        <f>+(D29*100%)/$G$23+H28</f>
        <v>0.1</v>
      </c>
      <c r="I29" s="454"/>
      <c r="J29" s="36"/>
      <c r="K29" s="36"/>
      <c r="M29" s="27"/>
    </row>
    <row r="30" spans="2:14" ht="19.5" customHeight="1" x14ac:dyDescent="0.25">
      <c r="B30" s="173" t="s">
        <v>154</v>
      </c>
      <c r="C30" s="199">
        <v>1</v>
      </c>
      <c r="D30" s="188">
        <v>1</v>
      </c>
      <c r="E30" s="183">
        <f t="shared" si="0"/>
        <v>1</v>
      </c>
      <c r="F30" s="454"/>
      <c r="G30" s="454"/>
      <c r="H30" s="185">
        <f t="shared" ref="H30" si="1">+IF(D30="","",((D30*100%)/$G$23)+H29)</f>
        <v>0.2</v>
      </c>
      <c r="I30" s="454"/>
      <c r="J30" s="36"/>
      <c r="K30" s="36"/>
    </row>
    <row r="31" spans="2:14" ht="19.5" customHeight="1" x14ac:dyDescent="0.25">
      <c r="B31" s="173" t="s">
        <v>155</v>
      </c>
      <c r="C31" s="199">
        <v>2</v>
      </c>
      <c r="D31" s="188">
        <v>2</v>
      </c>
      <c r="E31" s="183">
        <f t="shared" si="0"/>
        <v>1</v>
      </c>
      <c r="F31" s="454"/>
      <c r="G31" s="454"/>
      <c r="H31" s="185">
        <f>+(D31*100%)/$G$23+H30</f>
        <v>0.4</v>
      </c>
      <c r="I31" s="454"/>
      <c r="J31" s="36"/>
      <c r="K31" s="36"/>
    </row>
    <row r="32" spans="2:14" ht="19.5" customHeight="1" x14ac:dyDescent="0.25">
      <c r="B32" s="173" t="s">
        <v>156</v>
      </c>
      <c r="C32" s="199">
        <v>2</v>
      </c>
      <c r="D32" s="186"/>
      <c r="E32" s="183">
        <f t="shared" si="0"/>
        <v>0</v>
      </c>
      <c r="F32" s="454"/>
      <c r="G32" s="454"/>
      <c r="H32" s="185">
        <f t="shared" ref="H32:H38" si="2">+(D32*100%)/$G$23</f>
        <v>0</v>
      </c>
      <c r="I32" s="454"/>
      <c r="J32" s="36"/>
      <c r="K32" s="36"/>
    </row>
    <row r="33" spans="2:11" ht="19.5" customHeight="1" x14ac:dyDescent="0.25">
      <c r="B33" s="173" t="s">
        <v>157</v>
      </c>
      <c r="C33" s="199">
        <v>1</v>
      </c>
      <c r="D33" s="186"/>
      <c r="E33" s="183">
        <f t="shared" si="0"/>
        <v>0</v>
      </c>
      <c r="F33" s="454"/>
      <c r="G33" s="454"/>
      <c r="H33" s="185">
        <f t="shared" si="2"/>
        <v>0</v>
      </c>
      <c r="I33" s="454"/>
      <c r="J33" s="36"/>
      <c r="K33" s="36"/>
    </row>
    <row r="34" spans="2:11" ht="19.5" customHeight="1" x14ac:dyDescent="0.25">
      <c r="B34" s="173" t="s">
        <v>158</v>
      </c>
      <c r="C34" s="199">
        <v>1</v>
      </c>
      <c r="D34" s="186"/>
      <c r="E34" s="183">
        <f t="shared" si="0"/>
        <v>0</v>
      </c>
      <c r="F34" s="454"/>
      <c r="G34" s="454"/>
      <c r="H34" s="185">
        <f t="shared" si="2"/>
        <v>0</v>
      </c>
      <c r="I34" s="454"/>
      <c r="J34" s="36"/>
      <c r="K34" s="36"/>
    </row>
    <row r="35" spans="2:11" ht="19.5" customHeight="1" x14ac:dyDescent="0.25">
      <c r="B35" s="173" t="s">
        <v>159</v>
      </c>
      <c r="C35" s="199">
        <v>1</v>
      </c>
      <c r="D35" s="186"/>
      <c r="E35" s="183">
        <f t="shared" si="0"/>
        <v>0</v>
      </c>
      <c r="F35" s="454"/>
      <c r="G35" s="454"/>
      <c r="H35" s="185">
        <f t="shared" si="2"/>
        <v>0</v>
      </c>
      <c r="I35" s="454"/>
      <c r="J35" s="36"/>
      <c r="K35" s="36"/>
    </row>
    <row r="36" spans="2:11" ht="19.5" customHeight="1" x14ac:dyDescent="0.25">
      <c r="B36" s="173" t="s">
        <v>160</v>
      </c>
      <c r="C36" s="199">
        <v>1</v>
      </c>
      <c r="D36" s="186"/>
      <c r="E36" s="183">
        <f t="shared" si="0"/>
        <v>0</v>
      </c>
      <c r="F36" s="454"/>
      <c r="G36" s="454"/>
      <c r="H36" s="185">
        <f t="shared" si="2"/>
        <v>0</v>
      </c>
      <c r="I36" s="454"/>
      <c r="J36" s="36"/>
      <c r="K36" s="36"/>
    </row>
    <row r="37" spans="2:11" ht="19.5" customHeight="1" x14ac:dyDescent="0.25">
      <c r="B37" s="173" t="s">
        <v>161</v>
      </c>
      <c r="C37" s="199">
        <v>0</v>
      </c>
      <c r="D37" s="186"/>
      <c r="E37" s="183">
        <f t="shared" si="0"/>
        <v>0</v>
      </c>
      <c r="F37" s="454"/>
      <c r="G37" s="454"/>
      <c r="H37" s="185">
        <f t="shared" si="2"/>
        <v>0</v>
      </c>
      <c r="I37" s="454"/>
      <c r="J37" s="36"/>
      <c r="K37" s="36"/>
    </row>
    <row r="38" spans="2:11" ht="19.5" customHeight="1" x14ac:dyDescent="0.25">
      <c r="B38" s="173" t="s">
        <v>162</v>
      </c>
      <c r="C38" s="199">
        <v>0</v>
      </c>
      <c r="D38" s="186"/>
      <c r="E38" s="183">
        <f t="shared" si="0"/>
        <v>0</v>
      </c>
      <c r="F38" s="455"/>
      <c r="G38" s="455"/>
      <c r="H38" s="185">
        <f t="shared" si="2"/>
        <v>0</v>
      </c>
      <c r="I38" s="455"/>
      <c r="J38" s="36"/>
      <c r="K38" s="36"/>
    </row>
    <row r="39" spans="2:11" ht="341.25" customHeight="1" x14ac:dyDescent="0.25">
      <c r="B39" s="174" t="s">
        <v>271</v>
      </c>
      <c r="C39" s="492" t="s">
        <v>388</v>
      </c>
      <c r="D39" s="493"/>
      <c r="E39" s="493"/>
      <c r="F39" s="493"/>
      <c r="G39" s="493"/>
      <c r="H39" s="493"/>
      <c r="I39" s="494"/>
      <c r="J39" s="37"/>
      <c r="K39" s="37"/>
    </row>
    <row r="40" spans="2:11" ht="55.5" customHeight="1" x14ac:dyDescent="0.25">
      <c r="B40" s="421"/>
      <c r="C40" s="314"/>
      <c r="D40" s="314"/>
      <c r="E40" s="314"/>
      <c r="F40" s="314"/>
      <c r="G40" s="314"/>
      <c r="H40" s="314"/>
      <c r="I40" s="422"/>
      <c r="J40" s="14"/>
      <c r="K40" s="14"/>
    </row>
    <row r="41" spans="2:11" ht="55.5" customHeight="1" x14ac:dyDescent="0.25">
      <c r="B41" s="423"/>
      <c r="C41" s="317"/>
      <c r="D41" s="317"/>
      <c r="E41" s="317"/>
      <c r="F41" s="317"/>
      <c r="G41" s="317"/>
      <c r="H41" s="317"/>
      <c r="I41" s="424"/>
      <c r="J41" s="37"/>
      <c r="K41" s="37"/>
    </row>
    <row r="42" spans="2:11" ht="56.25" customHeight="1" x14ac:dyDescent="0.25">
      <c r="B42" s="423"/>
      <c r="C42" s="317"/>
      <c r="D42" s="317"/>
      <c r="E42" s="317"/>
      <c r="F42" s="317"/>
      <c r="G42" s="317"/>
      <c r="H42" s="317"/>
      <c r="I42" s="424"/>
      <c r="J42" s="37"/>
      <c r="K42" s="37"/>
    </row>
    <row r="43" spans="2:11" ht="18" customHeight="1" x14ac:dyDescent="0.25">
      <c r="B43" s="423"/>
      <c r="C43" s="317"/>
      <c r="D43" s="317"/>
      <c r="E43" s="317"/>
      <c r="F43" s="317"/>
      <c r="G43" s="317"/>
      <c r="H43" s="317"/>
      <c r="I43" s="424"/>
      <c r="J43" s="37"/>
      <c r="K43" s="37"/>
    </row>
    <row r="44" spans="2:11" ht="21.75" hidden="1" customHeight="1" x14ac:dyDescent="0.25">
      <c r="B44" s="425"/>
      <c r="C44" s="320"/>
      <c r="D44" s="320"/>
      <c r="E44" s="320"/>
      <c r="F44" s="320"/>
      <c r="G44" s="320"/>
      <c r="H44" s="320"/>
      <c r="I44" s="426"/>
      <c r="J44" s="12"/>
      <c r="K44" s="12"/>
    </row>
    <row r="45" spans="2:11" ht="369" customHeight="1" x14ac:dyDescent="0.25">
      <c r="B45" s="164" t="s">
        <v>272</v>
      </c>
      <c r="C45" s="495" t="s">
        <v>387</v>
      </c>
      <c r="D45" s="496"/>
      <c r="E45" s="496"/>
      <c r="F45" s="496"/>
      <c r="G45" s="496"/>
      <c r="H45" s="496"/>
      <c r="I45" s="497"/>
      <c r="J45" s="38"/>
      <c r="K45" s="38"/>
    </row>
    <row r="46" spans="2:11" ht="33" customHeight="1" x14ac:dyDescent="0.25">
      <c r="B46" s="164" t="s">
        <v>273</v>
      </c>
      <c r="C46" s="498" t="s">
        <v>325</v>
      </c>
      <c r="D46" s="498"/>
      <c r="E46" s="498"/>
      <c r="F46" s="498"/>
      <c r="G46" s="498"/>
      <c r="H46" s="498"/>
      <c r="I46" s="498"/>
      <c r="J46" s="38"/>
      <c r="K46" s="38"/>
    </row>
    <row r="47" spans="2:11" ht="81.75" customHeight="1" x14ac:dyDescent="0.25">
      <c r="B47" s="175" t="s">
        <v>274</v>
      </c>
      <c r="C47" s="499" t="s">
        <v>354</v>
      </c>
      <c r="D47" s="499"/>
      <c r="E47" s="499"/>
      <c r="F47" s="499"/>
      <c r="G47" s="499"/>
      <c r="H47" s="499"/>
      <c r="I47" s="499"/>
      <c r="J47" s="38"/>
      <c r="K47" s="38"/>
    </row>
    <row r="48" spans="2:11" ht="22.5" customHeight="1" x14ac:dyDescent="0.25">
      <c r="B48" s="433" t="s">
        <v>276</v>
      </c>
      <c r="C48" s="433"/>
      <c r="D48" s="433"/>
      <c r="E48" s="433"/>
      <c r="F48" s="433"/>
      <c r="G48" s="433"/>
      <c r="H48" s="433"/>
      <c r="I48" s="433"/>
      <c r="J48" s="38"/>
      <c r="K48" s="38"/>
    </row>
    <row r="49" spans="2:11" ht="22.5" customHeight="1" x14ac:dyDescent="0.25">
      <c r="B49" s="417" t="s">
        <v>277</v>
      </c>
      <c r="C49" s="177" t="s">
        <v>278</v>
      </c>
      <c r="D49" s="419" t="s">
        <v>279</v>
      </c>
      <c r="E49" s="419"/>
      <c r="F49" s="419"/>
      <c r="G49" s="419" t="s">
        <v>280</v>
      </c>
      <c r="H49" s="419"/>
      <c r="I49" s="419"/>
      <c r="J49" s="39"/>
      <c r="K49" s="39"/>
    </row>
    <row r="50" spans="2:11" ht="30.75" customHeight="1" x14ac:dyDescent="0.25">
      <c r="B50" s="418"/>
      <c r="C50" s="178"/>
      <c r="D50" s="420"/>
      <c r="E50" s="420"/>
      <c r="F50" s="420"/>
      <c r="G50" s="420"/>
      <c r="H50" s="420"/>
      <c r="I50" s="420"/>
      <c r="J50" s="39"/>
      <c r="K50" s="39"/>
    </row>
    <row r="51" spans="2:11" ht="32.25" customHeight="1" x14ac:dyDescent="0.25">
      <c r="B51" s="176" t="s">
        <v>281</v>
      </c>
      <c r="C51" s="420" t="s">
        <v>355</v>
      </c>
      <c r="D51" s="420"/>
      <c r="E51" s="420"/>
      <c r="F51" s="420"/>
      <c r="G51" s="420"/>
      <c r="H51" s="420"/>
      <c r="I51" s="420"/>
      <c r="J51" s="42"/>
      <c r="K51" s="42"/>
    </row>
    <row r="52" spans="2:11" ht="28.5" customHeight="1" x14ac:dyDescent="0.25">
      <c r="B52" s="167" t="s">
        <v>283</v>
      </c>
      <c r="C52" s="434" t="s">
        <v>302</v>
      </c>
      <c r="D52" s="435"/>
      <c r="E52" s="435"/>
      <c r="F52" s="435"/>
      <c r="G52" s="435"/>
      <c r="H52" s="435"/>
      <c r="I52" s="436"/>
      <c r="J52" s="42"/>
      <c r="K52" s="42"/>
    </row>
    <row r="53" spans="2:11" ht="30" customHeight="1" x14ac:dyDescent="0.25">
      <c r="B53" s="175" t="s">
        <v>285</v>
      </c>
      <c r="C53" s="420" t="s">
        <v>286</v>
      </c>
      <c r="D53" s="420"/>
      <c r="E53" s="420"/>
      <c r="F53" s="420"/>
      <c r="G53" s="420"/>
      <c r="H53" s="420"/>
      <c r="I53" s="420"/>
      <c r="J53" s="43"/>
      <c r="K53" s="43"/>
    </row>
    <row r="54" spans="2:11" ht="31.5" customHeight="1" x14ac:dyDescent="0.25">
      <c r="B54" s="175" t="s">
        <v>287</v>
      </c>
      <c r="C54" s="420"/>
      <c r="D54" s="420"/>
      <c r="E54" s="420"/>
      <c r="F54" s="420"/>
      <c r="G54" s="420"/>
      <c r="H54" s="420"/>
      <c r="I54" s="420"/>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H27:I27 H28:H29 F27:G38 H32: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9"/>
      <c r="C2" s="377" t="s">
        <v>0</v>
      </c>
      <c r="D2" s="377"/>
      <c r="E2" s="377"/>
      <c r="F2" s="377"/>
      <c r="G2" s="377"/>
      <c r="H2" s="377"/>
      <c r="I2" s="381"/>
      <c r="J2" s="10"/>
      <c r="K2" s="10"/>
      <c r="M2" s="11" t="s">
        <v>61</v>
      </c>
    </row>
    <row r="3" spans="2:14" ht="25.5" customHeight="1" x14ac:dyDescent="0.25">
      <c r="B3" s="380"/>
      <c r="C3" s="378" t="s">
        <v>1</v>
      </c>
      <c r="D3" s="378"/>
      <c r="E3" s="378"/>
      <c r="F3" s="378"/>
      <c r="G3" s="378"/>
      <c r="H3" s="378"/>
      <c r="I3" s="382"/>
      <c r="J3" s="10"/>
      <c r="K3" s="10"/>
      <c r="M3" s="11" t="s">
        <v>62</v>
      </c>
    </row>
    <row r="4" spans="2:14" ht="25.5" customHeight="1" x14ac:dyDescent="0.25">
      <c r="B4" s="380"/>
      <c r="C4" s="378" t="s">
        <v>63</v>
      </c>
      <c r="D4" s="378"/>
      <c r="E4" s="378"/>
      <c r="F4" s="378"/>
      <c r="G4" s="378"/>
      <c r="H4" s="378"/>
      <c r="I4" s="382"/>
      <c r="J4" s="10"/>
      <c r="K4" s="10"/>
      <c r="M4" s="11" t="s">
        <v>64</v>
      </c>
    </row>
    <row r="5" spans="2:14" ht="25.5" customHeight="1" x14ac:dyDescent="0.25">
      <c r="B5" s="380"/>
      <c r="C5" s="378" t="s">
        <v>65</v>
      </c>
      <c r="D5" s="378"/>
      <c r="E5" s="378"/>
      <c r="F5" s="378"/>
      <c r="G5" s="383" t="s">
        <v>66</v>
      </c>
      <c r="H5" s="383"/>
      <c r="I5" s="382"/>
      <c r="J5" s="10"/>
      <c r="K5" s="10"/>
      <c r="M5" s="11" t="s">
        <v>67</v>
      </c>
    </row>
    <row r="6" spans="2:14" ht="23.25" customHeight="1" x14ac:dyDescent="0.25">
      <c r="B6" s="362" t="s">
        <v>68</v>
      </c>
      <c r="C6" s="363"/>
      <c r="D6" s="363"/>
      <c r="E6" s="363"/>
      <c r="F6" s="363"/>
      <c r="G6" s="363"/>
      <c r="H6" s="363"/>
      <c r="I6" s="364"/>
      <c r="J6" s="12"/>
      <c r="K6" s="12"/>
    </row>
    <row r="7" spans="2:14" ht="24" customHeight="1" x14ac:dyDescent="0.25">
      <c r="B7" s="365" t="s">
        <v>69</v>
      </c>
      <c r="C7" s="366"/>
      <c r="D7" s="366"/>
      <c r="E7" s="366"/>
      <c r="F7" s="366"/>
      <c r="G7" s="366"/>
      <c r="H7" s="366"/>
      <c r="I7" s="367"/>
      <c r="J7" s="13"/>
      <c r="K7" s="13"/>
    </row>
    <row r="8" spans="2:14" ht="24" customHeight="1" x14ac:dyDescent="0.25">
      <c r="B8" s="368" t="s">
        <v>70</v>
      </c>
      <c r="C8" s="369"/>
      <c r="D8" s="369"/>
      <c r="E8" s="369"/>
      <c r="F8" s="369"/>
      <c r="G8" s="369"/>
      <c r="H8" s="369"/>
      <c r="I8" s="370"/>
      <c r="J8" s="14"/>
      <c r="K8" s="14"/>
      <c r="N8" s="6" t="s">
        <v>71</v>
      </c>
    </row>
    <row r="9" spans="2:14" ht="30.75" customHeight="1" x14ac:dyDescent="0.25">
      <c r="B9" s="98" t="s">
        <v>72</v>
      </c>
      <c r="C9" s="59">
        <v>14</v>
      </c>
      <c r="D9" s="374" t="s">
        <v>73</v>
      </c>
      <c r="E9" s="374"/>
      <c r="F9" s="325" t="s">
        <v>356</v>
      </c>
      <c r="G9" s="326"/>
      <c r="H9" s="326"/>
      <c r="I9" s="327"/>
      <c r="J9" s="15"/>
      <c r="K9" s="15"/>
      <c r="M9" s="11" t="s">
        <v>75</v>
      </c>
      <c r="N9" s="6" t="s">
        <v>76</v>
      </c>
    </row>
    <row r="10" spans="2:14" ht="30.75" customHeight="1" x14ac:dyDescent="0.25">
      <c r="B10" s="18" t="s">
        <v>77</v>
      </c>
      <c r="C10" s="60" t="s">
        <v>78</v>
      </c>
      <c r="D10" s="375" t="s">
        <v>79</v>
      </c>
      <c r="E10" s="376"/>
      <c r="F10" s="359" t="s">
        <v>80</v>
      </c>
      <c r="G10" s="360"/>
      <c r="H10" s="16" t="s">
        <v>81</v>
      </c>
      <c r="I10" s="76" t="s">
        <v>78</v>
      </c>
      <c r="J10" s="17"/>
      <c r="K10" s="17"/>
      <c r="M10" s="11" t="s">
        <v>82</v>
      </c>
      <c r="N10" s="6" t="s">
        <v>83</v>
      </c>
    </row>
    <row r="11" spans="2:14" ht="30.75" customHeight="1" x14ac:dyDescent="0.25">
      <c r="B11" s="18" t="s">
        <v>84</v>
      </c>
      <c r="C11" s="371" t="s">
        <v>85</v>
      </c>
      <c r="D11" s="371"/>
      <c r="E11" s="371"/>
      <c r="F11" s="371"/>
      <c r="G11" s="16" t="s">
        <v>86</v>
      </c>
      <c r="H11" s="372">
        <v>1032</v>
      </c>
      <c r="I11" s="373"/>
      <c r="J11" s="19"/>
      <c r="K11" s="19"/>
      <c r="M11" s="11" t="s">
        <v>87</v>
      </c>
      <c r="N11" s="6" t="s">
        <v>42</v>
      </c>
    </row>
    <row r="12" spans="2:14" ht="30.75" customHeight="1" x14ac:dyDescent="0.25">
      <c r="B12" s="18" t="s">
        <v>88</v>
      </c>
      <c r="C12" s="356" t="s">
        <v>82</v>
      </c>
      <c r="D12" s="356"/>
      <c r="E12" s="356"/>
      <c r="F12" s="356"/>
      <c r="G12" s="16" t="s">
        <v>89</v>
      </c>
      <c r="H12" s="500" t="s">
        <v>225</v>
      </c>
      <c r="I12" s="501"/>
      <c r="J12" s="20"/>
      <c r="K12" s="20"/>
      <c r="M12" s="21" t="s">
        <v>91</v>
      </c>
    </row>
    <row r="13" spans="2:14" ht="30.75" customHeight="1" x14ac:dyDescent="0.25">
      <c r="B13" s="18" t="s">
        <v>92</v>
      </c>
      <c r="C13" s="352" t="s">
        <v>93</v>
      </c>
      <c r="D13" s="352"/>
      <c r="E13" s="352"/>
      <c r="F13" s="352"/>
      <c r="G13" s="352"/>
      <c r="H13" s="352"/>
      <c r="I13" s="353"/>
      <c r="J13" s="22"/>
      <c r="K13" s="22"/>
      <c r="M13" s="21"/>
    </row>
    <row r="14" spans="2:14" ht="30.75" customHeight="1" x14ac:dyDescent="0.25">
      <c r="B14" s="18" t="s">
        <v>94</v>
      </c>
      <c r="C14" s="359" t="s">
        <v>357</v>
      </c>
      <c r="D14" s="360"/>
      <c r="E14" s="360"/>
      <c r="F14" s="360"/>
      <c r="G14" s="360"/>
      <c r="H14" s="360"/>
      <c r="I14" s="361"/>
      <c r="J14" s="17"/>
      <c r="K14" s="17"/>
      <c r="M14" s="21"/>
      <c r="N14" s="6" t="s">
        <v>96</v>
      </c>
    </row>
    <row r="15" spans="2:14" ht="30.75" customHeight="1" x14ac:dyDescent="0.25">
      <c r="B15" s="18" t="s">
        <v>97</v>
      </c>
      <c r="C15" s="325" t="s">
        <v>358</v>
      </c>
      <c r="D15" s="326"/>
      <c r="E15" s="326"/>
      <c r="F15" s="446"/>
      <c r="G15" s="16" t="s">
        <v>99</v>
      </c>
      <c r="H15" s="348" t="s">
        <v>100</v>
      </c>
      <c r="I15" s="349"/>
      <c r="J15" s="17"/>
      <c r="K15" s="17"/>
      <c r="M15" s="21" t="s">
        <v>101</v>
      </c>
      <c r="N15" s="6" t="s">
        <v>78</v>
      </c>
    </row>
    <row r="16" spans="2:14" ht="30.75" customHeight="1" x14ac:dyDescent="0.25">
      <c r="B16" s="18" t="s">
        <v>102</v>
      </c>
      <c r="C16" s="350" t="s">
        <v>103</v>
      </c>
      <c r="D16" s="351"/>
      <c r="E16" s="351"/>
      <c r="F16" s="351"/>
      <c r="G16" s="16" t="s">
        <v>104</v>
      </c>
      <c r="H16" s="348" t="s">
        <v>42</v>
      </c>
      <c r="I16" s="349"/>
      <c r="J16" s="17"/>
      <c r="K16" s="17"/>
      <c r="M16" s="21" t="s">
        <v>105</v>
      </c>
    </row>
    <row r="17" spans="2:14" ht="36" customHeight="1" x14ac:dyDescent="0.25">
      <c r="B17" s="18" t="s">
        <v>106</v>
      </c>
      <c r="C17" s="502" t="s">
        <v>359</v>
      </c>
      <c r="D17" s="503"/>
      <c r="E17" s="503"/>
      <c r="F17" s="503"/>
      <c r="G17" s="503"/>
      <c r="H17" s="503"/>
      <c r="I17" s="504"/>
      <c r="J17" s="22"/>
      <c r="K17" s="22"/>
      <c r="M17" s="21" t="s">
        <v>108</v>
      </c>
      <c r="N17" s="6" t="s">
        <v>109</v>
      </c>
    </row>
    <row r="18" spans="2:14" ht="30.75" customHeight="1" x14ac:dyDescent="0.25">
      <c r="B18" s="18" t="s">
        <v>110</v>
      </c>
      <c r="C18" s="325" t="s">
        <v>360</v>
      </c>
      <c r="D18" s="326"/>
      <c r="E18" s="326"/>
      <c r="F18" s="326"/>
      <c r="G18" s="326"/>
      <c r="H18" s="326"/>
      <c r="I18" s="327"/>
      <c r="J18" s="23"/>
      <c r="K18" s="23"/>
      <c r="M18" s="21" t="s">
        <v>112</v>
      </c>
      <c r="N18" s="6" t="s">
        <v>113</v>
      </c>
    </row>
    <row r="19" spans="2:14" ht="30.75" customHeight="1" x14ac:dyDescent="0.25">
      <c r="B19" s="18" t="s">
        <v>114</v>
      </c>
      <c r="C19" s="440" t="s">
        <v>361</v>
      </c>
      <c r="D19" s="441"/>
      <c r="E19" s="441"/>
      <c r="F19" s="441"/>
      <c r="G19" s="441"/>
      <c r="H19" s="441"/>
      <c r="I19" s="442"/>
      <c r="J19" s="24"/>
      <c r="K19" s="24"/>
      <c r="M19" s="21"/>
      <c r="N19" s="6" t="s">
        <v>116</v>
      </c>
    </row>
    <row r="20" spans="2:14" ht="30.75" customHeight="1" x14ac:dyDescent="0.25">
      <c r="B20" s="18" t="s">
        <v>117</v>
      </c>
      <c r="C20" s="505" t="s">
        <v>41</v>
      </c>
      <c r="D20" s="506"/>
      <c r="E20" s="506"/>
      <c r="F20" s="506"/>
      <c r="G20" s="506"/>
      <c r="H20" s="506"/>
      <c r="I20" s="507"/>
      <c r="J20" s="25"/>
      <c r="K20" s="25"/>
      <c r="M20" s="21" t="s">
        <v>100</v>
      </c>
      <c r="N20" s="6" t="s">
        <v>118</v>
      </c>
    </row>
    <row r="21" spans="2:14" ht="27.75" customHeight="1" x14ac:dyDescent="0.25">
      <c r="B21" s="341" t="s">
        <v>119</v>
      </c>
      <c r="C21" s="343" t="s">
        <v>120</v>
      </c>
      <c r="D21" s="343"/>
      <c r="E21" s="343"/>
      <c r="F21" s="344" t="s">
        <v>121</v>
      </c>
      <c r="G21" s="344"/>
      <c r="H21" s="344"/>
      <c r="I21" s="345"/>
      <c r="J21" s="26"/>
      <c r="K21" s="26"/>
      <c r="M21" s="21" t="s">
        <v>122</v>
      </c>
      <c r="N21" s="6" t="s">
        <v>123</v>
      </c>
    </row>
    <row r="22" spans="2:14" ht="27" customHeight="1" x14ac:dyDescent="0.25">
      <c r="B22" s="342"/>
      <c r="C22" s="440" t="s">
        <v>362</v>
      </c>
      <c r="D22" s="441"/>
      <c r="E22" s="450"/>
      <c r="F22" s="440" t="s">
        <v>363</v>
      </c>
      <c r="G22" s="441"/>
      <c r="H22" s="441"/>
      <c r="I22" s="442"/>
      <c r="J22" s="24"/>
      <c r="K22" s="24"/>
      <c r="M22" s="21" t="s">
        <v>126</v>
      </c>
      <c r="N22" s="6" t="s">
        <v>127</v>
      </c>
    </row>
    <row r="23" spans="2:14" ht="39.75" customHeight="1" x14ac:dyDescent="0.25">
      <c r="B23" s="18" t="s">
        <v>128</v>
      </c>
      <c r="C23" s="359" t="s">
        <v>41</v>
      </c>
      <c r="D23" s="360"/>
      <c r="E23" s="508"/>
      <c r="F23" s="359" t="s">
        <v>41</v>
      </c>
      <c r="G23" s="360"/>
      <c r="H23" s="360"/>
      <c r="I23" s="361"/>
      <c r="J23" s="17"/>
      <c r="K23" s="17"/>
      <c r="M23" s="21"/>
      <c r="N23" s="6" t="s">
        <v>93</v>
      </c>
    </row>
    <row r="24" spans="2:14" ht="44.25" customHeight="1" x14ac:dyDescent="0.25">
      <c r="B24" s="18" t="s">
        <v>129</v>
      </c>
      <c r="C24" s="437" t="s">
        <v>364</v>
      </c>
      <c r="D24" s="438"/>
      <c r="E24" s="439"/>
      <c r="F24" s="440" t="s">
        <v>365</v>
      </c>
      <c r="G24" s="441"/>
      <c r="H24" s="441"/>
      <c r="I24" s="442"/>
      <c r="J24" s="23"/>
      <c r="K24" s="23"/>
      <c r="M24" s="27"/>
      <c r="N24" s="6" t="s">
        <v>132</v>
      </c>
    </row>
    <row r="25" spans="2:14" ht="29.25" customHeight="1" x14ac:dyDescent="0.25">
      <c r="B25" s="18" t="s">
        <v>133</v>
      </c>
      <c r="C25" s="328" t="s">
        <v>103</v>
      </c>
      <c r="D25" s="329"/>
      <c r="E25" s="330"/>
      <c r="F25" s="16" t="s">
        <v>134</v>
      </c>
      <c r="G25" s="509">
        <v>74</v>
      </c>
      <c r="H25" s="510"/>
      <c r="I25" s="511"/>
      <c r="J25" s="28"/>
      <c r="K25" s="28"/>
      <c r="M25" s="27"/>
    </row>
    <row r="26" spans="2:14" ht="27" customHeight="1" x14ac:dyDescent="0.25">
      <c r="B26" s="18" t="s">
        <v>135</v>
      </c>
      <c r="C26" s="325" t="s">
        <v>136</v>
      </c>
      <c r="D26" s="326"/>
      <c r="E26" s="446"/>
      <c r="F26" s="16" t="s">
        <v>137</v>
      </c>
      <c r="G26" s="509">
        <v>0</v>
      </c>
      <c r="H26" s="510"/>
      <c r="I26" s="511"/>
      <c r="J26" s="29"/>
      <c r="K26" s="29"/>
      <c r="M26" s="27"/>
    </row>
    <row r="27" spans="2:14" ht="47.25" customHeight="1" x14ac:dyDescent="0.25">
      <c r="B27" s="97" t="s">
        <v>138</v>
      </c>
      <c r="C27" s="359" t="s">
        <v>108</v>
      </c>
      <c r="D27" s="360"/>
      <c r="E27" s="508"/>
      <c r="F27" s="30" t="s">
        <v>139</v>
      </c>
      <c r="G27" s="335" t="s">
        <v>140</v>
      </c>
      <c r="H27" s="336"/>
      <c r="I27" s="337"/>
      <c r="J27" s="26"/>
      <c r="K27" s="26"/>
      <c r="M27" s="27"/>
    </row>
    <row r="28" spans="2:14" ht="30" customHeight="1" x14ac:dyDescent="0.25">
      <c r="B28" s="305" t="s">
        <v>141</v>
      </c>
      <c r="C28" s="306"/>
      <c r="D28" s="306"/>
      <c r="E28" s="306"/>
      <c r="F28" s="306"/>
      <c r="G28" s="306"/>
      <c r="H28" s="306"/>
      <c r="I28" s="307"/>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163</v>
      </c>
      <c r="C42" s="283"/>
      <c r="D42" s="283"/>
      <c r="E42" s="283"/>
      <c r="F42" s="283"/>
      <c r="G42" s="283"/>
      <c r="H42" s="283"/>
      <c r="I42" s="301"/>
      <c r="J42" s="37"/>
      <c r="K42" s="37"/>
    </row>
    <row r="43" spans="2:11" ht="29.25" customHeight="1" x14ac:dyDescent="0.25">
      <c r="B43" s="305" t="s">
        <v>164</v>
      </c>
      <c r="C43" s="306"/>
      <c r="D43" s="306"/>
      <c r="E43" s="306"/>
      <c r="F43" s="306"/>
      <c r="G43" s="306"/>
      <c r="H43" s="306"/>
      <c r="I43" s="307"/>
      <c r="J43" s="14"/>
      <c r="K43" s="14"/>
    </row>
    <row r="44" spans="2:11" ht="32.25" customHeight="1" x14ac:dyDescent="0.25">
      <c r="B44" s="313"/>
      <c r="C44" s="314"/>
      <c r="D44" s="314"/>
      <c r="E44" s="314"/>
      <c r="F44" s="314"/>
      <c r="G44" s="314"/>
      <c r="H44" s="314"/>
      <c r="I44" s="315"/>
      <c r="J44" s="14"/>
      <c r="K44" s="14"/>
    </row>
    <row r="45" spans="2:11" ht="32.25" customHeight="1" x14ac:dyDescent="0.25">
      <c r="B45" s="316"/>
      <c r="C45" s="317"/>
      <c r="D45" s="317"/>
      <c r="E45" s="317"/>
      <c r="F45" s="317"/>
      <c r="G45" s="317"/>
      <c r="H45" s="317"/>
      <c r="I45" s="318"/>
      <c r="J45" s="37"/>
      <c r="K45" s="37"/>
    </row>
    <row r="46" spans="2:11" ht="32.25" customHeight="1" x14ac:dyDescent="0.25">
      <c r="B46" s="316"/>
      <c r="C46" s="317"/>
      <c r="D46" s="317"/>
      <c r="E46" s="317"/>
      <c r="F46" s="317"/>
      <c r="G46" s="317"/>
      <c r="H46" s="317"/>
      <c r="I46" s="318"/>
      <c r="J46" s="37"/>
      <c r="K46" s="37"/>
    </row>
    <row r="47" spans="2:11" ht="32.25" customHeight="1" x14ac:dyDescent="0.25">
      <c r="B47" s="316"/>
      <c r="C47" s="317"/>
      <c r="D47" s="317"/>
      <c r="E47" s="317"/>
      <c r="F47" s="317"/>
      <c r="G47" s="317"/>
      <c r="H47" s="317"/>
      <c r="I47" s="318"/>
      <c r="J47" s="37"/>
      <c r="K47" s="37"/>
    </row>
    <row r="48" spans="2:11" ht="32.25" customHeight="1" x14ac:dyDescent="0.25">
      <c r="B48" s="319"/>
      <c r="C48" s="320"/>
      <c r="D48" s="320"/>
      <c r="E48" s="320"/>
      <c r="F48" s="320"/>
      <c r="G48" s="320"/>
      <c r="H48" s="320"/>
      <c r="I48" s="321"/>
      <c r="J48" s="12"/>
      <c r="K48" s="12"/>
    </row>
    <row r="49" spans="2:11" ht="79.5" customHeight="1" x14ac:dyDescent="0.25">
      <c r="B49" s="18" t="s">
        <v>165</v>
      </c>
      <c r="C49" s="512"/>
      <c r="D49" s="513"/>
      <c r="E49" s="513"/>
      <c r="F49" s="513"/>
      <c r="G49" s="513"/>
      <c r="H49" s="513"/>
      <c r="I49" s="514"/>
      <c r="J49" s="38"/>
      <c r="K49" s="38"/>
    </row>
    <row r="50" spans="2:11" ht="26.25" customHeight="1" x14ac:dyDescent="0.25">
      <c r="B50" s="18" t="s">
        <v>166</v>
      </c>
      <c r="C50" s="515"/>
      <c r="D50" s="516"/>
      <c r="E50" s="516"/>
      <c r="F50" s="516"/>
      <c r="G50" s="516"/>
      <c r="H50" s="516"/>
      <c r="I50" s="517"/>
      <c r="J50" s="38"/>
      <c r="K50" s="38"/>
    </row>
    <row r="51" spans="2:11" ht="64.5" customHeight="1" x14ac:dyDescent="0.25">
      <c r="B51" s="112" t="s">
        <v>167</v>
      </c>
      <c r="C51" s="512"/>
      <c r="D51" s="513"/>
      <c r="E51" s="513"/>
      <c r="F51" s="513"/>
      <c r="G51" s="513"/>
      <c r="H51" s="513"/>
      <c r="I51" s="514"/>
      <c r="J51" s="38"/>
      <c r="K51" s="38"/>
    </row>
    <row r="52" spans="2:11" ht="29.25" customHeight="1" x14ac:dyDescent="0.25">
      <c r="B52" s="305" t="s">
        <v>168</v>
      </c>
      <c r="C52" s="306"/>
      <c r="D52" s="306"/>
      <c r="E52" s="306"/>
      <c r="F52" s="306"/>
      <c r="G52" s="306"/>
      <c r="H52" s="306"/>
      <c r="I52" s="307"/>
      <c r="J52" s="38"/>
      <c r="K52" s="38"/>
    </row>
    <row r="53" spans="2:11" ht="33" customHeight="1" x14ac:dyDescent="0.25">
      <c r="B53" s="308" t="s">
        <v>169</v>
      </c>
      <c r="C53" s="111" t="s">
        <v>170</v>
      </c>
      <c r="D53" s="309" t="s">
        <v>171</v>
      </c>
      <c r="E53" s="309"/>
      <c r="F53" s="309"/>
      <c r="G53" s="309" t="s">
        <v>172</v>
      </c>
      <c r="H53" s="309"/>
      <c r="I53" s="310"/>
      <c r="J53" s="39"/>
      <c r="K53" s="39"/>
    </row>
    <row r="54" spans="2:11" ht="31.5" customHeight="1" x14ac:dyDescent="0.25">
      <c r="B54" s="308"/>
      <c r="C54" s="107"/>
      <c r="D54" s="283"/>
      <c r="E54" s="283"/>
      <c r="F54" s="283"/>
      <c r="G54" s="311"/>
      <c r="H54" s="311"/>
      <c r="I54" s="312"/>
      <c r="J54" s="39"/>
      <c r="K54" s="39"/>
    </row>
    <row r="55" spans="2:11" ht="31.5" customHeight="1" x14ac:dyDescent="0.25">
      <c r="B55" s="112" t="s">
        <v>173</v>
      </c>
      <c r="C55" s="518" t="s">
        <v>366</v>
      </c>
      <c r="D55" s="519"/>
      <c r="E55" s="296" t="s">
        <v>175</v>
      </c>
      <c r="F55" s="296"/>
      <c r="G55" s="295" t="s">
        <v>367</v>
      </c>
      <c r="H55" s="295"/>
      <c r="I55" s="297"/>
      <c r="J55" s="41"/>
      <c r="K55" s="41"/>
    </row>
    <row r="56" spans="2:11" ht="31.5" customHeight="1" x14ac:dyDescent="0.25">
      <c r="B56" s="112" t="s">
        <v>177</v>
      </c>
      <c r="C56" s="283" t="str">
        <f>+'[3]HV 1'!C56:D56</f>
        <v>NICOLAS ADOLFO CORREAL HUERTAS</v>
      </c>
      <c r="D56" s="283"/>
      <c r="E56" s="298" t="s">
        <v>178</v>
      </c>
      <c r="F56" s="298"/>
      <c r="G56" s="295" t="str">
        <f>+'[7]HV 1'!G59:I59</f>
        <v>DIANA VIDAL</v>
      </c>
      <c r="H56" s="295"/>
      <c r="I56" s="297"/>
      <c r="J56" s="41"/>
      <c r="K56" s="41"/>
    </row>
    <row r="57" spans="2:11" ht="31.5" customHeight="1" x14ac:dyDescent="0.25">
      <c r="B57" s="112" t="s">
        <v>179</v>
      </c>
      <c r="C57" s="283"/>
      <c r="D57" s="283"/>
      <c r="E57" s="284" t="s">
        <v>180</v>
      </c>
      <c r="F57" s="285"/>
      <c r="G57" s="288"/>
      <c r="H57" s="289"/>
      <c r="I57" s="290"/>
      <c r="J57" s="42"/>
      <c r="K57" s="42"/>
    </row>
    <row r="58" spans="2:11" ht="31.5" customHeight="1" thickBot="1" x14ac:dyDescent="0.3">
      <c r="B58" s="78" t="s">
        <v>181</v>
      </c>
      <c r="C58" s="294"/>
      <c r="D58" s="294"/>
      <c r="E58" s="286"/>
      <c r="F58" s="287"/>
      <c r="G58" s="291"/>
      <c r="H58" s="292"/>
      <c r="I58" s="293"/>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5.81640625" customWidth="1"/>
    <col min="6" max="6" width="46.81640625" customWidth="1"/>
    <col min="7" max="8" width="16.1796875" customWidth="1"/>
    <col min="9" max="9" width="16.269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00"/>
      <c r="C1" s="403" t="s">
        <v>0</v>
      </c>
      <c r="D1" s="404"/>
      <c r="E1" s="404"/>
      <c r="F1" s="404"/>
      <c r="G1" s="404"/>
      <c r="H1" s="405"/>
      <c r="I1" s="406"/>
      <c r="J1" s="407"/>
    </row>
    <row r="2" spans="2:11" ht="18" customHeight="1" thickBot="1" x14ac:dyDescent="0.4">
      <c r="B2" s="401"/>
      <c r="C2" s="403" t="s">
        <v>1</v>
      </c>
      <c r="D2" s="404"/>
      <c r="E2" s="404"/>
      <c r="F2" s="404"/>
      <c r="G2" s="404"/>
      <c r="H2" s="405"/>
      <c r="I2" s="408"/>
      <c r="J2" s="409"/>
    </row>
    <row r="3" spans="2:11" ht="18" customHeight="1" thickBot="1" x14ac:dyDescent="0.4">
      <c r="B3" s="401"/>
      <c r="C3" s="403" t="s">
        <v>368</v>
      </c>
      <c r="D3" s="404"/>
      <c r="E3" s="404"/>
      <c r="F3" s="404"/>
      <c r="G3" s="404"/>
      <c r="H3" s="405"/>
      <c r="I3" s="408"/>
      <c r="J3" s="409"/>
    </row>
    <row r="4" spans="2:11" ht="18" customHeight="1" thickBot="1" x14ac:dyDescent="0.4">
      <c r="B4" s="402"/>
      <c r="C4" s="403" t="s">
        <v>183</v>
      </c>
      <c r="D4" s="404"/>
      <c r="E4" s="404"/>
      <c r="F4" s="405"/>
      <c r="G4" s="412" t="s">
        <v>184</v>
      </c>
      <c r="H4" s="413"/>
      <c r="I4" s="410"/>
      <c r="J4" s="411"/>
    </row>
    <row r="5" spans="2:11" ht="18" customHeight="1" thickBot="1" x14ac:dyDescent="0.4">
      <c r="B5" s="53"/>
      <c r="C5" s="10"/>
      <c r="D5" s="10"/>
      <c r="E5" s="10"/>
      <c r="F5" s="10"/>
      <c r="G5" s="10"/>
      <c r="H5" s="10"/>
      <c r="I5" s="10"/>
      <c r="J5" s="54"/>
    </row>
    <row r="6" spans="2:11" ht="51.75" customHeight="1" thickBot="1" x14ac:dyDescent="0.4">
      <c r="B6" s="1" t="s">
        <v>369</v>
      </c>
      <c r="C6" s="414" t="str">
        <f>+'[5]Sección 1. Metas - Magnitud'!C7</f>
        <v>1032 - Gestión y control de tránsito y transporte</v>
      </c>
      <c r="D6" s="415"/>
      <c r="E6" s="416"/>
      <c r="F6" s="55"/>
      <c r="G6" s="10"/>
      <c r="H6" s="10"/>
      <c r="I6" s="10"/>
      <c r="J6" s="54"/>
    </row>
    <row r="7" spans="2:11" ht="32.25" customHeight="1" thickBot="1" x14ac:dyDescent="0.4">
      <c r="B7" s="2" t="s">
        <v>186</v>
      </c>
      <c r="C7" s="414" t="str">
        <f>+'[5]Sección 1. Metas - Magnitud'!C8:F8</f>
        <v>Dirección de Control y Vigilancia</v>
      </c>
      <c r="D7" s="415"/>
      <c r="E7" s="416"/>
      <c r="F7" s="55"/>
      <c r="G7" s="10"/>
      <c r="H7" s="10"/>
      <c r="I7" s="10"/>
      <c r="J7" s="54"/>
    </row>
    <row r="8" spans="2:11" ht="32.25" customHeight="1" thickBot="1" x14ac:dyDescent="0.4">
      <c r="B8" s="2" t="s">
        <v>187</v>
      </c>
      <c r="C8" s="414" t="str">
        <f>+'[5]Sección 1. Metas - Magnitud'!C9:F9</f>
        <v>Subsecretaría de Servicios de la Movilidad</v>
      </c>
      <c r="D8" s="415"/>
      <c r="E8" s="416"/>
      <c r="F8" s="4"/>
      <c r="G8" s="10"/>
      <c r="H8" s="10"/>
      <c r="I8" s="10"/>
      <c r="J8" s="54"/>
    </row>
    <row r="9" spans="2:11" ht="33.75" customHeight="1" thickBot="1" x14ac:dyDescent="0.4">
      <c r="B9" s="2" t="s">
        <v>188</v>
      </c>
      <c r="C9" s="414" t="s">
        <v>189</v>
      </c>
      <c r="D9" s="415"/>
      <c r="E9" s="416"/>
      <c r="F9" s="55"/>
      <c r="G9" s="10"/>
      <c r="H9" s="10"/>
      <c r="I9" s="10"/>
      <c r="J9" s="54"/>
    </row>
    <row r="10" spans="2:11" ht="33.75" customHeight="1" thickBot="1" x14ac:dyDescent="0.4">
      <c r="B10" s="100" t="s">
        <v>190</v>
      </c>
      <c r="C10" s="414" t="str">
        <f>+'[7]HV 14'!F9</f>
        <v>14. Realizar 241 visitas administrativas y de seguimiento a empresas prestadoras del servicio público de transporte.</v>
      </c>
      <c r="D10" s="415"/>
      <c r="E10" s="416"/>
      <c r="F10" s="55"/>
      <c r="G10" s="10"/>
      <c r="H10" s="10"/>
      <c r="I10" s="10"/>
      <c r="J10" s="54"/>
    </row>
    <row r="11" spans="2:11" ht="34.5" customHeight="1" x14ac:dyDescent="0.35"/>
    <row r="12" spans="2:11" ht="21.75" customHeight="1" x14ac:dyDescent="0.35">
      <c r="B12" s="393" t="s">
        <v>370</v>
      </c>
      <c r="C12" s="394"/>
      <c r="D12" s="394"/>
      <c r="E12" s="394"/>
      <c r="F12" s="394"/>
      <c r="G12" s="394"/>
      <c r="H12" s="395"/>
      <c r="I12" s="526" t="s">
        <v>192</v>
      </c>
      <c r="J12" s="527"/>
      <c r="K12" s="527"/>
    </row>
    <row r="13" spans="2:11" s="57" customFormat="1" ht="30" customHeight="1" x14ac:dyDescent="0.3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24"/>
    </row>
    <row r="16" spans="2:11" x14ac:dyDescent="0.35">
      <c r="B16" s="143"/>
      <c r="C16" s="144"/>
      <c r="D16" s="145"/>
      <c r="E16" s="146"/>
      <c r="F16" s="144"/>
      <c r="G16" s="145"/>
      <c r="H16" s="147"/>
      <c r="I16" s="148"/>
      <c r="J16" s="149"/>
      <c r="K16" s="525"/>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20" t="s">
        <v>209</v>
      </c>
      <c r="C19" s="521"/>
      <c r="D19" s="157">
        <f>SUM(D15:D16)</f>
        <v>0</v>
      </c>
      <c r="E19" s="522" t="s">
        <v>209</v>
      </c>
      <c r="F19" s="523"/>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ColWidth="11.453125" defaultRowHeight="14.5" x14ac:dyDescent="0.35"/>
  <sheetData>
    <row r="9" spans="10:12" x14ac:dyDescent="0.35">
      <c r="K9" s="131" t="s">
        <v>371</v>
      </c>
      <c r="L9" s="131" t="s">
        <v>372</v>
      </c>
    </row>
    <row r="10" spans="10:12" x14ac:dyDescent="0.35">
      <c r="J10" s="128" t="s">
        <v>373</v>
      </c>
      <c r="K10" s="128">
        <v>77</v>
      </c>
      <c r="L10" s="128">
        <v>2</v>
      </c>
    </row>
    <row r="11" spans="10:12" x14ac:dyDescent="0.35">
      <c r="J11" s="102"/>
      <c r="K11" s="102"/>
      <c r="L11" s="102">
        <v>37</v>
      </c>
    </row>
    <row r="12" spans="10:12" x14ac:dyDescent="0.35">
      <c r="J12" s="102"/>
      <c r="K12" s="102"/>
      <c r="L12" s="102">
        <v>43</v>
      </c>
    </row>
    <row r="13" spans="10:12" x14ac:dyDescent="0.35">
      <c r="K13" s="102" t="s">
        <v>374</v>
      </c>
      <c r="L13" s="126">
        <f>SUM(L10:L12)</f>
        <v>82</v>
      </c>
    </row>
    <row r="14" spans="10:12" x14ac:dyDescent="0.35">
      <c r="J14" s="128" t="s">
        <v>375</v>
      </c>
      <c r="K14" s="128">
        <v>115</v>
      </c>
      <c r="L14" s="128">
        <v>16</v>
      </c>
    </row>
    <row r="15" spans="10:12" x14ac:dyDescent="0.35">
      <c r="J15" s="102"/>
      <c r="K15" s="102"/>
      <c r="L15" s="102">
        <v>27</v>
      </c>
    </row>
    <row r="16" spans="10:12" x14ac:dyDescent="0.35">
      <c r="J16" s="102"/>
      <c r="K16" s="102"/>
      <c r="L16" s="102">
        <v>10</v>
      </c>
    </row>
    <row r="17" spans="10:14" x14ac:dyDescent="0.35">
      <c r="J17" s="102"/>
      <c r="K17" s="102" t="s">
        <v>374</v>
      </c>
      <c r="L17" s="126">
        <f>SUM(L14:L16)</f>
        <v>53</v>
      </c>
    </row>
    <row r="18" spans="10:14" x14ac:dyDescent="0.35">
      <c r="J18" s="128" t="s">
        <v>376</v>
      </c>
      <c r="K18" s="128">
        <v>7</v>
      </c>
      <c r="L18" s="128">
        <v>13</v>
      </c>
    </row>
    <row r="19" spans="10:14" x14ac:dyDescent="0.35">
      <c r="J19" s="102"/>
      <c r="K19" s="102"/>
      <c r="L19" s="102">
        <v>14</v>
      </c>
    </row>
    <row r="20" spans="10:14" x14ac:dyDescent="0.35">
      <c r="J20" s="102"/>
      <c r="K20" s="102"/>
      <c r="L20" s="102">
        <v>10</v>
      </c>
    </row>
    <row r="21" spans="10:14" x14ac:dyDescent="0.35">
      <c r="J21" s="102"/>
      <c r="K21" s="102" t="s">
        <v>374</v>
      </c>
      <c r="L21" s="126">
        <f>SUM(L18:L20)</f>
        <v>37</v>
      </c>
    </row>
    <row r="22" spans="10:14" x14ac:dyDescent="0.35">
      <c r="J22" s="128" t="s">
        <v>377</v>
      </c>
      <c r="K22" s="128">
        <v>52</v>
      </c>
      <c r="L22" s="128">
        <v>10</v>
      </c>
    </row>
    <row r="23" spans="10:14" x14ac:dyDescent="0.35">
      <c r="J23" s="102"/>
      <c r="K23" s="102"/>
      <c r="L23" s="102">
        <v>0</v>
      </c>
    </row>
    <row r="24" spans="10:14" x14ac:dyDescent="0.35">
      <c r="J24" s="102"/>
      <c r="K24" s="102"/>
      <c r="L24" s="102">
        <v>59</v>
      </c>
    </row>
    <row r="25" spans="10:14" x14ac:dyDescent="0.35">
      <c r="J25" s="102"/>
      <c r="K25" s="102" t="s">
        <v>374</v>
      </c>
      <c r="L25" s="126">
        <f>SUM(L22:L24)</f>
        <v>69</v>
      </c>
    </row>
    <row r="27" spans="10:14" x14ac:dyDescent="0.3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Diana Marcela Sánchez Moncaleano</cp:lastModifiedBy>
  <cp:revision/>
  <dcterms:created xsi:type="dcterms:W3CDTF">2010-03-25T16:40:43Z</dcterms:created>
  <dcterms:modified xsi:type="dcterms:W3CDTF">2023-06-11T20:53:00Z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