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david.jaimes\Downloads\"/>
    </mc:Choice>
  </mc:AlternateContent>
  <xr:revisionPtr revIDLastSave="0" documentId="13_ncr:1_{4C04BCC2-00F5-4400-9CA9-AF4581380E58}" xr6:coauthVersionLast="47" xr6:coauthVersionMax="47" xr10:uidLastSave="{00000000-0000-0000-0000-000000000000}"/>
  <bookViews>
    <workbookView xWindow="-120" yWindow="-120" windowWidth="20730" windowHeight="11160" tabRatio="743"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1" i="90" l="1"/>
  <c r="D31" i="91"/>
  <c r="D31" i="92"/>
  <c r="D31" i="80"/>
  <c r="I65" i="91" l="1"/>
  <c r="I64" i="91"/>
  <c r="I56" i="91" l="1"/>
  <c r="I55" i="91"/>
  <c r="I54" i="91"/>
  <c r="I54" i="90" l="1"/>
  <c r="I53" i="90"/>
  <c r="I52" i="90"/>
  <c r="I51" i="90"/>
  <c r="E30" i="93" l="1"/>
  <c r="E28" i="93"/>
  <c r="D31" i="87"/>
  <c r="C34" i="92"/>
  <c r="C35" i="92"/>
  <c r="C36" i="92"/>
  <c r="C37" i="92"/>
  <c r="C38" i="92"/>
  <c r="C33" i="92"/>
  <c r="C32" i="92"/>
  <c r="C31" i="92"/>
  <c r="D30" i="92"/>
  <c r="C30" i="92"/>
  <c r="D29" i="92"/>
  <c r="C29" i="92"/>
  <c r="C27" i="92"/>
  <c r="D28" i="92"/>
  <c r="C28" i="92"/>
  <c r="D27" i="92"/>
  <c r="C38" i="91"/>
  <c r="C37" i="91"/>
  <c r="C36" i="91"/>
  <c r="C35" i="91"/>
  <c r="C34" i="91"/>
  <c r="C33" i="91"/>
  <c r="C32" i="91"/>
  <c r="C31" i="91"/>
  <c r="D30" i="91"/>
  <c r="C30" i="91"/>
  <c r="D29" i="91"/>
  <c r="C29" i="91"/>
  <c r="D28" i="91"/>
  <c r="C28" i="91"/>
  <c r="D27" i="91"/>
  <c r="C38" i="90"/>
  <c r="C37" i="90"/>
  <c r="C36" i="90"/>
  <c r="C35" i="90"/>
  <c r="C34" i="90"/>
  <c r="C33" i="90"/>
  <c r="C32" i="90"/>
  <c r="C31" i="90"/>
  <c r="D30" i="90"/>
  <c r="C30" i="90"/>
  <c r="D29" i="90"/>
  <c r="C29" i="90"/>
  <c r="D28" i="90"/>
  <c r="C28" i="90"/>
  <c r="D27" i="90"/>
  <c r="C27" i="90"/>
  <c r="C28" i="95"/>
  <c r="C38" i="95"/>
  <c r="C37" i="95"/>
  <c r="C36" i="95"/>
  <c r="C35" i="95"/>
  <c r="C34" i="95"/>
  <c r="C33" i="95"/>
  <c r="C32" i="95"/>
  <c r="D30" i="95"/>
  <c r="D29" i="95"/>
  <c r="D28" i="95"/>
  <c r="D27" i="95"/>
  <c r="C31" i="95"/>
  <c r="C29" i="95"/>
  <c r="C30" i="95"/>
  <c r="C27" i="95"/>
  <c r="D30" i="93"/>
  <c r="C30" i="93"/>
  <c r="C29" i="93"/>
  <c r="D28" i="93"/>
  <c r="C28" i="93"/>
  <c r="D30" i="87"/>
  <c r="D29" i="87"/>
  <c r="D28" i="87"/>
  <c r="D27" i="87"/>
  <c r="C38" i="87"/>
  <c r="C37" i="87"/>
  <c r="C36" i="87"/>
  <c r="C35" i="87"/>
  <c r="C34" i="87"/>
  <c r="C33" i="87"/>
  <c r="C32" i="87"/>
  <c r="C31" i="87"/>
  <c r="C30" i="87"/>
  <c r="C29" i="87"/>
  <c r="C28" i="87"/>
  <c r="C27" i="87"/>
  <c r="C27" i="91"/>
  <c r="J60" i="91" l="1"/>
  <c r="I62" i="91"/>
  <c r="I61" i="91"/>
  <c r="J59" i="91"/>
  <c r="C38" i="93" l="1"/>
  <c r="E38" i="93" s="1"/>
  <c r="C37" i="93"/>
  <c r="E37" i="93" s="1"/>
  <c r="C36" i="93"/>
  <c r="E36" i="93" s="1"/>
  <c r="C35" i="93"/>
  <c r="E35" i="93" s="1"/>
  <c r="C34" i="93"/>
  <c r="E34" i="93" s="1"/>
  <c r="C33" i="93"/>
  <c r="E33" i="93" s="1"/>
  <c r="C32" i="93"/>
  <c r="E32" i="93" s="1"/>
  <c r="C31" i="93"/>
  <c r="E31" i="93" s="1"/>
  <c r="D29" i="93"/>
  <c r="E29" i="93" s="1"/>
  <c r="D27" i="93"/>
  <c r="C27" i="93"/>
  <c r="E27" i="93" l="1"/>
  <c r="E38" i="87"/>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D30" i="80" l="1"/>
  <c r="D29" i="80" l="1"/>
  <c r="G27" i="80" s="1"/>
  <c r="I48" i="91" l="1"/>
  <c r="C38" i="80" l="1"/>
  <c r="C37" i="80"/>
  <c r="C36" i="80"/>
  <c r="C35" i="80"/>
  <c r="C34" i="80"/>
  <c r="C33" i="80"/>
  <c r="C32" i="80"/>
  <c r="C31" i="80"/>
  <c r="C30" i="80"/>
  <c r="C29" i="80"/>
  <c r="F27" i="80" l="1"/>
  <c r="K59" i="91"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7" i="66" s="1"/>
  <c r="M27" i="66" s="1"/>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AC17" i="5"/>
  <c r="F31" i="62"/>
  <c r="F32" i="62" s="1"/>
  <c r="G27" i="95"/>
  <c r="I27" i="95" s="1"/>
  <c r="G27" i="92"/>
  <c r="I27" i="92" s="1"/>
  <c r="AC15" i="5" l="1"/>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<sst xmlns="http://schemas.openxmlformats.org/spreadsheetml/2006/main" count="1340" uniqueCount="482">
  <si>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</si>
  <si>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</si>
  <si>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</si>
  <si>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</si>
  <si>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</si>
  <si>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</si>
  <si>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</si>
  <si>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</si>
  <si>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</si>
  <si>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</si>
  <si>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</si>
  <si>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</si>
  <si>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</si>
  <si>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</si>
  <si>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</si>
  <si>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</si>
  <si>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</si>
  <si>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</si>
  <si>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</si>
  <si>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</si>
  <si>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</si>
  <si>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</si>
  <si>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</si>
  <si>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</si>
  <si>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</si>
  <si>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</si>
  <si>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</si>
  <si>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</si>
  <si>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</si>
  <si>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</si>
  <si>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</si>
  <si>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</si>
  <si>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</si>
  <si>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</si>
  <si>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</si>
  <si>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</si>
  <si>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</si>
  <si>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</si>
  <si>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</si>
  <si>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</si>
  <si>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</si>
  <si>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</si>
  <si>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</si>
  <si>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</si>
  <si>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</si>
  <si>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</si>
  <si>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</si>
  <si>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</si>
  <si>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</si>
  <si>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</si>
  <si>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</si>
  <si>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</si>
  <si>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</si>
  <si>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</si>
  <si>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</si>
  <si>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</si>
  <si>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</si>
  <si>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</si>
  <si>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</si>
  <si>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</si>
  <si>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</si>
  <si>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</si>
  <si>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</si>
  <si>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</si>
  <si>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</si>
  <si>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</si>
  <si>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</si>
  <si>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</si>
  <si>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</si>
  <si>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</si>
  <si>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</si>
  <si>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</si>
  <si>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</si>
  <si>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</si>
  <si>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</si>
  <si>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</si>
  <si>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</si>
  <si>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</si>
  <si>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</si>
  <si>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</si>
  <si>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</si>
  <si>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</si>
  <si>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</si>
  <si>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</si>
  <si>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</si>
  <si>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</si>
  <si>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</si>
  <si>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</si>
  <si>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</si>
  <si>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</si>
  <si>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</si>
  <si>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</si>
  <si>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</si>
  <si>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</si>
  <si>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</si>
  <si>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</si>
  <si>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</si>
  <si>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</si>
  <si>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</si>
  <si>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</si>
  <si>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</si>
  <si>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</si>
  <si>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</si>
  <si>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</si>
  <si>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</si>
  <si>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</si>
  <si>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</si>
  <si>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</si>
  <si>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</si>
  <si>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</si>
  <si>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</si>
  <si>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</si>
  <si>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</si>
  <si>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</si>
  <si>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</si>
  <si>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</si>
  <si>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</si>
  <si>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</si>
  <si>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</si>
  <si>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</si>
  <si>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</si>
  <si>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</si>
  <si>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</si>
  <si>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</si>
  <si>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</si>
  <si>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</si>
  <si>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</si>
  <si>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</si>
  <si>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</si>
  <si>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</si>
  <si>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</si>
  <si>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</si>
  <si>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</si>
  <si>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</si>
  <si>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</si>
  <si>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</si>
  <si>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</si>
  <si>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</si>
  <si>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</si>
  <si>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</si>
  <si>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</si>
  <si>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</si>
  <si>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</si>
  <si>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</si>
  <si>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</si>
  <si>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</si>
  <si>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</si>
  <si>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</si>
  <si>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</si>
  <si>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</si>
  <si>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</si>
  <si>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</si>
  <si>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</si>
  <si>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</si>
  <si>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</si>
  <si>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</si>
  <si>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</si>
  <si>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</si>
  <si>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</si>
  <si>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</si>
  <si>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</si>
  <si>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</si>
  <si>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</si>
  <si>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</si>
  <si>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</si>
  <si>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</si>
  <si>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</si>
  <si>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</si>
  <si>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</si>
  <si>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</si>
  <si>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</si>
  <si>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</si>
  <si>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</si>
  <si>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</si>
  <si>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</si>
  <si>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</si>
  <si>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</si>
  <si>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</si>
  <si>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</si>
  <si>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</si>
  <si>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</si>
  <si>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</si>
  <si>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</si>
  <si>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</si>
  <si>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</si>
  <si>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</si>
  <si>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</si>
  <si>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</si>
  <si>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</si>
  <si>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</si>
  <si>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</si>
  <si>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</si>
  <si>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</si>
  <si>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</si>
  <si>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</si>
  <si>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</si>
  <si>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</si>
  <si>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</si>
  <si>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</si>
  <si>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</si>
  <si>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</si>
  <si>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</si>
  <si>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</si>
  <si>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</si>
  <si>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</si>
  <si>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</si>
  <si>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</si>
  <si>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</si>
  <si>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</si>
  <si>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</si>
  <si>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</si>
  <si>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</si>
  <si>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</si>
  <si>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</si>
  <si>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</si>
  <si>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</si>
  <si>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</si>
  <si>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</si>
  <si>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</si>
  <si>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</si>
  <si>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</si>
  <si>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</si>
  <si>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</si>
  <si>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</si>
  <si>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</si>
  <si>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</si>
  <si>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</si>
  <si>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</si>
  <si>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</si>
  <si>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</si>
  <si>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</si>
  <si>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</si>
  <si>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</si>
  <si>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</si>
  <si>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</si>
  <si>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</si>
  <si>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</si>
  <si>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</si>
  <si>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</si>
  <si>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</si>
  <si>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</si>
  <si>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</si>
  <si>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</si>
  <si>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</si>
  <si>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</si>
  <si>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</si>
  <si>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</si>
  <si>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</si>
  <si>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</si>
  <si>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</si>
  <si>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</si>
  <si>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</si>
  <si>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</si>
  <si>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</si>
  <si>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</si>
  <si>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</si>
  <si>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</si>
  <si>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</si>
  <si>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</si>
  <si>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</si>
  <si>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</si>
  <si>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</si>
  <si>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</si>
  <si>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</si>
  <si>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</si>
  <si>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</si>
  <si>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</si>
  <si>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</si>
  <si>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</si>
  <si>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</si>
  <si>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</si>
  <si>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</si>
  <si>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</si>
  <si>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</si>
  <si>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</si>
  <si>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</si>
  <si>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</si>
  <si>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</si>
  <si>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</si>
  <si>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</si>
  <si>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</si>
  <si>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</si>
  <si>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</si>
  <si>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</si>
  <si>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</si>
  <si>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</si>
  <si>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</si>
  <si>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</si>
  <si>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</si>
  <si>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</si>
  <si>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</si>
  <si>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</si>
  <si>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</si>
  <si>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</si>
  <si>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</si>
  <si>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</si>
  <si>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</si>
  <si>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</si>
  <si>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</si>
  <si>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</si>
  <si>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</si>
  <si>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</si>
  <si>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</si>
  <si>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</si>
  <si>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</si>
  <si>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</si>
  <si>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</si>
  <si>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</si>
  <si>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</si>
  <si>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</si>
  <si>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</si>
  <si>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</si>
  <si>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</si>
  <si>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</si>
  <si>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</si>
  <si>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</si>
  <si>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</si>
  <si>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</si>
  <si>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</si>
  <si>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</si>
  <si>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</si>
  <si>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</si>
  <si>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</si>
  <si>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</si>
  <si>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</si>
  <si>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</si>
  <si>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</si>
  <si>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Actividades ejecutadas para el fortalecimiento de los canales de comunicación / Actividades programadas para el fortalecimiento de los canales de comunicación</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</si>
  <si>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</si>
  <si>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</si>
  <si>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</si>
  <si>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</si>
  <si>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</si>
  <si>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</si>
  <si>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</si>
  <si>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</si>
  <si>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</si>
  <si>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</si>
  <si>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</si>
  <si>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</si>
  <si>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</si>
  <si>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</si>
  <si>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</si>
  <si>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</si>
  <si>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</si>
  <si>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</si>
  <si>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</si>
  <si>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</si>
  <si>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</si>
  <si>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</si>
  <si>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GOTARDO ANTONIO YÁÑEZ ÁLVAREZ</t>
  </si>
  <si>
    <t xml:space="preserve">FORMATO DE REPORTE DEL MES DE ABRIL </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</si>
  <si>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</si>
  <si>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</si>
  <si>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</si>
  <si>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</si>
  <si>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</si>
  <si>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</si>
  <si>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</si>
  <si>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</si>
  <si>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</si>
  <si>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</si>
  <si>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</si>
  <si>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</si>
  <si>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</si>
  <si>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</si>
  <si>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</si>
  <si>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</si>
  <si>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</si>
  <si>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</si>
  <si>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</si>
  <si>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</si>
  <si>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</si>
  <si>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</si>
  <si>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</si>
  <si>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</si>
  <si>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</si>
  <si>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</si>
  <si>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</si>
  <si>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</si>
  <si>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</si>
  <si>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</si>
  <si>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</si>
  <si>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Ingrid Elizabeth Torres Rodriguez</t>
  </si>
  <si>
    <t xml:space="preserve">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</si>
  <si>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</si>
  <si>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</si>
  <si>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</si>
  <si>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</si>
  <si>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</si>
  <si>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</si>
  <si>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</si>
  <si>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</si>
  <si>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</si>
  <si>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</si>
  <si>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Campañas realizadas:</t>
  </si>
  <si>
    <t>CDP Y CRP expedidos:</t>
  </si>
  <si>
    <t>Operaciones contables:</t>
  </si>
  <si>
    <t>1 de enero de 2022</t>
  </si>
  <si>
    <t>Acumulado Año</t>
  </si>
  <si>
    <t>Piezas Gráficas</t>
  </si>
  <si>
    <t>Videos</t>
  </si>
  <si>
    <t>Notas y Comunicados</t>
  </si>
  <si>
    <t>Publicaciones Facebook</t>
  </si>
  <si>
    <t>Publicaciones Twitter</t>
  </si>
  <si>
    <t>Publicaciones Instagram</t>
  </si>
  <si>
    <t>Actas de sistema de gestión de calidad elaboradas:</t>
  </si>
  <si>
    <t>Docuementos actualizados o creados:</t>
  </si>
  <si>
    <t>Derechos de petición respondidos:</t>
  </si>
  <si>
    <t>Tutelas y demandas respondidas:</t>
  </si>
  <si>
    <t>Denuncias tramitadas o gestionadas:</t>
  </si>
  <si>
    <t>Contratos elaborados:</t>
  </si>
  <si>
    <t>Novedades contractuales:</t>
  </si>
  <si>
    <t>Expedientes gestionados:</t>
  </si>
  <si>
    <t>Autos inhibitorios o fallos de primera instancia:</t>
  </si>
  <si>
    <t>Transferencias documentales realizadas</t>
  </si>
  <si>
    <t>Capacitaciones realizadas:</t>
  </si>
  <si>
    <t>Revisiónes de expedientes o intervenciones</t>
  </si>
  <si>
    <t>Solicitudes gestionadas por la mesa de servicios:</t>
  </si>
  <si>
    <t>Publicaciones realizadas en sitios web:</t>
  </si>
  <si>
    <t>Reportes realIzados</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</si>
  <si>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</si>
  <si>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Mantenimientos realizados</t>
  </si>
  <si>
    <t>Seguimientos y modificaciones al PAA:</t>
  </si>
  <si>
    <t>NA</t>
  </si>
  <si>
    <t>Impresiones en redes</t>
  </si>
  <si>
    <t xml:space="preserve">Se ha hecho una socialización masiva en el marco del free press y a través de redes sociales, llegando cada vez más a la comunidad. Las tasas de alcance e interacción nos dan una buena señal en cuando a redes sociales. En cuanto a comunicados de prensa, hay un porcentaje valioso de cobertura frente a nuestros comunicados. </t>
  </si>
  <si>
    <t>CATALINA MARÍA CRUZ</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</si>
  <si>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</si>
  <si>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XIMENA DEL PILAR RODRIGUEZ CIFUENTES</t>
  </si>
  <si>
    <t>Andres Guerrero, Nancy Montero, Deisy Pascagaza, Leidy Rodriguez</t>
  </si>
  <si>
    <t>Diligencias judiciales atendidas:</t>
  </si>
  <si>
    <t>Se responde a las peticiones ciudadanas radicadas en el Sistema Distrital de Quejas y Soluciones (SDQS), procurando un mejor desempeño de la Administración Pública.</t>
  </si>
  <si>
    <t>Derechos de petición respondidos, PQR, Requerimientos:</t>
  </si>
  <si>
    <t>Certificaciones de Contratos y paz y salvos</t>
  </si>
  <si>
    <r>
      <t xml:space="preserve">EQUIPO DE GESTIÓN FINANCIERA: </t>
    </r>
    <r>
      <rPr>
        <sz val="10"/>
        <color theme="1"/>
        <rFont val="Arial"/>
        <family val="2"/>
      </rPr>
      <t xml:space="preserve">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theme="1"/>
        <rFont val="Arial"/>
        <family val="2"/>
      </rPr>
      <t>NOTA:</t>
    </r>
    <r>
      <rPr>
        <sz val="10"/>
        <color theme="1"/>
        <rFont val="Arial"/>
        <family val="2"/>
      </rPr>
      <t xml:space="preserve"> En cuanto a algunos CDP y CRP, cada documento debe expedirse tres veces, esto debido a que se expide en un rubro por cada elemento PEP, que si bien sigue siendo el mismo documento y el mismo consecutivo, el tramite se realiza una vez por cada elemento.</t>
    </r>
  </si>
  <si>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</si>
  <si>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</si>
  <si>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Giros por pospre realizados: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</si>
  <si>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</si>
  <si>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</si>
  <si>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Peticiones - oficios recibidos y tramitados:</t>
  </si>
  <si>
    <t>AVANCE MES</t>
  </si>
  <si>
    <t>ACUMULADO AÑO</t>
  </si>
  <si>
    <t>36 CDP Y 38 CRP</t>
  </si>
  <si>
    <t>710 CDP y 763 CRP</t>
  </si>
  <si>
    <t xml:space="preserve">Durante el mes se mantuvieron estables las campañas de Vetetips, Lunes de Investigación, Miércoles de seguimiento, flash animal, guardianes online; así como la publicación y creación del contenido para las jornadas y campañas solicitadas por las áreas misionales. Cabe resaltar la divulgación del día del veterinario, el día del perro sin raza y el lanzamiento del curso del primer respondiente. </t>
  </si>
  <si>
    <t>En el mes de mayo de 2022 se realizó los reportes en PMR, SPI, POA, Alertas y Recomendaciones, seguimiento al POA  y Hojas de vida de indicadores correspondientes al mes de abril de 2022. Se acompañó a las Subdirecciones tecnicas en las modificaciones del Plan de Adquisiciones que requerían traslados presupuestales entre metas de los proyectos.
Durante el mes de mayo se brindó acompañamiento técnico al proceso de formulación de productos en la Política Pública de ruralidad, Política Pública de Espacio Público y Política Pública de Deporte, Recreación, Actividad física y Escenarios, Así mismo, se realizó una mesa de trabajo con las entidades corresponsables del producto 1.2.1 "Estrategia Pedagógica Distrital para la Protección y el Bienestar Animal", con el fin de resolver dudas sobre el reporte de seguimiento, e iniciar acciones de articulación.
De otro lado, se realizó la revisión del Anexo técnico del proyecto de inversión de la Alcaldía Local de Teusaquillo en temas de bienestar animal; y se acompañó la mesa de socialización del documento tipo para la construcción de Anexos Técnicos, diseñado por la Secretaría Distrital de Gobierno para las Alcaldías Locales</t>
  </si>
  <si>
    <t>En el mes de mayo de 2022 se realizó los reportes en PMR, SPI, POA, Alertas y Recomendaciones, seguimiento al POA  y Hojas de vida de indicadores correspondientes al mes de abril de 2022. Se acompañó a las Subdirecciones tecnicas en las modificaciones del Plan de Adquisiciones que requerían traslados presupuestales entre metas de los proyectos.
Durante el mes de mayo se brindó acompañamiento técnico al proceso de formulación de productos en la Política Pública de ruralidad, Política Pública de Espacio Público y Política Pública de Deporte, Recreación, Actividad física y Escenarios, Así mismo, se realizó una mesa de trabajo con las entidades corresponsables del producto 1.2.1 "Estrategia Pedagógica Distrital para la Protección y el Bienestar Animal", con el fin de resolver dudas sobre el reporte de seguimiento, e iniciar acciones de articulación.
De otro lado, se realizó la revisión del Anexo técnico del proyecto de inversión de la Alcaldía Local de Teusaquillo en temas de bienestar animal; y se acompañó la mesa de socialización del documento tipo para la construcción de Anexos Técnicos, diseñado por la Secretaría Distrital de Gobierno para las Alcaldías Locales.</t>
  </si>
  <si>
    <t xml:space="preserve">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
En el mes de mayo se realiza segumiento cuatrimestral a el PAAC, RIESGOS DE CORRUPCIÓN, RIESGOS DE GESTION POR PROCESOS, Adicionalmente se evidencian avances en modificación, eleboración y eliminación de documentos, se continua con la implementación de nuevo aplicativo documental para el acceso a la información vigente del Instituto.
En el mes de mayo se revisaron y analizaron los resultados del FURAG vigencia 2021 y con base en las recomendaciones allegadas por el DAFP se construyó el plan de mejoramiento FURAG que se implementará en lo restante del año. Con respecto al Plan Estadístico Distrital, se depuró el inventario de operaciones estadísticas en mesas de trabajo con las Subdirecciones Misionales y con el acompañamiento de la Secretaría Distrital de Planeación. </t>
  </si>
  <si>
    <t xml:space="preserve">Se actualizan y/o elaboran  10 documentos, se realiza el seguimiento cuatrimestral al PAAC, RIESGOS DE CORRUPCION, RIESGOS DE GESTIÓN POR PROCESOS se actualiza listado maestro de documentos para que todos los funcionarios tengan las ultimas versiones de los documentos </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</si>
  <si>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</si>
  <si>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</si>
  <si>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r>
      <rPr>
        <b/>
        <sz val="11"/>
        <color theme="1"/>
        <rFont val="Arial"/>
        <family val="2"/>
      </rPr>
      <t>OFICINA ASESORA JURIDICA</t>
    </r>
    <r>
      <rPr>
        <sz val="11"/>
        <color theme="1"/>
        <rFont val="Arial"/>
        <family val="2"/>
      </rPr>
      <t>: Durante el mes de mayo de 2022, la Oficina Asesora Jurídica recibio 199 peticiones y oficios tal como lo evidencia el correo que remite el control de correspondencia de la OAJ, los cuales fueron tramitados en los terminos legalmente establecidos. Asimismo, se dio respuesta a 3 acciones de tutela Nos. Nos 2022-00583, 2022-00509 y 2022 - 00565. Se profirieron fallos dentro de las siguientes acciones de tutela: 2022-00583, 2022-00565 y 2021-00331. Se efectuaron seguimientos semanales a los procesos judiciales vigentes en la página de la rama y se realizó la correspondiente actualización de las actuaciones judiciales en el SIPROJ. Se elaboró un 1 informe de procesos judiciales, tutelas y conciliaciones extrajudiciales actualizado al mes de mayo de 2022, se asistió a 144  diligencias judiciales y se elaboraron 10 oficios de excusas dirigidos a los Juzgados y/o autoridades competentes. 
Se presentaron cuatro (2) denuncias ante la Fiscalía General de la Nación, por traslado de la Subdirección de Atención a la Fauna y el CAJ. Se participó en 1 diligencia donde se reconoció la calidad de víctimas. Se realizaron 4 diligencias actuando el Instituto como representante de víctimas en casos de que no haya un tenedor responsable. Se acompañó al operativo de fecha 19 de mayo. Se realizaron siete (7) protocolos con los que se busca la valoración clínica y monitoreo de salud, medicina preventiva, valoración y monitoreo comportamental de los animales que se encuentran en la UCA, para blindar jurídicamente al instituto, de un posible daño antijurídico, se recibieron 24 consutas al Centro de Atención Jurídico, se realizó capacitación a estudiantes de la Universidad Libre respecto a la conceptualización escrita de las peticiones a partir del nuevo formato que se adopta para tal fin.</t>
    </r>
  </si>
  <si>
    <t>3 Tutelas</t>
  </si>
  <si>
    <t>9 Tutelas</t>
  </si>
  <si>
    <t>144 y 10 oficios de excusa</t>
  </si>
  <si>
    <t>542 y 36 oficios de excusa</t>
  </si>
  <si>
    <t>2</t>
  </si>
  <si>
    <t>14</t>
  </si>
  <si>
    <r>
      <rPr>
        <b/>
        <sz val="11"/>
        <color theme="1"/>
        <rFont val="Arial"/>
        <family val="2"/>
      </rPr>
      <t xml:space="preserve">SUBDIRECCIÓN DE GESTIÓN CORPORATIVA: GRUPO CONTRACTUAL: </t>
    </r>
    <r>
      <rPr>
        <sz val="11"/>
        <color theme="1"/>
        <rFont val="Arial"/>
        <family val="2"/>
      </rPr>
      <t xml:space="preserve">
En total se suscriben 1 contratos de Bienes y Servicios:
- LP-002-2022 - Licitacion Publica  - Urgencias Veterianarias
Se solicitan la Contratacion de Bienes y Servicios en total 5:
-  SAMC-001-2022
- SASI-004-2022
- SASI-005-2022
Modificaciones  solicitadas: 
- Adición y prórroga 1
- Cesión de Contrato 2
- Prórrogas 1
- Adición  0
- Suspensiones  4
- Terminación Anticipada 0
- Otras modificaciones a 4 Contratos
- Solicitud de Liquidacion  6 Contratos
Se realiza la presentacion de Informes a Sivicof- Sideap Informe Solicitado de Audirotia de Contraloria
Se da respuesta a:
- 6 Derechos de peticion, 
Se da respuesta tambien a
-20 solicitudes de Certificaciones de Contratos 
-3 tramite de Paz y Salvos </t>
    </r>
  </si>
  <si>
    <r>
      <rPr>
        <b/>
        <sz val="11"/>
        <color theme="1"/>
        <rFont val="Arial"/>
        <family val="2"/>
      </rPr>
      <t>OFICINA DE CONTROL INTERNO DISCIPLINARIO</t>
    </r>
    <r>
      <rPr>
        <sz val="11"/>
        <color theme="1"/>
        <rFont val="Arial"/>
        <family val="2"/>
      </rPr>
      <t>: En este periodo se dio trámite a radicados del Sistema de Información Disciplinaria (SDQS), de los que se profirieron autos de impedimento por razón del cargo: 
1. APERTURA PRELIMINAR 2022ER-034
2,APERTURA PRELIMINAR 2022ER-033
3.APERTURA PRELIMINAR 2022ER-032
4.APERTURA PRELIMINAR 2022ER-031
5.APERTURA PRELIMINAR 2022ER-030
6.APERTURA PRELIMINAR 2022ER-028
7.Respuesta insumo asignación 2022ER0005653 - Seguimiento a la aplicación de lineamientos distritales en programas de prevención anticohecho, promoción de canales de denuncia y de protección al denunciante y tratamiento de conflictos de interés dentro de las entidades.
8. Solicitud informacion dentro de radicado 20221602869111-2022ER0004764.
9. Respuesta 2022ER0003605 disciplinario
10. Respuesta anonimo 2022ER-029
11. COMUNICACIÓN APERTURA PRELIMINAR 2022ER-034
12. COMUNICACIÓN APERTURA PRELIMINAR 2022ER-033
13.COMUNICACIÓN APERTURA PRELIMINAR 2022ER-032
14.COMUNICACIÓN APERTURA PRELIMINAR 2022ER-031
15.COMUNICACIÓN APERTURA PRELIMINAR 2022ER-030
16.COMUNICACIÓN APERTURA PRELIMINAR 2022ER-028
17.Respuesta asutos disciplinarios 2019IE-008</t>
    </r>
  </si>
  <si>
    <r>
      <t xml:space="preserve">EQUIPO DE ATENCIÓN AL CIUDADANO: </t>
    </r>
    <r>
      <rPr>
        <sz val="10"/>
        <color theme="1"/>
        <rFont val="Arial"/>
        <family val="2"/>
      </rPr>
      <t xml:space="preserve"> Durante el mes de mayo se radicó un total de 1.259 derechos de petición a través de los diferentes canales de atención, y fueron direccionados a las diferentes dependencias del IDPYBA, en el mes se respodieron 10 peticiones fuera de terminos de Ley. Se realiza mesa de trabajo con las dependencia para realizar seguimeinto a la calidad de las respuestas y opotunidad de los derechos de petición.
Se realizaron 2.773 asesorías a través de los canales de atención dispuestos por el IDPYBA, en donde la mayor solicitud es de entrega de turnos para esterilizaciones y el canal más utilizado es el telefónico y presencial, dado que estamos ubicados en 7 puntos de la red CADE.
El 75%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</si>
  <si>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r>
      <rPr>
        <b/>
        <sz val="10"/>
        <color theme="1"/>
        <rFont val="Arial"/>
        <family val="2"/>
      </rPr>
      <t xml:space="preserve">GESTION DE TALENTO HUMANO: </t>
    </r>
    <r>
      <rPr>
        <sz val="10"/>
        <color theme="1"/>
        <rFont val="Arial"/>
        <family val="2"/>
      </rPr>
      <t>Para el mes de mayo de 2022 se tenian programadas 8 capacitaciones de las cuales se realizaron 8: Canales de Comunicación, Régimen Disciplinario, Procesos de Auditoría de Control Interno efectivos, con apoyo de las tecnologías,  Seguridad de la Información, Ética y valores del servidor público, Inclusión y equidad de género, Socialización matriz elementos de protección personal y Capacitación orden y aseo. Así mismo, en el plan de bienestar e incentivos, se tenían programadas 5 actividades de las cuales se ejecutaron 5. Por otra parte, en el Plan de SST se tenían programadas 5 actividades de las cuales se ejecutaron 5: Se realizó la actualización de la matriz legal en el SG-SST, con la nueva normatividad referente a Covid-19, trabajo en alturas, el seguimiento a los Indicadores del SG-SST, en Línea plataforma SIDEAP, lareunión con el COPASST, la capacitación sobre la matriz y el uso adecuado de elementos de protección personal, la investigación de 4 accidentes de trabajo. Sin embargo, en el mes de mayo no se presentaron accidentes de trabajo y en el PESV, se cumplió a cabalidad con las actividades programadas. Finalmente, se dio cumplimiento a la inducción programada en el tiempo establecido y se efectuó la reinducción al personal de planta del Instituto atinente a Integridad y los valores del Código de Integridad. Respecto al FURAG-MIPG, se están realizando las acciones, reportes y actividades atinentes a Talento Humano.</t>
    </r>
  </si>
  <si>
    <r>
      <rPr>
        <b/>
        <sz val="10"/>
        <color theme="1"/>
        <rFont val="Arial"/>
        <family val="2"/>
      </rPr>
      <t>EQUIPO DE RECURSOS FÍSICOS</t>
    </r>
    <r>
      <rPr>
        <sz val="10"/>
        <color theme="1"/>
        <rFont val="Arial"/>
        <family val="2"/>
      </rPr>
      <t>:Se logra identificar el cumplimiento en el pago de las obligaciones financieras, de acuerdo con el cumpliminto de los provedores, asi mismo se aporta  en la ejecucion de las recervas presupuestales constitudas para el 2022, Se realiza el tramite de pago de cinco (5) provedores que prestan sus servicios o suministros al Instituto y de los cuaes es supervisor el Subdirector de Gestion Corporativa.
Se hizo la adecuacion del espacion para enfermeria, en la sede administrativa, en cumplimiento con la norma que asi lo exige,con el cumplimiento de esta actividad, se logran mantener el normal funcionamiento de la sede adminsitrativa.
1- Se realiza la programacion de  los servicios que prestan los vehiculos en calidad de alquiler, programacion que se realiza de manera semanal de acuerdo con la solicitud de cada uno de los equipos que requieren el servicio, asi mismo se da respuesta efectiva a las solicitudes extemporaneas recibidas.
Se realiza la programacion de  los servicios que prestan los vehiculos en calidad de alquiler, programacion que se realiza de manera semanal de acuerdo con la solicitud de cada uno de los equipos que requieren el servicio, asi mismo se da respuesta efectiva a las solicitudes extemporaneas recibidas.
Mediante el contrato de transportes se aporta al cumplimiento de la misionalidad del Instituto, mediante la correcta prestacion del servicio, tanto para el transporte de personal como para el transporte de animales y acompañamiento a las diferentes convicatorias realizadas por entidadades en cumplimiento compromisos de ciudad.</t>
    </r>
  </si>
  <si>
    <t>8 ingresos, 174 salidas, 25 traslados, 1 compras, 5 bajas</t>
  </si>
  <si>
    <t>53 ingresos; 1076 salidas; 173 traslados; 6 reintegros; 21 compras bajas 7</t>
  </si>
  <si>
    <r>
      <t xml:space="preserve">EQUIPO DE GESTIÓN AMBIENTAL: </t>
    </r>
    <r>
      <rPr>
        <sz val="10"/>
        <rFont val="Arial"/>
        <family val="2"/>
      </rPr>
      <t xml:space="preserve">Durante el mes de mayo se realizo seguimiento al contrato de residuos peligrosos con la empresa DESCONT y a la Empresa SINLAGAX.  Adicionalmente, se desarrollaron 11 actividades de ese PIGA; se realizo  un reporte requeridos por las entidades y se desarrollaron actividades relacionadas con los residuos peligrosos, prácticas sostenibles, movilidad sostenible, bicicaravanas, biciusuarios y del material reciclado. Por último se logro realizar el replanteo de césped en diversas zonas que se encontraban erosionadas por el tránsito de los canes, cuidadores y custodios en la Unidad de Cuidado Animal. </t>
    </r>
  </si>
  <si>
    <r>
      <t xml:space="preserve">EQUIPO DE GESTIÓN DOCUMENTAL: </t>
    </r>
    <r>
      <rPr>
        <sz val="10"/>
        <rFont val="Arial"/>
        <family val="2"/>
      </rPr>
      <t xml:space="preserve">Se da inicio con el plan de trabajo para dar cumplimiento al cronograma de transferencias documentales aprobado por el Comité de Gestión y Desempeño con el fin de prestar el apoyo a las áreas que evidenciaron dificultades durante este proceso. Así las cosas se continua promoviendo la cultura archivistica en la entidad a través de la capacitación y el continuo seguimiento. Lo anterior respaldado en las mesas de trabajo llevadas a cabo en conjunto con los líderes de las áreas y el profesional de gestión documental. </t>
    </r>
  </si>
  <si>
    <t>En cuanto al Plan de Continuidad del Negocio se presentan demoras debido a que el proveedor de los servicios no nos han proporcionado la información correspondiente para dar inicio a su elaboración del documento, se remite correo electrónico para su gestión.                                                                                                                                                                                                            Se siguen presentando inconvenientes con el Gestor de Contenido del A-Z Digital en cuanto a la finalización de Peticiones, cargue de Imagenes, duplicidad, cargue del módulo de PQRSD y Semaforización de estos, se realizó escalamiento a través de la Mesa de Servicios para brindar solución oportuna.                                                                                                                                                 
Adicionalmente se han venido presentando inconvenientes con el software ERP Z-Box por tiempos de respuesta, se realiza seguimiento al correo electrónico nuevo por parte del aliado (ZUE) con el fin de mejorar los tiempos de respuesta e identificación de casos.</t>
  </si>
  <si>
    <t xml:space="preserve">Los beneficios obtenidos para la comunidad fueron los siguientes: Se amplio el cupo de Turnos de Esterilizaciones para la comunidad en todas las Localidades, se realizó la adquisión de Licenciamiento software de diseño (Adobe indesign).						</t>
  </si>
  <si>
    <t xml:space="preserve">Para la oficina de Tecnología es muy importante contar con la Seguridad y Privacidad de la Información del Instituto, se llevo a cabo la estructuración de la encuesta de satisfacción.  Se diseñó, desarrolló y se implementó el Sistema de Encuestas Institucionales y adicionalmente el diseñó y desarrolló el Sistema de Adopciones, se encuentra en fase de pruebas. Se realizó actualización en cuanto al diseño, maquetación y configuración en el Congreso de Derecho Animal ( Funcional) y Observatorio. </t>
  </si>
  <si>
    <t>En esta meta, se ha logrado avanzar con el proyecto de rediseño del instituto, realizando un levantamiento de cargas laborales en todas las dependencias, elaborando el documento de estudio técnico que tuviera en cuenta las competencias frentes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tendrá que culminar las etapas de aprobación del proyecto de rediseño Institucional e iniciar con la etapa de implementación del mismo, lo que implicará para la Entidad iniciar preliminarmente con la construcción de su nueva estructura orgánica y organizacional, la construcción de un Manual Especifico de Funciones y Competencias Laborales que esté acorde a las necesidades y a la realidad institucional, construcción de nuevos mapas de procesos; revisión y actualización de todos los procedimientos, entre otras acciones que propendan por la eficiencia del gasto público, el aumento de los tiempos de respuesta de los requerimientos internos y externos</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</si>
  <si>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</si>
  <si>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</si>
  <si>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</si>
  <si>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El IDPYBA, de acuerdo con lo establecido en el Decreto 415 de 2016 “Por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Debe adoptar una estrategia que adopte conceptos, metodologías y lineamientos establecidos por el Ministerio de Tecnologías de la Información y las Comunicaciones MINTIC bajo la Estrategia de Gobierno Digital con el estándar de Arquitectura TI. En donde se construya una plataforma de referencia para la eficaz implementación y alineación de la entidad a las políticas distritales
La Arquitectura TI se basa en el Marco de Referencia de Arquitectura Empresarial que alinea la Gestión TI con la estrategia del Distrito (Plan Distrital de Desarrollo PDD, ‘Un Nuevo Contrato Social y Ambiental para la Bogotá del Siglo XXI’). La planeación estratégica se puede definir como el proceso de formular y evaluar las mejores decisiones que permitan a las organizaciones llevar a cabo sus objetivos de acuerdo con algunos autores</t>
  </si>
  <si>
    <t xml:space="preserve">Durante el mes de mayo, se realizaron dos (2) mesas de trabajo con el Departamento Administrativo del Servicio Civil Distrital y la Secretaría Distrital de Hacienda, en donde se revisaron las propuestas de rediseño y se adelantó el proceso requerido. Producto de ello, se llegó a una propuesta definitiva, la cual será ajustada y presentada para su aprobación en el mes de junio de 2022. Adicionalmente, se acompañó el proceso de inspección y vigilancia, para la construcción de los documentos rectos en esta manteria. </t>
  </si>
  <si>
    <t>Natalia Roncancio; Fredy Arizas; Johan Pulido; Yoset Tovar, Diana Gomez</t>
  </si>
  <si>
    <t>Yuly Patricia Castro Beltran  - Gotardo Antonio Yáñez Alvarez</t>
  </si>
  <si>
    <t xml:space="preserve">Jefe de la Oficina Asesora de Planeación - Subdirector de Gestión Corporativa </t>
  </si>
  <si>
    <t>Vanessa Paez - Ingrid Rodriguez - Maryury Ramos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</si>
</sst>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0" formatCode="0.000000"/>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8"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68"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43" fontId="33" fillId="0" borderId="0" applyFont="0" applyFill="0" applyBorder="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0"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1" applyNumberFormat="0" applyAlignment="0" applyProtection="0"/>
    <xf numFmtId="0" fontId="18" fillId="16" borderId="11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0" fontId="23" fillId="7" borderId="100" applyNumberFormat="0" applyAlignment="0" applyProtection="0"/>
    <xf numFmtId="43" fontId="33" fillId="0" borderId="0" applyFont="0" applyFill="0" applyBorder="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1" applyNumberFormat="0" applyFont="0" applyAlignment="0" applyProtection="0"/>
    <xf numFmtId="0" fontId="4" fillId="23" borderId="105" applyNumberFormat="0" applyFon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26" fillId="16" borderId="102" applyNumberFormat="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31" fillId="0" borderId="103" applyNumberFormat="0" applyFill="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18" fillId="16"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23"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4" fillId="23" borderId="105" applyNumberFormat="0" applyFon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26" fillId="16" borderId="106" applyNumberFormat="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31" fillId="0" borderId="107" applyNumberFormat="0" applyFill="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18" fillId="16" borderId="111"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23" fillId="7" borderId="111" applyNumberForma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2" applyNumberFormat="0" applyFont="0" applyAlignment="0" applyProtection="0"/>
    <xf numFmtId="0" fontId="4" fillId="23" borderId="116" applyNumberFormat="0" applyFon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26" fillId="16" borderId="113"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18" fillId="16"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23" fillId="7" borderId="115" applyNumberForma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4" fillId="23" borderId="116" applyNumberFormat="0" applyFon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26" fillId="16" borderId="117" applyNumberFormat="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31" fillId="0" borderId="118" applyNumberFormat="0" applyFill="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18" fillId="16" borderId="121"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23" fillId="7" borderId="121"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2" applyNumberFormat="0" applyFont="0" applyAlignment="0" applyProtection="0"/>
    <xf numFmtId="0" fontId="4" fillId="23" borderId="126" applyNumberFormat="0" applyFon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26" fillId="16" borderId="123" applyNumberFormat="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31" fillId="0" borderId="124" applyNumberFormat="0" applyFill="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18" fillId="16"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23"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26" fillId="16" borderId="127" applyNumberFormat="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31" fillId="0" borderId="128" applyNumberFormat="0" applyFill="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18" fillId="16" borderId="129"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23" fillId="7" borderId="129" applyNumberForma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0" applyNumberFormat="0" applyFont="0" applyAlignment="0" applyProtection="0"/>
    <xf numFmtId="0" fontId="4" fillId="23" borderId="134" applyNumberFormat="0" applyFon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26" fillId="16" borderId="131" applyNumberFormat="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31" fillId="0" borderId="132" applyNumberFormat="0" applyFill="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18" fillId="16"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23" fillId="7" borderId="133" applyNumberForma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4" fillId="23" borderId="134" applyNumberFormat="0" applyFon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26" fillId="16" borderId="135" applyNumberFormat="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0" fontId="31" fillId="0" borderId="13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43" fontId="33" fillId="0" borderId="0" applyFont="0" applyFill="0" applyBorder="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18" fillId="16" borderId="137"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0" fontId="23" fillId="7" borderId="13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42" applyNumberFormat="0" applyFon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26" fillId="16" borderId="139" applyNumberFormat="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31" fillId="0" borderId="140" applyNumberFormat="0" applyFill="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0" fontId="4" fillId="23" borderId="138"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18" fillId="16" borderId="149"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0" fontId="23" fillId="7" borderId="14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0" applyNumberFormat="0" applyFont="0" applyAlignment="0" applyProtection="0"/>
    <xf numFmtId="0" fontId="4" fillId="23" borderId="154" applyNumberFormat="0" applyFon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26" fillId="16" borderId="151"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18" fillId="16" borderId="141"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0" fontId="23" fillId="7" borderId="14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42" applyNumberFormat="0" applyFont="0" applyAlignment="0" applyProtection="0"/>
    <xf numFmtId="0" fontId="4" fillId="23" borderId="154" applyNumberFormat="0" applyFon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26" fillId="16" borderId="143" applyNumberFormat="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0" fontId="31" fillId="0" borderId="14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43" fontId="33" fillId="0" borderId="0" applyFont="0" applyFill="0" applyBorder="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18" fillId="16"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23" fillId="7" borderId="153" applyNumberForma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26" fillId="16"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0" fontId="4" fillId="23" borderId="15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43" fontId="33" fillId="0" borderId="0" applyFont="0" applyFill="0" applyBorder="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2"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43" fontId="33" fillId="0" borderId="0" applyFont="0" applyFill="0" applyBorder="0" applyAlignment="0" applyProtection="0"/>
    <xf numFmtId="0" fontId="23" fillId="7" borderId="173" applyNumberFormat="0" applyAlignment="0" applyProtection="0"/>
    <xf numFmtId="43" fontId="33" fillId="0" borderId="0" applyFont="0" applyFill="0" applyBorder="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4" fillId="23" borderId="170" applyNumberFormat="0" applyFont="0" applyAlignment="0" applyProtection="0"/>
    <xf numFmtId="0" fontId="31" fillId="0" borderId="172" applyNumberFormat="0" applyFill="0" applyAlignment="0" applyProtection="0"/>
    <xf numFmtId="0" fontId="4" fillId="23" borderId="170" applyNumberFormat="0" applyFont="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31" fillId="0" borderId="172"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18" fillId="16" borderId="169"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43" fontId="33" fillId="0" borderId="0" applyFont="0" applyFill="0" applyBorder="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1" applyNumberForma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2" applyNumberFormat="0" applyFill="0" applyAlignment="0" applyProtection="0"/>
    <xf numFmtId="0" fontId="4" fillId="23" borderId="170"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18" fillId="16" borderId="173"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43" fontId="33" fillId="0" borderId="0" applyFont="0" applyFill="0" applyBorder="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43" fontId="33" fillId="0" borderId="0" applyFont="0" applyFill="0" applyBorder="0" applyAlignment="0" applyProtection="0"/>
    <xf numFmtId="0" fontId="26" fillId="16" borderId="175" applyNumberFormat="0" applyAlignment="0" applyProtection="0"/>
    <xf numFmtId="41" fontId="33" fillId="0" borderId="0" applyFont="0" applyFill="0" applyBorder="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43" fontId="33" fillId="0" borderId="0" applyFont="0" applyFill="0" applyBorder="0" applyAlignment="0" applyProtection="0"/>
    <xf numFmtId="0" fontId="23" fillId="7"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43" fontId="33" fillId="0" borderId="0" applyFont="0" applyFill="0" applyBorder="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23" fillId="7" borderId="169" applyNumberForma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3" fillId="7" borderId="173"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0" applyNumberFormat="0" applyFont="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66" applyNumberFormat="0" applyFon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26" fillId="16" borderId="160" applyNumberFormat="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0" fontId="31" fillId="0" borderId="16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43" fontId="33" fillId="0" borderId="0" applyFont="0" applyFill="0" applyBorder="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2"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69"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0"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9" applyNumberFormat="0" applyAlignment="0" applyProtection="0"/>
    <xf numFmtId="0" fontId="31" fillId="0" borderId="172" applyNumberFormat="0" applyFill="0" applyAlignment="0" applyProtection="0"/>
    <xf numFmtId="43" fontId="33" fillId="0" borderId="0" applyFont="0" applyFill="0" applyBorder="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69" applyNumberFormat="0" applyAlignment="0" applyProtection="0"/>
    <xf numFmtId="0" fontId="18" fillId="16"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69" applyNumberFormat="0" applyAlignment="0" applyProtection="0"/>
    <xf numFmtId="0" fontId="18" fillId="16" borderId="169"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18" fillId="16"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23" fillId="7" borderId="158" applyNumberForma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0" fontId="4" fillId="23" borderId="15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3" applyNumberFormat="0" applyAlignment="0" applyProtection="0"/>
    <xf numFmtId="0" fontId="23" fillId="7" borderId="173"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1"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69"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2"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4" fillId="23" borderId="174"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6" fillId="16" borderId="171" applyNumberFormat="0" applyAlignment="0" applyProtection="0"/>
    <xf numFmtId="0" fontId="23" fillId="7" borderId="169" applyNumberFormat="0" applyAlignment="0" applyProtection="0"/>
    <xf numFmtId="0" fontId="18" fillId="16"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69" applyNumberFormat="0" applyAlignment="0" applyProtection="0"/>
    <xf numFmtId="0" fontId="26" fillId="16" borderId="171"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1" applyNumberFormat="0" applyAlignment="0" applyProtection="0"/>
    <xf numFmtId="43" fontId="33" fillId="0" borderId="0" applyFont="0" applyFill="0" applyBorder="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3" fillId="7"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2"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1"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43" fontId="33" fillId="0" borderId="0" applyFont="0" applyFill="0" applyBorder="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69"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69"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1"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69"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69"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69"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69" applyNumberFormat="0" applyAlignment="0" applyProtection="0"/>
    <xf numFmtId="0" fontId="23" fillId="7"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23" fillId="7" borderId="169" applyNumberFormat="0" applyAlignment="0" applyProtection="0"/>
    <xf numFmtId="0" fontId="18" fillId="16"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6" fillId="16" borderId="171"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26" fillId="16" borderId="171"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0"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1"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1" applyNumberFormat="0" applyAlignment="0" applyProtection="0"/>
    <xf numFmtId="0" fontId="23" fillId="7" borderId="173" applyNumberForma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69"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1"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1"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18" fillId="16" borderId="169" applyNumberFormat="0" applyAlignment="0" applyProtection="0"/>
    <xf numFmtId="0" fontId="23" fillId="7" borderId="169" applyNumberFormat="0" applyAlignment="0" applyProtection="0"/>
    <xf numFmtId="0" fontId="18" fillId="16" borderId="169"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1"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69"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69"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26" fillId="16" borderId="171"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43" fontId="33" fillId="0" borderId="0" applyFont="0" applyFill="0" applyBorder="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69"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18" fillId="16" borderId="173"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1"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4" fillId="23" borderId="170" applyNumberFormat="0" applyFont="0" applyAlignment="0" applyProtection="0"/>
    <xf numFmtId="0" fontId="18" fillId="16" borderId="169"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2" applyNumberFormat="0" applyFill="0" applyAlignment="0" applyProtection="0"/>
    <xf numFmtId="0" fontId="26" fillId="16" borderId="171"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26" fillId="16" borderId="171"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69" applyNumberFormat="0" applyAlignment="0" applyProtection="0"/>
    <xf numFmtId="0" fontId="23" fillId="7" borderId="173" applyNumberFormat="0" applyAlignment="0" applyProtection="0"/>
    <xf numFmtId="0" fontId="31" fillId="0" borderId="172"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23" fillId="7" borderId="169"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1" applyNumberFormat="0" applyAlignment="0" applyProtection="0"/>
    <xf numFmtId="0" fontId="31" fillId="0" borderId="176" applyNumberFormat="0" applyFill="0" applyAlignment="0" applyProtection="0"/>
    <xf numFmtId="0" fontId="31" fillId="0" borderId="172"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69"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0"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18" fillId="16"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1"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1"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1" applyNumberFormat="0" applyAlignment="0" applyProtection="0"/>
    <xf numFmtId="0" fontId="23" fillId="7" borderId="169"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2"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69"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73" applyNumberFormat="0" applyAlignment="0" applyProtection="0"/>
    <xf numFmtId="0" fontId="18" fillId="16" borderId="169"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69" applyNumberFormat="0" applyAlignment="0" applyProtection="0"/>
    <xf numFmtId="0" fontId="26" fillId="16" borderId="175" applyNumberFormat="0" applyAlignment="0" applyProtection="0"/>
    <xf numFmtId="0" fontId="26" fillId="16" borderId="171" applyNumberFormat="0" applyAlignment="0" applyProtection="0"/>
    <xf numFmtId="0" fontId="4" fillId="23" borderId="174" applyNumberFormat="0" applyFon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0"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69" applyNumberFormat="0" applyAlignment="0" applyProtection="0"/>
    <xf numFmtId="0" fontId="26" fillId="16" borderId="171"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1"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0" applyNumberFormat="0" applyFont="0" applyAlignment="0" applyProtection="0"/>
    <xf numFmtId="0" fontId="31" fillId="0" borderId="172"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69"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23" fillId="7" borderId="169"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69" applyNumberForma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0" applyNumberFormat="0" applyFont="0" applyAlignment="0" applyProtection="0"/>
    <xf numFmtId="0" fontId="26" fillId="16" borderId="175"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6" fillId="16" borderId="175" applyNumberFormat="0" applyAlignment="0" applyProtection="0"/>
    <xf numFmtId="0" fontId="23" fillId="7" borderId="173" applyNumberFormat="0" applyAlignment="0" applyProtection="0"/>
    <xf numFmtId="0" fontId="4" fillId="23" borderId="170" applyNumberFormat="0" applyFont="0" applyAlignment="0" applyProtection="0"/>
    <xf numFmtId="0" fontId="26" fillId="16" borderId="175" applyNumberForma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18" fillId="16" borderId="169" applyNumberFormat="0" applyAlignment="0" applyProtection="0"/>
    <xf numFmtId="0" fontId="18" fillId="16" borderId="169"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23" fillId="7" borderId="169" applyNumberFormat="0" applyAlignment="0" applyProtection="0"/>
    <xf numFmtId="0" fontId="31" fillId="0" borderId="172" applyNumberFormat="0" applyFill="0" applyAlignment="0" applyProtection="0"/>
    <xf numFmtId="0" fontId="26" fillId="16" borderId="175" applyNumberFormat="0" applyAlignment="0" applyProtection="0"/>
    <xf numFmtId="0" fontId="23" fillId="7" borderId="173"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1" applyNumberFormat="0" applyAlignment="0" applyProtection="0"/>
    <xf numFmtId="0" fontId="26" fillId="16" borderId="175" applyNumberFormat="0" applyAlignment="0" applyProtection="0"/>
    <xf numFmtId="0" fontId="26" fillId="16" borderId="171"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18" fillId="16" borderId="169" applyNumberForma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2"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18" fillId="16" borderId="169"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4" fillId="23" borderId="174" applyNumberFormat="0" applyFont="0" applyAlignment="0" applyProtection="0"/>
    <xf numFmtId="0" fontId="18" fillId="16" borderId="173" applyNumberFormat="0" applyAlignment="0" applyProtection="0"/>
    <xf numFmtId="0" fontId="31" fillId="0" borderId="176" applyNumberFormat="0" applyFill="0" applyAlignment="0" applyProtection="0"/>
    <xf numFmtId="0" fontId="23" fillId="7" borderId="173" applyNumberFormat="0" applyAlignment="0" applyProtection="0"/>
    <xf numFmtId="0" fontId="31" fillId="0" borderId="176" applyNumberFormat="0" applyFill="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18" fillId="16" borderId="173" applyNumberFormat="0" applyAlignment="0" applyProtection="0"/>
    <xf numFmtId="0" fontId="4" fillId="23" borderId="174" applyNumberFormat="0" applyFon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8" fillId="16"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1" applyNumberFormat="0" applyAlignment="0" applyProtection="0"/>
    <xf numFmtId="0" fontId="23" fillId="7" borderId="169" applyNumberFormat="0" applyAlignment="0" applyProtection="0"/>
    <xf numFmtId="0" fontId="18" fillId="16" borderId="169" applyNumberFormat="0" applyAlignment="0" applyProtection="0"/>
    <xf numFmtId="0" fontId="26" fillId="16" borderId="175"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4" fillId="23" borderId="170" applyNumberFormat="0" applyFont="0" applyAlignment="0" applyProtection="0"/>
    <xf numFmtId="0" fontId="31" fillId="0" borderId="176" applyNumberFormat="0" applyFill="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26" fillId="16" borderId="175" applyNumberFormat="0" applyAlignment="0" applyProtection="0"/>
    <xf numFmtId="0" fontId="31" fillId="0" borderId="176" applyNumberFormat="0" applyFill="0" applyAlignment="0" applyProtection="0"/>
    <xf numFmtId="0" fontId="26" fillId="16" borderId="175" applyNumberFormat="0" applyAlignment="0" applyProtection="0"/>
    <xf numFmtId="0" fontId="4" fillId="23" borderId="174" applyNumberFormat="0" applyFont="0" applyAlignment="0" applyProtection="0"/>
    <xf numFmtId="0" fontId="26" fillId="16" borderId="171" applyNumberFormat="0" applyAlignment="0" applyProtection="0"/>
    <xf numFmtId="0" fontId="23" fillId="7" borderId="173"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31" fillId="0" borderId="176" applyNumberFormat="0" applyFill="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23" fillId="7" borderId="173" applyNumberFormat="0" applyAlignment="0" applyProtection="0"/>
    <xf numFmtId="0" fontId="26" fillId="16" borderId="175"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18" fillId="16"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23"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26" fillId="16" borderId="175" applyNumberFormat="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31" fillId="0" borderId="176" applyNumberFormat="0" applyFill="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0" fontId="4" fillId="23" borderId="17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43" fontId="33" fillId="0" borderId="0" applyFont="0" applyFill="0" applyBorder="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43" fontId="33" fillId="0" borderId="0" applyFont="0" applyFill="0" applyBorder="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18" fillId="16"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0" fontId="23" fillId="7" borderId="17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4" fillId="23" borderId="178" applyNumberFormat="0" applyFon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26" fillId="16" borderId="179" applyNumberFormat="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31" fillId="0" borderId="180" applyNumberFormat="0" applyFill="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18" fillId="16"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23" fillId="7" borderId="181"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26" fillId="16" borderId="183" applyNumberFormat="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31" fillId="0" borderId="184"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43" fontId="33" fillId="0" borderId="0" applyFont="0" applyFill="0" applyBorder="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43" fontId="33" fillId="0" borderId="0" applyFont="0" applyFill="0" applyBorder="0" applyAlignment="0" applyProtection="0"/>
    <xf numFmtId="0" fontId="23" fillId="7" borderId="187"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43" fontId="33" fillId="0" borderId="0" applyFont="0" applyFill="0" applyBorder="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43" fontId="33" fillId="0" borderId="0" applyFont="0" applyFill="0" applyBorder="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0" fontId="26" fillId="16" borderId="189" applyNumberFormat="0" applyAlignment="0" applyProtection="0"/>
    <xf numFmtId="41" fontId="33" fillId="0" borderId="0" applyFont="0" applyFill="0" applyBorder="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43" fontId="33" fillId="0" borderId="0" applyFont="0" applyFill="0" applyBorder="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31" fillId="0" borderId="190" applyNumberFormat="0" applyFill="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43" fontId="33" fillId="0" borderId="0" applyFont="0" applyFill="0" applyBorder="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43" fontId="33" fillId="0" borderId="0" applyFont="0" applyFill="0" applyBorder="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43" fontId="33" fillId="0" borderId="0" applyFont="0" applyFill="0" applyBorder="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43" fontId="33" fillId="0" borderId="0" applyFont="0" applyFill="0" applyBorder="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4" fillId="23" borderId="182" applyNumberFormat="0" applyFont="0" applyAlignment="0" applyProtection="0"/>
    <xf numFmtId="0" fontId="18" fillId="16" borderId="187" applyNumberFormat="0" applyAlignment="0" applyProtection="0"/>
    <xf numFmtId="0" fontId="31" fillId="0" borderId="190" applyNumberFormat="0" applyFill="0" applyAlignment="0" applyProtection="0"/>
    <xf numFmtId="0" fontId="23" fillId="7" borderId="187" applyNumberFormat="0" applyAlignment="0" applyProtection="0"/>
    <xf numFmtId="0" fontId="31" fillId="0" borderId="190" applyNumberFormat="0" applyFill="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18" fillId="16" borderId="187"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18" fillId="16"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18" fillId="16" borderId="187" applyNumberFormat="0" applyAlignment="0" applyProtection="0"/>
    <xf numFmtId="0" fontId="26" fillId="16" borderId="189"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4" fillId="23" borderId="182" applyNumberFormat="0" applyFont="0" applyAlignment="0" applyProtection="0"/>
    <xf numFmtId="0" fontId="31" fillId="0" borderId="190" applyNumberFormat="0" applyFill="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26" fillId="16" borderId="189" applyNumberFormat="0" applyAlignment="0" applyProtection="0"/>
    <xf numFmtId="0" fontId="31" fillId="0" borderId="190" applyNumberFormat="0" applyFill="0" applyAlignment="0" applyProtection="0"/>
    <xf numFmtId="0" fontId="26" fillId="16" borderId="189" applyNumberFormat="0" applyAlignment="0" applyProtection="0"/>
    <xf numFmtId="0" fontId="4" fillId="23" borderId="182" applyNumberFormat="0" applyFont="0" applyAlignment="0" applyProtection="0"/>
    <xf numFmtId="0" fontId="26" fillId="16" borderId="189" applyNumberFormat="0" applyAlignment="0" applyProtection="0"/>
    <xf numFmtId="0" fontId="23" fillId="7" borderId="187"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31" fillId="0" borderId="190" applyNumberFormat="0" applyFill="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23" fillId="7" borderId="187" applyNumberFormat="0" applyAlignment="0" applyProtection="0"/>
    <xf numFmtId="0" fontId="26" fillId="16" borderId="189"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18" fillId="16"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23" fillId="7" borderId="187" applyNumberForma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26" fillId="16" borderId="189" applyNumberFormat="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31" fillId="0" borderId="190" applyNumberFormat="0" applyFill="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0" fontId="4" fillId="23" borderId="182" applyNumberFormat="0" applyFont="0" applyAlignment="0" applyProtection="0"/>
    <xf numFmtId="44" fontId="33" fillId="0" borderId="0" applyFont="0" applyFill="0" applyBorder="0" applyAlignment="0" applyProtection="0"/>
  </cellStyleXfs>
  <cellXfs count="1034">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6" fontId="33" fillId="0" borderId="0" xfId="1251" applyFont="1"/>
    <xf numFmtId="166"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1" fontId="63" fillId="26" borderId="10" xfId="1250" applyNumberFormat="1" applyFont="1" applyFill="1" applyBorder="1" applyAlignment="1">
      <alignment horizontal="center" vertical="center"/>
    </xf>
    <xf numFmtId="168" fontId="9" fillId="26" borderId="10" xfId="1250" applyFont="1" applyFill="1" applyBorder="1" applyAlignment="1">
      <alignment horizontal="center" vertical="center"/>
    </xf>
    <xf numFmtId="171" fontId="63" fillId="60" borderId="10" xfId="1250" applyNumberFormat="1" applyFont="1" applyFill="1" applyBorder="1" applyAlignment="1">
      <alignment horizontal="center" vertical="center"/>
    </xf>
    <xf numFmtId="168"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68"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0" xfId="1371" applyFont="1" applyFill="1" applyBorder="1" applyAlignment="1" applyProtection="1">
      <alignment horizontal="center" vertical="center" wrapText="1"/>
      <protection hidden="1"/>
    </xf>
    <xf numFmtId="0" fontId="8" fillId="61" borderId="68" xfId="0"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68"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9" fontId="70" fillId="0" borderId="68" xfId="0" applyNumberFormat="1" applyFont="1" applyBorder="1" applyProtection="1">
      <protection hidden="1"/>
    </xf>
    <xf numFmtId="0" fontId="8" fillId="61" borderId="68" xfId="1371" applyFont="1" applyFill="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177" fontId="5" fillId="0" borderId="72" xfId="1496" applyNumberFormat="1" applyFont="1" applyFill="1" applyBorder="1" applyAlignment="1" applyProtection="1">
      <alignment horizontal="center" vertical="center" wrapText="1"/>
      <protection hidden="1"/>
    </xf>
    <xf numFmtId="177" fontId="5" fillId="0" borderId="75" xfId="1496" applyNumberFormat="1" applyFont="1" applyFill="1" applyBorder="1" applyAlignment="1" applyProtection="1">
      <alignment vertical="center" wrapText="1"/>
      <protection hidden="1"/>
    </xf>
    <xf numFmtId="0" fontId="8" fillId="61" borderId="71" xfId="1371" applyFont="1" applyFill="1" applyBorder="1" applyAlignment="1" applyProtection="1">
      <alignment vertical="top" wrapText="1"/>
      <protection hidden="1"/>
    </xf>
    <xf numFmtId="0" fontId="8" fillId="61" borderId="70" xfId="1371" applyFont="1" applyFill="1" applyBorder="1" applyAlignment="1" applyProtection="1">
      <alignment horizontal="justify" vertical="center" wrapText="1"/>
      <protection locked="0" hidden="1"/>
    </xf>
    <xf numFmtId="0" fontId="8" fillId="61" borderId="70" xfId="1371" applyFont="1" applyFill="1" applyBorder="1" applyAlignment="1" applyProtection="1">
      <alignment horizontal="justify" vertical="center" wrapText="1"/>
      <protection hidden="1"/>
    </xf>
    <xf numFmtId="0" fontId="8" fillId="61" borderId="76" xfId="1371" applyFont="1" applyFill="1" applyBorder="1" applyAlignment="1" applyProtection="1">
      <alignment horizontal="left" vertical="center" wrapText="1"/>
      <protection hidden="1"/>
    </xf>
    <xf numFmtId="14" fontId="9" fillId="0" borderId="68" xfId="1371" applyNumberFormat="1" applyFont="1" applyBorder="1" applyAlignment="1" applyProtection="1">
      <alignment horizontal="center" vertical="center" wrapText="1"/>
      <protection locked="0" hidden="1"/>
    </xf>
    <xf numFmtId="0" fontId="8" fillId="61" borderId="70" xfId="1371" applyFont="1" applyFill="1" applyBorder="1" applyAlignment="1" applyProtection="1">
      <alignment horizontal="justify" vertical="center"/>
      <protection hidden="1"/>
    </xf>
    <xf numFmtId="0" fontId="8" fillId="61" borderId="70"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8"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7" fontId="5" fillId="0" borderId="75" xfId="1496" applyNumberFormat="1" applyFont="1" applyFill="1" applyBorder="1" applyAlignment="1" applyProtection="1">
      <alignment horizontal="center" vertical="center" wrapText="1"/>
      <protection hidden="1"/>
    </xf>
    <xf numFmtId="14" fontId="5" fillId="0" borderId="68" xfId="1371" applyNumberFormat="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protection hidden="1"/>
    </xf>
    <xf numFmtId="0" fontId="9" fillId="0" borderId="69" xfId="1371" applyFont="1" applyBorder="1" applyAlignment="1" applyProtection="1">
      <alignment horizontal="center" vertical="center"/>
      <protection hidden="1"/>
    </xf>
    <xf numFmtId="1" fontId="9" fillId="24" borderId="75" xfId="1496" applyNumberFormat="1" applyFont="1" applyFill="1" applyBorder="1" applyAlignment="1" applyProtection="1">
      <alignment vertical="center" wrapText="1"/>
      <protection hidden="1"/>
    </xf>
    <xf numFmtId="177" fontId="5" fillId="24" borderId="72" xfId="1496" applyNumberFormat="1" applyFont="1" applyFill="1" applyBorder="1" applyAlignment="1" applyProtection="1">
      <alignment horizontal="center" vertical="center" wrapText="1"/>
      <protection hidden="1"/>
    </xf>
    <xf numFmtId="177" fontId="5" fillId="24" borderId="75" xfId="1496" applyNumberFormat="1" applyFont="1" applyFill="1" applyBorder="1" applyAlignment="1" applyProtection="1">
      <alignment horizontal="center" vertical="center" wrapText="1"/>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68" xfId="1371" applyFont="1" applyFill="1" applyBorder="1" applyAlignment="1" applyProtection="1">
      <alignment vertical="center" wrapText="1"/>
      <protection hidden="1"/>
    </xf>
    <xf numFmtId="14" fontId="12" fillId="0" borderId="68"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68" xfId="1495" applyFont="1" applyBorder="1" applyProtection="1">
      <protection hidden="1"/>
    </xf>
    <xf numFmtId="10" fontId="59" fillId="0" borderId="0" xfId="1495" applyNumberFormat="1" applyFont="1" applyFill="1" applyBorder="1" applyAlignment="1">
      <alignment horizontal="center" vertical="center" wrapText="1"/>
    </xf>
    <xf numFmtId="168" fontId="9" fillId="24" borderId="72" xfId="1250" applyFont="1" applyFill="1" applyBorder="1" applyAlignment="1" applyProtection="1">
      <alignment vertical="center" wrapText="1"/>
      <protection hidden="1"/>
    </xf>
    <xf numFmtId="168" fontId="9" fillId="0" borderId="191" xfId="1250"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9" fontId="54" fillId="0" borderId="192" xfId="0" applyNumberFormat="1" applyFont="1" applyBorder="1"/>
    <xf numFmtId="43" fontId="11" fillId="0" borderId="0" xfId="1371" applyNumberFormat="1" applyFont="1" applyAlignment="1" applyProtection="1">
      <alignment horizontal="center" vertical="center" wrapText="1"/>
      <protection hidden="1"/>
    </xf>
    <xf numFmtId="44" fontId="51" fillId="0" borderId="0" xfId="32118" applyFont="1" applyProtection="1">
      <protection hidden="1"/>
    </xf>
    <xf numFmtId="0" fontId="8" fillId="61" borderId="70" xfId="1371" applyFont="1" applyFill="1" applyBorder="1" applyAlignment="1" applyProtection="1">
      <alignment horizontal="left" vertical="center" wrapText="1"/>
      <protection hidden="1"/>
    </xf>
    <xf numFmtId="0" fontId="8" fillId="61" borderId="36" xfId="1371" applyFont="1" applyFill="1" applyBorder="1" applyAlignment="1" applyProtection="1">
      <alignment horizontal="center" vertical="center" wrapText="1"/>
      <protection hidden="1"/>
    </xf>
    <xf numFmtId="0" fontId="54" fillId="0" borderId="192" xfId="1371" applyFont="1" applyFill="1" applyBorder="1" applyAlignment="1" applyProtection="1">
      <alignment vertical="center" wrapText="1"/>
      <protection locked="0" hidden="1"/>
    </xf>
    <xf numFmtId="0" fontId="5" fillId="0" borderId="192" xfId="1371" applyFont="1" applyBorder="1" applyAlignment="1" applyProtection="1">
      <alignment horizontal="center" vertical="center"/>
      <protection hidden="1"/>
    </xf>
    <xf numFmtId="0" fontId="8" fillId="61" borderId="192" xfId="1371" applyFont="1" applyFill="1" applyBorder="1" applyAlignment="1" applyProtection="1">
      <alignment vertical="center" wrapText="1"/>
      <protection hidden="1"/>
    </xf>
    <xf numFmtId="0" fontId="5" fillId="0" borderId="193" xfId="1371" applyFont="1" applyBorder="1" applyAlignment="1" applyProtection="1">
      <alignment horizontal="center" vertical="center"/>
      <protection hidden="1"/>
    </xf>
    <xf numFmtId="178" fontId="5" fillId="0" borderId="191" xfId="1496" applyNumberFormat="1" applyFont="1" applyFill="1" applyBorder="1" applyAlignment="1" applyProtection="1">
      <alignment horizontal="center" vertical="center" wrapText="1"/>
      <protection hidden="1"/>
    </xf>
    <xf numFmtId="178" fontId="5" fillId="0" borderId="193" xfId="1496" applyNumberFormat="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left" vertical="center" wrapText="1"/>
      <protection hidden="1"/>
    </xf>
    <xf numFmtId="0" fontId="8" fillId="61" borderId="17" xfId="1371" applyFont="1" applyFill="1" applyBorder="1" applyAlignment="1" applyProtection="1">
      <alignment vertical="top" wrapText="1"/>
      <protection hidden="1"/>
    </xf>
    <xf numFmtId="0" fontId="8" fillId="61" borderId="192" xfId="1371" applyFont="1" applyFill="1" applyBorder="1" applyAlignment="1" applyProtection="1">
      <alignment horizontal="center" vertical="center" wrapText="1"/>
      <protection hidden="1"/>
    </xf>
    <xf numFmtId="0" fontId="8" fillId="61" borderId="192" xfId="0" applyFont="1" applyFill="1" applyBorder="1" applyAlignment="1" applyProtection="1">
      <alignment horizontal="center" vertical="center" wrapText="1"/>
      <protection hidden="1"/>
    </xf>
    <xf numFmtId="0" fontId="8" fillId="61" borderId="193" xfId="1371" applyFont="1" applyFill="1" applyBorder="1" applyAlignment="1" applyProtection="1">
      <alignment horizontal="center" vertical="center" wrapText="1"/>
      <protection hidden="1"/>
    </xf>
    <xf numFmtId="0" fontId="8" fillId="61" borderId="192" xfId="1371" applyFont="1" applyFill="1" applyBorder="1" applyAlignment="1" applyProtection="1">
      <alignment horizontal="center" vertical="center" wrapText="1"/>
      <protection locked="0" hidden="1"/>
    </xf>
    <xf numFmtId="14" fontId="9" fillId="0" borderId="192" xfId="1371" applyNumberFormat="1" applyFont="1" applyBorder="1" applyAlignment="1" applyProtection="1">
      <alignment horizontal="center" vertical="center" wrapText="1"/>
      <protection locked="0" hidden="1"/>
    </xf>
    <xf numFmtId="0" fontId="70" fillId="50" borderId="192" xfId="1371" applyFont="1" applyFill="1" applyBorder="1" applyAlignment="1" applyProtection="1">
      <alignment vertical="center" wrapText="1"/>
      <protection locked="0" hidden="1"/>
    </xf>
    <xf numFmtId="0" fontId="71" fillId="50" borderId="192" xfId="1371" applyFont="1" applyFill="1" applyBorder="1" applyAlignment="1" applyProtection="1">
      <alignment horizontal="center" vertical="center" wrapText="1"/>
      <protection locked="0" hidden="1"/>
    </xf>
    <xf numFmtId="178" fontId="5" fillId="57" borderId="191" xfId="1496" applyNumberFormat="1" applyFont="1" applyFill="1" applyBorder="1" applyAlignment="1" applyProtection="1">
      <alignment horizontal="center" vertical="center" wrapText="1"/>
      <protection hidden="1"/>
    </xf>
    <xf numFmtId="178" fontId="5" fillId="57" borderId="193" xfId="1496" applyNumberFormat="1" applyFont="1" applyFill="1" applyBorder="1" applyAlignment="1" applyProtection="1">
      <alignment horizontal="center" vertical="center" wrapText="1"/>
      <protection hidden="1"/>
    </xf>
    <xf numFmtId="0" fontId="71" fillId="50" borderId="193" xfId="1371" applyFont="1" applyFill="1" applyBorder="1" applyAlignment="1" applyProtection="1">
      <alignment horizontal="center" vertical="center" wrapText="1"/>
      <protection locked="0" hidden="1"/>
    </xf>
    <xf numFmtId="0" fontId="59" fillId="50" borderId="192" xfId="1371" applyFont="1" applyFill="1" applyBorder="1" applyAlignment="1" applyProtection="1">
      <alignment vertical="center" wrapText="1"/>
      <protection locked="0" hidden="1"/>
    </xf>
    <xf numFmtId="0" fontId="59" fillId="50" borderId="192" xfId="1371" applyFont="1" applyFill="1" applyBorder="1" applyAlignment="1" applyProtection="1">
      <alignment horizontal="justify" vertical="center" wrapText="1"/>
      <protection locked="0" hidden="1"/>
    </xf>
    <xf numFmtId="0" fontId="8" fillId="61" borderId="192" xfId="1371" applyFont="1" applyFill="1" applyBorder="1" applyAlignment="1" applyProtection="1">
      <alignment horizontal="left" vertical="center" wrapText="1"/>
      <protection hidden="1"/>
    </xf>
    <xf numFmtId="0" fontId="70" fillId="50" borderId="192" xfId="1371" applyFont="1" applyFill="1" applyBorder="1" applyAlignment="1" applyProtection="1">
      <alignment horizontal="left" vertical="center" wrapText="1"/>
      <protection locked="0"/>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9" fillId="0" borderId="192" xfId="1371" applyFont="1" applyBorder="1" applyAlignment="1" applyProtection="1">
      <alignment vertical="center" wrapText="1"/>
      <protection locked="0" hidden="1"/>
    </xf>
    <xf numFmtId="0" fontId="59" fillId="50" borderId="192" xfId="1371" applyFont="1" applyFill="1" applyBorder="1" applyAlignment="1" applyProtection="1">
      <alignment vertical="top" wrapText="1"/>
      <protection locked="0" hidden="1"/>
    </xf>
    <xf numFmtId="0" fontId="59" fillId="50" borderId="192" xfId="1371" applyFont="1" applyFill="1" applyBorder="1" applyAlignment="1" applyProtection="1">
      <alignment horizontal="center" vertical="center" wrapText="1"/>
      <protection locked="0" hidden="1"/>
    </xf>
    <xf numFmtId="0" fontId="71" fillId="0" borderId="192" xfId="1371" applyFont="1" applyBorder="1" applyAlignment="1" applyProtection="1">
      <alignment horizontal="center" vertical="center"/>
      <protection hidden="1"/>
    </xf>
    <xf numFmtId="0" fontId="71" fillId="0" borderId="49" xfId="1371" applyFont="1" applyBorder="1" applyAlignment="1" applyProtection="1">
      <alignment horizontal="center" vertical="center"/>
      <protection hidden="1"/>
    </xf>
    <xf numFmtId="1" fontId="59" fillId="0" borderId="192" xfId="1250" applyNumberFormat="1" applyFont="1" applyFill="1" applyBorder="1" applyAlignment="1" applyProtection="1">
      <alignment horizontal="center" vertical="center" wrapText="1"/>
      <protection locked="0" hidden="1"/>
    </xf>
    <xf numFmtId="0" fontId="59" fillId="0" borderId="192" xfId="1371" applyFont="1" applyFill="1" applyBorder="1" applyAlignment="1" applyProtection="1">
      <alignment horizontal="center" vertical="center" wrapText="1"/>
      <protection locked="0" hidden="1"/>
    </xf>
    <xf numFmtId="0" fontId="59" fillId="0" borderId="192" xfId="1371" applyFont="1" applyBorder="1" applyAlignment="1" applyProtection="1">
      <alignment horizontal="center" vertical="center" wrapText="1"/>
      <protection locked="0" hidden="1"/>
    </xf>
    <xf numFmtId="0" fontId="59" fillId="0" borderId="193" xfId="0" applyFont="1" applyBorder="1" applyAlignment="1" applyProtection="1">
      <alignment horizontal="center" vertical="center"/>
      <protection hidden="1"/>
    </xf>
    <xf numFmtId="4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92" xfId="1371" applyNumberFormat="1" applyFont="1" applyFill="1" applyBorder="1" applyAlignment="1" applyProtection="1">
      <alignment horizontal="center" vertical="center" wrapText="1"/>
      <protection locked="0" hidden="1"/>
    </xf>
    <xf numFmtId="49" fontId="59" fillId="50" borderId="192" xfId="1371" applyNumberFormat="1" applyFont="1" applyFill="1" applyBorder="1" applyAlignment="1" applyProtection="1">
      <alignment horizontal="center" vertical="center" wrapText="1"/>
      <protection locked="0"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9" fontId="9" fillId="50" borderId="71" xfId="1495" applyNumberFormat="1" applyFont="1" applyFill="1" applyBorder="1" applyAlignment="1" applyProtection="1">
      <alignment vertical="center" wrapText="1"/>
      <protection locked="0" hidden="1"/>
    </xf>
    <xf numFmtId="9" fontId="12" fillId="50" borderId="17" xfId="1495" applyNumberFormat="1" applyFont="1" applyFill="1" applyBorder="1" applyAlignment="1" applyProtection="1">
      <alignment vertical="center" wrapText="1"/>
      <protection locked="0" hidden="1"/>
    </xf>
    <xf numFmtId="9" fontId="4" fillId="50" borderId="71" xfId="1495" applyNumberFormat="1" applyFont="1" applyFill="1" applyBorder="1" applyAlignment="1" applyProtection="1">
      <alignment vertical="center" wrapText="1"/>
      <protection locked="0" hidden="1"/>
    </xf>
    <xf numFmtId="9" fontId="9" fillId="50" borderId="17" xfId="1495" applyNumberFormat="1" applyFont="1" applyFill="1" applyBorder="1" applyAlignment="1" applyProtection="1">
      <alignment vertical="center" wrapText="1"/>
      <protection locked="0" hidden="1"/>
    </xf>
    <xf numFmtId="0" fontId="83" fillId="65" borderId="192" xfId="0" applyFont="1" applyFill="1" applyBorder="1" applyAlignment="1">
      <alignment vertical="center" wrapText="1"/>
    </xf>
    <xf numFmtId="10" fontId="9" fillId="0" borderId="191" xfId="1495" applyNumberFormat="1" applyFont="1" applyFill="1" applyBorder="1" applyAlignment="1">
      <alignment horizontal="center" vertical="center"/>
    </xf>
    <xf numFmtId="0" fontId="12" fillId="0" borderId="192" xfId="0" applyFont="1" applyBorder="1" applyAlignment="1">
      <alignment horizontal="center" vertical="center" wrapText="1"/>
    </xf>
    <xf numFmtId="0" fontId="12" fillId="0" borderId="193" xfId="0" applyFont="1" applyBorder="1" applyAlignment="1">
      <alignment horizontal="center" vertical="center"/>
    </xf>
    <xf numFmtId="0" fontId="59" fillId="50" borderId="192" xfId="1371" applyFont="1" applyFill="1" applyBorder="1" applyAlignment="1" applyProtection="1">
      <alignment horizontal="left" vertical="center" wrapText="1"/>
      <protection locked="0"/>
    </xf>
    <xf numFmtId="9" fontId="5" fillId="50" borderId="71" xfId="1495" applyNumberFormat="1" applyFont="1" applyFill="1" applyBorder="1" applyAlignment="1" applyProtection="1">
      <alignment vertical="center" wrapText="1"/>
      <protection locked="0" hidden="1"/>
    </xf>
    <xf numFmtId="2" fontId="5" fillId="0" borderId="72" xfId="1496" applyNumberFormat="1" applyFont="1" applyFill="1" applyBorder="1" applyAlignment="1" applyProtection="1">
      <alignment horizontal="center" vertical="center" wrapText="1"/>
      <protection hidden="1"/>
    </xf>
    <xf numFmtId="2" fontId="5" fillId="0" borderId="75" xfId="1496" applyNumberFormat="1" applyFont="1" applyFill="1" applyBorder="1" applyAlignment="1" applyProtection="1">
      <alignment horizontal="center" vertical="center" wrapText="1"/>
      <protection hidden="1"/>
    </xf>
    <xf numFmtId="0" fontId="50" fillId="0" borderId="0" xfId="1371" applyFont="1" applyBorder="1" applyAlignment="1" applyProtection="1">
      <alignment horizontal="center" vertical="center" wrapText="1"/>
      <protection hidden="1"/>
    </xf>
    <xf numFmtId="0" fontId="50" fillId="0" borderId="27" xfId="1371" applyFont="1" applyBorder="1" applyAlignment="1" applyProtection="1">
      <alignment horizontal="center" vertical="center" wrapText="1"/>
      <protection hidden="1"/>
    </xf>
    <xf numFmtId="0" fontId="84" fillId="65" borderId="192" xfId="0" applyFont="1" applyFill="1" applyBorder="1" applyAlignment="1">
      <alignment horizontal="center" vertical="center" wrapText="1"/>
    </xf>
    <xf numFmtId="0" fontId="85" fillId="65" borderId="192" xfId="0" applyFont="1" applyFill="1" applyBorder="1" applyAlignment="1">
      <alignment horizontal="center" vertical="center" wrapText="1"/>
    </xf>
    <xf numFmtId="178" fontId="9" fillId="0" borderId="191" xfId="1495" applyNumberFormat="1" applyFont="1" applyFill="1" applyBorder="1" applyAlignment="1">
      <alignment horizontal="center" vertical="center"/>
    </xf>
    <xf numFmtId="168" fontId="9" fillId="0" borderId="191" xfId="1250" applyNumberFormat="1" applyFont="1" applyFill="1" applyBorder="1" applyAlignment="1">
      <alignment horizontal="center" vertical="center"/>
    </xf>
    <xf numFmtId="2" fontId="12" fillId="24" borderId="192" xfId="1250" applyNumberFormat="1" applyFont="1" applyFill="1" applyBorder="1" applyAlignment="1" applyProtection="1">
      <alignment horizontal="center" vertical="center"/>
      <protection hidden="1"/>
    </xf>
    <xf numFmtId="0" fontId="83" fillId="65" borderId="193" xfId="0" applyFont="1" applyFill="1" applyBorder="1" applyAlignment="1">
      <alignment vertical="center" wrapText="1"/>
    </xf>
    <xf numFmtId="0" fontId="9" fillId="0" borderId="162" xfId="0" applyFont="1" applyBorder="1" applyAlignment="1">
      <alignment horizontal="right" vertical="center"/>
    </xf>
    <xf numFmtId="10" fontId="9" fillId="0" borderId="162" xfId="0" applyNumberFormat="1" applyFont="1" applyBorder="1" applyAlignment="1">
      <alignment horizontal="center" vertical="center"/>
    </xf>
    <xf numFmtId="0" fontId="59" fillId="50" borderId="193" xfId="0" applyFont="1" applyFill="1" applyBorder="1" applyAlignment="1" applyProtection="1">
      <alignment horizontal="center" vertical="center"/>
      <protection hidden="1"/>
    </xf>
    <xf numFmtId="0" fontId="12" fillId="65" borderId="192" xfId="0" applyFont="1" applyFill="1" applyBorder="1" applyAlignment="1">
      <alignment horizontal="center" vertical="center" wrapText="1"/>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8" fontId="15" fillId="51" borderId="17" xfId="1250" applyNumberFormat="1" applyFont="1" applyFill="1" applyBorder="1" applyAlignment="1" applyProtection="1">
      <alignment vertical="center" wrapText="1"/>
      <protection hidden="1"/>
    </xf>
    <xf numFmtId="168" fontId="15" fillId="51" borderId="19" xfId="1250" applyNumberFormat="1" applyFont="1" applyFill="1" applyBorder="1" applyAlignment="1" applyProtection="1">
      <alignment vertical="center" wrapText="1"/>
      <protection hidden="1"/>
    </xf>
    <xf numFmtId="168" fontId="15" fillId="0" borderId="17" xfId="1250" applyNumberFormat="1" applyFont="1" applyFill="1" applyBorder="1" applyAlignment="1" applyProtection="1">
      <alignment vertical="center" wrapText="1"/>
      <protection hidden="1"/>
    </xf>
    <xf numFmtId="168"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1" fontId="15" fillId="0" borderId="10" xfId="1250" applyNumberFormat="1" applyFont="1" applyFill="1" applyBorder="1" applyAlignment="1" applyProtection="1">
      <alignment vertical="center" wrapText="1"/>
      <protection hidden="1"/>
    </xf>
    <xf numFmtId="168" fontId="5" fillId="0" borderId="17" xfId="1250" applyFont="1" applyFill="1" applyBorder="1" applyAlignment="1" applyProtection="1">
      <alignment horizontal="center" vertical="center" wrapText="1"/>
      <protection hidden="1"/>
    </xf>
    <xf numFmtId="168" fontId="5" fillId="0" borderId="19" xfId="1250" applyFont="1" applyFill="1" applyBorder="1" applyAlignment="1" applyProtection="1">
      <alignment horizontal="center" vertical="center" wrapText="1"/>
      <protection hidden="1"/>
    </xf>
    <xf numFmtId="170"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2" fontId="15" fillId="55" borderId="17" xfId="1251" applyNumberFormat="1" applyFont="1" applyFill="1" applyBorder="1" applyAlignment="1" applyProtection="1">
      <alignment horizontal="center" vertical="center" wrapText="1"/>
      <protection hidden="1"/>
    </xf>
    <xf numFmtId="172"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1" fontId="15" fillId="50" borderId="17" xfId="1250" applyNumberFormat="1" applyFont="1" applyFill="1" applyBorder="1" applyAlignment="1" applyProtection="1">
      <alignment vertical="center" wrapText="1"/>
      <protection hidden="1"/>
    </xf>
    <xf numFmtId="171" fontId="15" fillId="50" borderId="19" xfId="1250" applyNumberFormat="1" applyFont="1" applyFill="1" applyBorder="1" applyAlignment="1" applyProtection="1">
      <alignment vertical="center" wrapText="1"/>
      <protection hidden="1"/>
    </xf>
    <xf numFmtId="171" fontId="15" fillId="51" borderId="17" xfId="1250" applyNumberFormat="1" applyFont="1" applyFill="1" applyBorder="1" applyAlignment="1" applyProtection="1">
      <alignment vertical="center" wrapText="1"/>
      <protection hidden="1"/>
    </xf>
    <xf numFmtId="171" fontId="15" fillId="51" borderId="19" xfId="1250" applyNumberFormat="1" applyFont="1" applyFill="1" applyBorder="1" applyAlignment="1" applyProtection="1">
      <alignment vertical="center" wrapText="1"/>
      <protection hidden="1"/>
    </xf>
    <xf numFmtId="171" fontId="15" fillId="0" borderId="17" xfId="1250" applyNumberFormat="1" applyFont="1" applyFill="1" applyBorder="1" applyAlignment="1" applyProtection="1">
      <alignment vertical="center" wrapText="1"/>
      <protection hidden="1"/>
    </xf>
    <xf numFmtId="171"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8" fontId="15" fillId="50" borderId="17" xfId="1250" applyNumberFormat="1" applyFont="1" applyFill="1" applyBorder="1" applyAlignment="1" applyProtection="1">
      <alignment vertical="center" wrapText="1"/>
      <protection hidden="1"/>
    </xf>
    <xf numFmtId="168"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0" fontId="70" fillId="50" borderId="22" xfId="0" applyNumberFormat="1" applyFont="1" applyFill="1" applyBorder="1" applyAlignment="1" applyProtection="1">
      <alignment horizontal="center" vertical="center" wrapText="1"/>
      <protection hidden="1"/>
    </xf>
    <xf numFmtId="170" fontId="70" fillId="50" borderId="23" xfId="0" applyNumberFormat="1" applyFont="1" applyFill="1" applyBorder="1" applyAlignment="1" applyProtection="1">
      <alignment horizontal="center" vertical="center" wrapText="1"/>
      <protection hidden="1"/>
    </xf>
    <xf numFmtId="170" fontId="70" fillId="50" borderId="26" xfId="0" applyNumberFormat="1" applyFont="1" applyFill="1" applyBorder="1" applyAlignment="1" applyProtection="1">
      <alignment horizontal="center" vertical="center" wrapText="1"/>
      <protection hidden="1"/>
    </xf>
    <xf numFmtId="170" fontId="70" fillId="50" borderId="27" xfId="0" applyNumberFormat="1" applyFont="1" applyFill="1" applyBorder="1" applyAlignment="1" applyProtection="1">
      <alignment horizontal="center" vertical="center" wrapText="1"/>
      <protection hidden="1"/>
    </xf>
    <xf numFmtId="170" fontId="71" fillId="55" borderId="17" xfId="0" applyNumberFormat="1" applyFont="1" applyFill="1" applyBorder="1" applyAlignment="1" applyProtection="1">
      <alignment horizontal="center" vertical="center" wrapText="1"/>
      <protection hidden="1"/>
    </xf>
    <xf numFmtId="170" fontId="71" fillId="55" borderId="19" xfId="0" applyNumberFormat="1" applyFont="1" applyFill="1" applyBorder="1" applyAlignment="1" applyProtection="1">
      <alignment horizontal="center" vertical="center" wrapText="1"/>
      <protection hidden="1"/>
    </xf>
    <xf numFmtId="170" fontId="15" fillId="55" borderId="17" xfId="0" applyNumberFormat="1" applyFont="1" applyFill="1" applyBorder="1" applyAlignment="1" applyProtection="1">
      <alignment horizontal="center" vertical="center" wrapText="1"/>
      <protection hidden="1"/>
    </xf>
    <xf numFmtId="170" fontId="15" fillId="55" borderId="19" xfId="0" applyNumberFormat="1" applyFont="1" applyFill="1" applyBorder="1" applyAlignment="1" applyProtection="1">
      <alignment horizontal="center" vertical="center" wrapText="1"/>
      <protection hidden="1"/>
    </xf>
    <xf numFmtId="170" fontId="5" fillId="50" borderId="22" xfId="0" applyNumberFormat="1" applyFont="1" applyFill="1" applyBorder="1" applyAlignment="1" applyProtection="1">
      <alignment horizontal="center" vertical="center" wrapText="1"/>
      <protection hidden="1"/>
    </xf>
    <xf numFmtId="170" fontId="5" fillId="50" borderId="23" xfId="0" applyNumberFormat="1" applyFont="1" applyFill="1" applyBorder="1" applyAlignment="1" applyProtection="1">
      <alignment horizontal="center" vertical="center" wrapText="1"/>
      <protection hidden="1"/>
    </xf>
    <xf numFmtId="170" fontId="5" fillId="50" borderId="26" xfId="0" applyNumberFormat="1" applyFont="1" applyFill="1" applyBorder="1" applyAlignment="1" applyProtection="1">
      <alignment horizontal="center" vertical="center" wrapText="1"/>
      <protection hidden="1"/>
    </xf>
    <xf numFmtId="170" fontId="5" fillId="50" borderId="27"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vertical="center" wrapText="1"/>
      <protection hidden="1"/>
    </xf>
    <xf numFmtId="170"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70" fontId="5" fillId="51" borderId="17" xfId="0" applyNumberFormat="1" applyFont="1" applyFill="1" applyBorder="1" applyAlignment="1" applyProtection="1">
      <alignment vertical="center" wrapText="1"/>
      <protection hidden="1"/>
    </xf>
    <xf numFmtId="170"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0" fontId="15" fillId="50" borderId="17" xfId="0" applyNumberFormat="1" applyFont="1" applyFill="1" applyBorder="1" applyAlignment="1" applyProtection="1">
      <alignment vertical="center" wrapText="1"/>
      <protection hidden="1"/>
    </xf>
    <xf numFmtId="170"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0" fontId="9" fillId="0" borderId="20" xfId="1496" applyNumberFormat="1" applyFont="1" applyFill="1" applyBorder="1" applyAlignment="1">
      <alignment horizontal="center" vertical="center" wrapText="1"/>
    </xf>
    <xf numFmtId="170" fontId="9" fillId="0" borderId="32" xfId="1496" applyNumberFormat="1" applyFont="1" applyFill="1" applyBorder="1" applyAlignment="1">
      <alignment horizontal="center" vertical="center" wrapText="1"/>
    </xf>
    <xf numFmtId="170"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0"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69"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68"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0" xfId="1371" applyFont="1" applyFill="1" applyBorder="1" applyAlignment="1" applyProtection="1">
      <alignment horizontal="center" vertical="center"/>
      <protection hidden="1"/>
    </xf>
    <xf numFmtId="0" fontId="57" fillId="61" borderId="68" xfId="1371" applyFont="1" applyFill="1" applyBorder="1" applyAlignment="1" applyProtection="1">
      <alignment horizontal="center" vertical="center"/>
      <protection hidden="1"/>
    </xf>
    <xf numFmtId="0" fontId="57" fillId="61" borderId="69" xfId="1371" applyFont="1" applyFill="1" applyBorder="1" applyAlignment="1" applyProtection="1">
      <alignment horizontal="center" vertical="center"/>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wrapText="1"/>
      <protection hidden="1"/>
    </xf>
    <xf numFmtId="0" fontId="5" fillId="50" borderId="69" xfId="1371" applyFont="1" applyFill="1" applyBorder="1" applyAlignment="1" applyProtection="1">
      <alignment horizontal="center" vertical="center" wrapText="1"/>
      <protection hidden="1"/>
    </xf>
    <xf numFmtId="1" fontId="5" fillId="0" borderId="68" xfId="1273" applyNumberFormat="1" applyFont="1" applyFill="1" applyBorder="1" applyAlignment="1" applyProtection="1">
      <alignment horizontal="center" vertical="center" wrapText="1"/>
      <protection hidden="1"/>
    </xf>
    <xf numFmtId="1" fontId="5" fillId="0" borderId="69" xfId="1273" applyNumberFormat="1" applyFont="1" applyFill="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protection hidden="1"/>
    </xf>
    <xf numFmtId="0" fontId="5" fillId="0" borderId="68" xfId="1496" applyNumberFormat="1" applyFont="1" applyFill="1" applyBorder="1" applyAlignment="1" applyProtection="1">
      <alignment horizontal="center" vertical="center" wrapText="1"/>
      <protection hidden="1"/>
    </xf>
    <xf numFmtId="0" fontId="5" fillId="0" borderId="69" xfId="1496" applyNumberFormat="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wrapText="1"/>
      <protection hidden="1"/>
    </xf>
    <xf numFmtId="0" fontId="5" fillId="0" borderId="69" xfId="137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protection hidden="1"/>
    </xf>
    <xf numFmtId="0" fontId="5" fillId="0" borderId="69" xfId="1371" applyFont="1" applyFill="1" applyBorder="1" applyAlignment="1" applyProtection="1">
      <alignment horizontal="center" vertical="center"/>
      <protection hidden="1"/>
    </xf>
    <xf numFmtId="49" fontId="5" fillId="0" borderId="68" xfId="1371" applyNumberFormat="1" applyFont="1" applyFill="1" applyBorder="1" applyAlignment="1" applyProtection="1">
      <alignment horizontal="center" vertical="center"/>
      <protection hidden="1"/>
    </xf>
    <xf numFmtId="14" fontId="5" fillId="0" borderId="72" xfId="1371" applyNumberFormat="1" applyFont="1" applyFill="1" applyBorder="1" applyAlignment="1" applyProtection="1">
      <alignment horizontal="center" vertical="center" wrapText="1"/>
      <protection hidden="1"/>
    </xf>
    <xf numFmtId="0" fontId="5" fillId="0" borderId="73" xfId="1371" applyFont="1" applyFill="1" applyBorder="1" applyAlignment="1" applyProtection="1">
      <alignment horizontal="center" vertical="center" wrapText="1"/>
      <protection hidden="1"/>
    </xf>
    <xf numFmtId="0" fontId="5" fillId="0" borderId="74" xfId="1371" applyFont="1" applyFill="1" applyBorder="1" applyAlignment="1" applyProtection="1">
      <alignment horizontal="center" vertical="center" wrapText="1"/>
      <protection hidden="1"/>
    </xf>
    <xf numFmtId="175" fontId="5" fillId="0" borderId="72" xfId="1496" applyNumberFormat="1" applyFont="1" applyFill="1" applyBorder="1" applyAlignment="1" applyProtection="1">
      <alignment horizontal="center" vertical="center" wrapText="1"/>
      <protection hidden="1"/>
    </xf>
    <xf numFmtId="175" fontId="5" fillId="0" borderId="73" xfId="1496" applyNumberFormat="1" applyFont="1" applyFill="1" applyBorder="1" applyAlignment="1" applyProtection="1">
      <alignment horizontal="center" vertical="center" wrapText="1"/>
      <protection hidden="1"/>
    </xf>
    <xf numFmtId="175" fontId="5" fillId="0" borderId="75" xfId="1496"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protection hidden="1"/>
    </xf>
    <xf numFmtId="0" fontId="77"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protection hidden="1"/>
    </xf>
    <xf numFmtId="9" fontId="8" fillId="61" borderId="68" xfId="1496" applyFont="1" applyFill="1" applyBorder="1" applyAlignment="1" applyProtection="1">
      <alignment horizontal="center" vertical="center"/>
      <protection hidden="1"/>
    </xf>
    <xf numFmtId="9" fontId="8" fillId="61" borderId="69" xfId="1496" applyFont="1" applyFill="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5" fillId="0" borderId="73" xfId="1371" applyFont="1" applyBorder="1" applyAlignment="1" applyProtection="1">
      <alignment horizontal="center" vertical="center"/>
      <protection hidden="1"/>
    </xf>
    <xf numFmtId="0" fontId="5" fillId="0" borderId="74"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protection hidden="1"/>
    </xf>
    <xf numFmtId="0" fontId="5" fillId="50" borderId="69" xfId="1371" applyFont="1" applyFill="1" applyBorder="1" applyAlignment="1" applyProtection="1">
      <alignment horizontal="center" vertical="center"/>
      <protection hidden="1"/>
    </xf>
    <xf numFmtId="0" fontId="5" fillId="0" borderId="72" xfId="1371" applyFont="1" applyBorder="1" applyAlignment="1" applyProtection="1">
      <alignment horizontal="justify" vertical="center" wrapText="1"/>
      <protection hidden="1"/>
    </xf>
    <xf numFmtId="0" fontId="5" fillId="0" borderId="73" xfId="1371" applyFont="1" applyBorder="1" applyAlignment="1" applyProtection="1">
      <alignment horizontal="justify" vertical="center" wrapText="1"/>
      <protection hidden="1"/>
    </xf>
    <xf numFmtId="0" fontId="5" fillId="0" borderId="74" xfId="1371" applyFont="1" applyBorder="1" applyAlignment="1" applyProtection="1">
      <alignment horizontal="justify" vertical="center" wrapText="1"/>
      <protection hidden="1"/>
    </xf>
    <xf numFmtId="0" fontId="5" fillId="0" borderId="72" xfId="1371" applyFont="1" applyBorder="1" applyAlignment="1" applyProtection="1">
      <alignment horizontal="center" vertical="center" wrapText="1"/>
      <protection hidden="1"/>
    </xf>
    <xf numFmtId="0" fontId="5" fillId="0" borderId="73"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wrapText="1"/>
      <protection hidden="1"/>
    </xf>
    <xf numFmtId="14" fontId="5" fillId="0" borderId="73" xfId="1371" applyNumberFormat="1" applyFont="1" applyFill="1" applyBorder="1" applyAlignment="1" applyProtection="1">
      <alignment horizontal="center" vertical="center" wrapText="1"/>
      <protection hidden="1"/>
    </xf>
    <xf numFmtId="14" fontId="5" fillId="0" borderId="74" xfId="1371" applyNumberFormat="1" applyFont="1" applyFill="1" applyBorder="1" applyAlignment="1" applyProtection="1">
      <alignment horizontal="center" vertical="center" wrapText="1"/>
      <protection hidden="1"/>
    </xf>
    <xf numFmtId="0" fontId="5" fillId="0" borderId="79" xfId="1371" applyFont="1" applyFill="1" applyBorder="1" applyAlignment="1" applyProtection="1">
      <alignment horizontal="center" vertical="center"/>
      <protection hidden="1"/>
    </xf>
    <xf numFmtId="0" fontId="5" fillId="0" borderId="80" xfId="1371" applyFont="1" applyFill="1" applyBorder="1" applyAlignment="1" applyProtection="1">
      <alignment horizontal="center" vertical="center"/>
      <protection hidden="1"/>
    </xf>
    <xf numFmtId="0" fontId="5" fillId="0" borderId="8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center" vertical="center" wrapText="1"/>
      <protection hidden="1"/>
    </xf>
    <xf numFmtId="0" fontId="59" fillId="50" borderId="72" xfId="1371" applyFont="1" applyFill="1" applyBorder="1" applyAlignment="1" applyProtection="1">
      <alignment horizontal="justify" vertical="center" wrapText="1"/>
      <protection locked="0" hidden="1"/>
    </xf>
    <xf numFmtId="0" fontId="59" fillId="50" borderId="73" xfId="1371" applyFont="1" applyFill="1" applyBorder="1" applyAlignment="1" applyProtection="1">
      <alignment horizontal="justify" vertical="center" wrapText="1"/>
      <protection locked="0" hidden="1"/>
    </xf>
    <xf numFmtId="0" fontId="59" fillId="50" borderId="75" xfId="1371" applyFont="1" applyFill="1" applyBorder="1" applyAlignment="1" applyProtection="1">
      <alignment horizontal="justify" vertical="center" wrapText="1"/>
      <protection locked="0" hidden="1"/>
    </xf>
    <xf numFmtId="0" fontId="50" fillId="0" borderId="78" xfId="1371" applyFont="1" applyBorder="1" applyAlignment="1" applyProtection="1">
      <alignment horizontal="center" vertical="center"/>
      <protection hidden="1"/>
    </xf>
    <xf numFmtId="0" fontId="50" fillId="0" borderId="80" xfId="1371" applyFont="1" applyBorder="1" applyAlignment="1" applyProtection="1">
      <alignment horizontal="center" vertical="center"/>
      <protection hidden="1"/>
    </xf>
    <xf numFmtId="0" fontId="50" fillId="0" borderId="82"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5" fillId="50" borderId="77" xfId="1495" applyNumberFormat="1" applyFont="1" applyFill="1" applyBorder="1" applyAlignment="1" applyProtection="1">
      <alignment horizontal="center" vertical="center" wrapText="1"/>
      <protection locked="0" hidden="1"/>
    </xf>
    <xf numFmtId="2" fontId="5" fillId="50" borderId="63" xfId="1495" applyNumberFormat="1" applyFont="1" applyFill="1" applyBorder="1" applyAlignment="1" applyProtection="1">
      <alignment horizontal="center" vertical="center" wrapText="1"/>
      <protection locked="0" hidden="1"/>
    </xf>
    <xf numFmtId="2" fontId="5" fillId="50" borderId="64" xfId="1495" applyNumberFormat="1" applyFont="1" applyFill="1" applyBorder="1" applyAlignment="1" applyProtection="1">
      <alignment horizontal="center" vertical="center" wrapText="1"/>
      <protection locked="0" hidden="1"/>
    </xf>
    <xf numFmtId="168" fontId="5" fillId="50" borderId="71" xfId="1250" applyFont="1" applyFill="1" applyBorder="1" applyAlignment="1" applyProtection="1">
      <alignment horizontal="center" vertical="center" wrapText="1"/>
      <protection locked="0" hidden="1"/>
    </xf>
    <xf numFmtId="168" fontId="5" fillId="50" borderId="35" xfId="1250" applyFont="1" applyFill="1" applyBorder="1" applyAlignment="1" applyProtection="1">
      <alignment horizontal="center" vertical="center" wrapText="1"/>
      <protection locked="0" hidden="1"/>
    </xf>
    <xf numFmtId="168" fontId="5" fillId="50" borderId="19" xfId="1250" applyFont="1" applyFill="1" applyBorder="1" applyAlignment="1" applyProtection="1">
      <alignment horizontal="center" vertical="center" wrapText="1"/>
      <protection locked="0" hidden="1"/>
    </xf>
    <xf numFmtId="0" fontId="70" fillId="50" borderId="72" xfId="1371" applyFont="1" applyFill="1" applyBorder="1" applyAlignment="1" applyProtection="1">
      <alignment horizontal="justify" vertical="center" wrapText="1"/>
      <protection locked="0" hidden="1"/>
    </xf>
    <xf numFmtId="0" fontId="70" fillId="50" borderId="73"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12" fillId="0" borderId="68" xfId="1371" applyFont="1" applyBorder="1" applyAlignment="1" applyProtection="1">
      <alignment horizontal="center" vertical="center" wrapText="1"/>
      <protection locked="0" hidden="1"/>
    </xf>
    <xf numFmtId="0" fontId="12" fillId="0" borderId="69"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6"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wrapText="1"/>
      <protection locked="0" hidden="1"/>
    </xf>
    <xf numFmtId="0" fontId="8" fillId="61" borderId="69" xfId="1371" applyFont="1" applyFill="1" applyBorder="1" applyAlignment="1" applyProtection="1">
      <alignment horizontal="center" vertical="center" wrapText="1"/>
      <protection locked="0" hidden="1"/>
    </xf>
    <xf numFmtId="0" fontId="5" fillId="65" borderId="162" xfId="0" applyFont="1" applyFill="1" applyBorder="1" applyAlignment="1">
      <alignment horizontal="justify" vertical="center" wrapText="1"/>
    </xf>
    <xf numFmtId="0" fontId="5" fillId="65" borderId="163" xfId="0" applyFont="1" applyFill="1" applyBorder="1" applyAlignment="1">
      <alignment horizontal="justify" vertical="center" wrapText="1"/>
    </xf>
    <xf numFmtId="0" fontId="70" fillId="50" borderId="191" xfId="1371" applyFont="1" applyFill="1" applyBorder="1" applyAlignment="1" applyProtection="1">
      <alignment horizontal="justify" vertical="center" wrapText="1"/>
      <protection locked="0" hidden="1"/>
    </xf>
    <xf numFmtId="0" fontId="70" fillId="50" borderId="185" xfId="1371" applyFont="1" applyFill="1" applyBorder="1" applyAlignment="1" applyProtection="1">
      <alignment horizontal="justify" vertical="center" wrapText="1"/>
      <protection locked="0" hidden="1"/>
    </xf>
    <xf numFmtId="0" fontId="70" fillId="50" borderId="186" xfId="1371" applyFont="1" applyFill="1" applyBorder="1" applyAlignment="1" applyProtection="1">
      <alignment horizontal="justify" vertical="center" wrapText="1"/>
      <protection locked="0" hidden="1"/>
    </xf>
    <xf numFmtId="0" fontId="5" fillId="50" borderId="191" xfId="1371" applyFont="1" applyFill="1" applyBorder="1" applyAlignment="1" applyProtection="1">
      <alignment horizontal="justify" vertical="center" wrapText="1"/>
      <protection locked="0" hidden="1"/>
    </xf>
    <xf numFmtId="0" fontId="5" fillId="50" borderId="185" xfId="1371" applyFont="1" applyFill="1" applyBorder="1" applyAlignment="1" applyProtection="1">
      <alignment horizontal="justify" vertical="center" wrapText="1"/>
      <protection locked="0" hidden="1"/>
    </xf>
    <xf numFmtId="0" fontId="5" fillId="50" borderId="186"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0" fontId="55" fillId="0" borderId="193" xfId="0" applyFont="1" applyBorder="1" applyAlignment="1" applyProtection="1">
      <alignment horizontal="center" vertical="center" wrapText="1"/>
      <protection locked="0" hidden="1"/>
    </xf>
    <xf numFmtId="0" fontId="75" fillId="0" borderId="192" xfId="0" applyFont="1" applyBorder="1" applyAlignment="1" applyProtection="1">
      <alignment horizontal="center" vertical="center" wrapText="1"/>
      <protection locked="0" hidden="1"/>
    </xf>
    <xf numFmtId="0" fontId="57" fillId="61" borderId="192" xfId="1371" applyFont="1" applyFill="1" applyBorder="1" applyAlignment="1" applyProtection="1">
      <alignment horizontal="center" vertical="center"/>
      <protection hidden="1"/>
    </xf>
    <xf numFmtId="0" fontId="57" fillId="61" borderId="193" xfId="1371" applyFont="1" applyFill="1" applyBorder="1" applyAlignment="1" applyProtection="1">
      <alignment horizontal="center" vertical="center"/>
      <protection hidden="1"/>
    </xf>
    <xf numFmtId="0" fontId="8" fillId="61" borderId="192" xfId="1371" applyFont="1" applyFill="1" applyBorder="1" applyAlignment="1" applyProtection="1">
      <alignment horizontal="center" vertical="center" wrapText="1"/>
      <protection hidden="1"/>
    </xf>
    <xf numFmtId="0" fontId="5" fillId="0" borderId="192" xfId="1371" applyFont="1" applyBorder="1" applyAlignment="1" applyProtection="1">
      <alignment horizontal="center" vertical="center" wrapText="1"/>
      <protection hidden="1"/>
    </xf>
    <xf numFmtId="0" fontId="5" fillId="0" borderId="193" xfId="1371" applyFont="1" applyBorder="1" applyAlignment="1" applyProtection="1">
      <alignment horizontal="center" vertical="center" wrapText="1"/>
      <protection hidden="1"/>
    </xf>
    <xf numFmtId="0" fontId="5" fillId="0" borderId="192" xfId="1371" applyFont="1" applyBorder="1" applyAlignment="1" applyProtection="1">
      <alignment horizontal="center" vertical="center"/>
      <protection hidden="1"/>
    </xf>
    <xf numFmtId="0" fontId="5" fillId="50" borderId="192" xfId="1371" applyFont="1" applyFill="1" applyBorder="1" applyAlignment="1" applyProtection="1">
      <alignment horizontal="center" vertical="center" wrapText="1"/>
      <protection hidden="1"/>
    </xf>
    <xf numFmtId="0" fontId="5" fillId="50" borderId="193" xfId="1371" applyFont="1" applyFill="1" applyBorder="1" applyAlignment="1" applyProtection="1">
      <alignment horizontal="center" vertical="center" wrapText="1"/>
      <protection hidden="1"/>
    </xf>
    <xf numFmtId="1" fontId="5" fillId="0" borderId="192" xfId="1273" applyNumberFormat="1" applyFont="1" applyFill="1" applyBorder="1" applyAlignment="1" applyProtection="1">
      <alignment horizontal="center" vertical="center" wrapText="1"/>
      <protection hidden="1"/>
    </xf>
    <xf numFmtId="1" fontId="5" fillId="0" borderId="193" xfId="1273" applyNumberFormat="1" applyFont="1" applyFill="1" applyBorder="1" applyAlignment="1" applyProtection="1">
      <alignment horizontal="center" vertical="center" wrapText="1"/>
      <protection hidden="1"/>
    </xf>
    <xf numFmtId="9" fontId="5" fillId="0" borderId="192" xfId="1496" applyFont="1" applyFill="1" applyBorder="1" applyAlignment="1" applyProtection="1">
      <alignment horizontal="center" vertical="center"/>
      <protection hidden="1"/>
    </xf>
    <xf numFmtId="0" fontId="5" fillId="0" borderId="192" xfId="1496" applyNumberFormat="1" applyFont="1" applyFill="1" applyBorder="1" applyAlignment="1" applyProtection="1">
      <alignment horizontal="center" vertical="center" wrapText="1"/>
      <protection hidden="1"/>
    </xf>
    <xf numFmtId="0" fontId="5" fillId="0" borderId="193" xfId="1496" applyNumberFormat="1" applyFont="1" applyFill="1" applyBorder="1" applyAlignment="1" applyProtection="1">
      <alignment horizontal="center" vertical="center" wrapText="1"/>
      <protection hidden="1"/>
    </xf>
    <xf numFmtId="0" fontId="5" fillId="0" borderId="192" xfId="1371" applyFont="1" applyFill="1" applyBorder="1" applyAlignment="1" applyProtection="1">
      <alignment horizontal="center" vertical="center" wrapText="1"/>
      <protection hidden="1"/>
    </xf>
    <xf numFmtId="0" fontId="5" fillId="0" borderId="193" xfId="1371" applyFont="1" applyFill="1" applyBorder="1" applyAlignment="1" applyProtection="1">
      <alignment horizontal="center" vertical="center" wrapText="1"/>
      <protection hidden="1"/>
    </xf>
    <xf numFmtId="0" fontId="5" fillId="0" borderId="192" xfId="1371" applyFont="1" applyFill="1" applyBorder="1" applyAlignment="1" applyProtection="1">
      <alignment horizontal="center" vertical="center"/>
      <protection hidden="1"/>
    </xf>
    <xf numFmtId="0" fontId="5" fillId="0" borderId="193" xfId="1371" applyFont="1" applyFill="1" applyBorder="1" applyAlignment="1" applyProtection="1">
      <alignment horizontal="center" vertical="center"/>
      <protection hidden="1"/>
    </xf>
    <xf numFmtId="49" fontId="5" fillId="0" borderId="192" xfId="1371" applyNumberFormat="1" applyFont="1" applyFill="1" applyBorder="1" applyAlignment="1" applyProtection="1">
      <alignment horizontal="center" vertical="center"/>
      <protection hidden="1"/>
    </xf>
    <xf numFmtId="14" fontId="5" fillId="50" borderId="191" xfId="1371" applyNumberFormat="1" applyFont="1" applyFill="1" applyBorder="1" applyAlignment="1" applyProtection="1">
      <alignment horizontal="center" vertical="center" wrapText="1"/>
      <protection hidden="1"/>
    </xf>
    <xf numFmtId="0" fontId="5" fillId="50" borderId="185" xfId="1371" applyFont="1" applyFill="1" applyBorder="1" applyAlignment="1" applyProtection="1">
      <alignment horizontal="center" vertical="center" wrapText="1"/>
      <protection hidden="1"/>
    </xf>
    <xf numFmtId="0" fontId="5" fillId="50" borderId="34" xfId="1371" applyFont="1" applyFill="1" applyBorder="1" applyAlignment="1" applyProtection="1">
      <alignment horizontal="center" vertical="center" wrapText="1"/>
      <protection hidden="1"/>
    </xf>
    <xf numFmtId="4" fontId="5" fillId="50" borderId="191" xfId="1496" applyNumberFormat="1" applyFont="1" applyFill="1" applyBorder="1" applyAlignment="1" applyProtection="1">
      <alignment horizontal="center" vertical="center" wrapText="1"/>
      <protection hidden="1"/>
    </xf>
    <xf numFmtId="4" fontId="5" fillId="50" borderId="185" xfId="1496" applyNumberFormat="1" applyFont="1" applyFill="1" applyBorder="1" applyAlignment="1" applyProtection="1">
      <alignment horizontal="center" vertical="center" wrapText="1"/>
      <protection hidden="1"/>
    </xf>
    <xf numFmtId="4" fontId="5" fillId="50" borderId="186" xfId="1496" applyNumberFormat="1" applyFont="1" applyFill="1" applyBorder="1" applyAlignment="1" applyProtection="1">
      <alignment horizontal="center" vertical="center" wrapText="1"/>
      <protection hidden="1"/>
    </xf>
    <xf numFmtId="0" fontId="77" fillId="0" borderId="192" xfId="1371" applyFont="1" applyBorder="1" applyAlignment="1" applyProtection="1">
      <alignment horizontal="center" vertical="center"/>
      <protection hidden="1"/>
    </xf>
    <xf numFmtId="0" fontId="77" fillId="0" borderId="193" xfId="1371" applyFont="1" applyBorder="1" applyAlignment="1" applyProtection="1">
      <alignment horizontal="center" vertical="center"/>
      <protection hidden="1"/>
    </xf>
    <xf numFmtId="0" fontId="8" fillId="61" borderId="192" xfId="1371" applyFont="1" applyFill="1" applyBorder="1" applyAlignment="1" applyProtection="1">
      <alignment horizontal="center" vertical="center"/>
      <protection hidden="1"/>
    </xf>
    <xf numFmtId="9" fontId="8" fillId="61" borderId="192" xfId="1496" applyFont="1" applyFill="1" applyBorder="1" applyAlignment="1" applyProtection="1">
      <alignment horizontal="center" vertical="center"/>
      <protection hidden="1"/>
    </xf>
    <xf numFmtId="9" fontId="8" fillId="61" borderId="193" xfId="1496" applyFont="1" applyFill="1" applyBorder="1" applyAlignment="1" applyProtection="1">
      <alignment horizontal="center" vertical="center"/>
      <protection hidden="1"/>
    </xf>
    <xf numFmtId="0" fontId="5" fillId="0" borderId="191" xfId="1371" applyFont="1" applyBorder="1" applyAlignment="1" applyProtection="1">
      <alignment horizontal="center" vertical="center"/>
      <protection hidden="1"/>
    </xf>
    <xf numFmtId="0" fontId="5" fillId="0" borderId="185" xfId="1371" applyFont="1" applyBorder="1" applyAlignment="1" applyProtection="1">
      <alignment horizontal="center" vertical="center"/>
      <protection hidden="1"/>
    </xf>
    <xf numFmtId="0" fontId="5" fillId="0" borderId="34" xfId="1371" applyFont="1" applyBorder="1" applyAlignment="1" applyProtection="1">
      <alignment horizontal="center" vertical="center"/>
      <protection hidden="1"/>
    </xf>
    <xf numFmtId="0" fontId="5" fillId="50" borderId="192" xfId="1371" applyFont="1" applyFill="1" applyBorder="1" applyAlignment="1" applyProtection="1">
      <alignment horizontal="center" vertical="center"/>
      <protection hidden="1"/>
    </xf>
    <xf numFmtId="0" fontId="5" fillId="50" borderId="193" xfId="1371" applyFont="1" applyFill="1" applyBorder="1" applyAlignment="1" applyProtection="1">
      <alignment horizontal="center" vertical="center"/>
      <protection hidden="1"/>
    </xf>
    <xf numFmtId="0" fontId="5" fillId="50" borderId="191" xfId="1371" applyFont="1" applyFill="1" applyBorder="1" applyAlignment="1" applyProtection="1">
      <alignment horizontal="justify" vertical="center" wrapText="1"/>
      <protection hidden="1"/>
    </xf>
    <xf numFmtId="0" fontId="5" fillId="50" borderId="185" xfId="1371" applyFont="1" applyFill="1" applyBorder="1" applyAlignment="1" applyProtection="1">
      <alignment horizontal="justify" vertical="center" wrapText="1"/>
      <protection hidden="1"/>
    </xf>
    <xf numFmtId="0" fontId="5" fillId="50" borderId="34" xfId="1371" applyFont="1" applyFill="1" applyBorder="1" applyAlignment="1" applyProtection="1">
      <alignment horizontal="justify" vertical="center" wrapText="1"/>
      <protection hidden="1"/>
    </xf>
    <xf numFmtId="0" fontId="5" fillId="50" borderId="191" xfId="1371" applyFont="1" applyFill="1" applyBorder="1" applyAlignment="1" applyProtection="1">
      <alignment horizontal="center" vertical="center" wrapText="1"/>
      <protection hidden="1"/>
    </xf>
    <xf numFmtId="0" fontId="5" fillId="50" borderId="186" xfId="1371" applyFont="1" applyFill="1" applyBorder="1" applyAlignment="1" applyProtection="1">
      <alignment horizontal="center" vertical="center" wrapText="1"/>
      <protection hidden="1"/>
    </xf>
    <xf numFmtId="14" fontId="5" fillId="50" borderId="185" xfId="1371" applyNumberFormat="1" applyFont="1" applyFill="1" applyBorder="1" applyAlignment="1" applyProtection="1">
      <alignment horizontal="center" vertical="center" wrapText="1"/>
      <protection hidden="1"/>
    </xf>
    <xf numFmtId="14" fontId="5" fillId="50" borderId="34" xfId="1371" applyNumberFormat="1" applyFont="1" applyFill="1" applyBorder="1" applyAlignment="1" applyProtection="1">
      <alignment horizontal="center" vertical="center" wrapText="1"/>
      <protection hidden="1"/>
    </xf>
    <xf numFmtId="0" fontId="5" fillId="50" borderId="22" xfId="1371" applyFont="1" applyFill="1" applyBorder="1" applyAlignment="1" applyProtection="1">
      <alignment horizontal="center" vertical="center"/>
      <protection hidden="1"/>
    </xf>
    <xf numFmtId="0" fontId="5" fillId="50" borderId="23" xfId="1371" applyFont="1" applyFill="1" applyBorder="1" applyAlignment="1" applyProtection="1">
      <alignment horizontal="center" vertical="center"/>
      <protection hidden="1"/>
    </xf>
    <xf numFmtId="0" fontId="5" fillId="50" borderId="24" xfId="1371" applyFont="1" applyFill="1" applyBorder="1" applyAlignment="1" applyProtection="1">
      <alignment horizontal="center" vertical="center"/>
      <protection hidden="1"/>
    </xf>
    <xf numFmtId="0" fontId="5" fillId="0" borderId="191" xfId="1371" applyFont="1" applyFill="1" applyBorder="1" applyAlignment="1" applyProtection="1">
      <alignment horizontal="center" vertical="center" wrapText="1"/>
      <protection hidden="1"/>
    </xf>
    <xf numFmtId="0" fontId="5" fillId="0" borderId="185" xfId="1371" applyFont="1" applyFill="1" applyBorder="1" applyAlignment="1" applyProtection="1">
      <alignment horizontal="center" vertical="center" wrapText="1"/>
      <protection hidden="1"/>
    </xf>
    <xf numFmtId="0" fontId="5" fillId="0" borderId="186" xfId="1371" applyFont="1" applyFill="1" applyBorder="1" applyAlignment="1" applyProtection="1">
      <alignment horizontal="center" vertical="center" wrapText="1"/>
      <protection hidden="1"/>
    </xf>
    <xf numFmtId="168" fontId="9" fillId="50" borderId="17" xfId="1250" applyFont="1" applyFill="1" applyBorder="1" applyAlignment="1" applyProtection="1">
      <alignment horizontal="center" vertical="center" wrapText="1"/>
      <protection locked="0" hidden="1"/>
    </xf>
    <xf numFmtId="168" fontId="9" fillId="50" borderId="35" xfId="1250" applyFont="1" applyFill="1" applyBorder="1" applyAlignment="1" applyProtection="1">
      <alignment horizontal="center" vertical="center" wrapText="1"/>
      <protection locked="0" hidden="1"/>
    </xf>
    <xf numFmtId="168" fontId="9" fillId="50" borderId="19" xfId="1250" applyFont="1" applyFill="1" applyBorder="1" applyAlignment="1" applyProtection="1">
      <alignment horizontal="center" vertical="center" wrapText="1"/>
      <protection locked="0" hidden="1"/>
    </xf>
    <xf numFmtId="2" fontId="9" fillId="50" borderId="194"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70" fillId="0" borderId="191" xfId="1371" applyFont="1" applyFill="1" applyBorder="1" applyAlignment="1" applyProtection="1">
      <alignment horizontal="justify" vertical="center" wrapText="1"/>
      <protection locked="0" hidden="1"/>
    </xf>
    <xf numFmtId="0" fontId="70" fillId="0" borderId="185" xfId="1371" applyFont="1" applyFill="1" applyBorder="1" applyAlignment="1" applyProtection="1">
      <alignment horizontal="justify" vertical="center" wrapText="1"/>
      <protection locked="0" hidden="1"/>
    </xf>
    <xf numFmtId="0" fontId="70" fillId="0" borderId="186" xfId="1371" applyFont="1" applyFill="1" applyBorder="1" applyAlignment="1" applyProtection="1">
      <alignment horizontal="justify" vertical="center" wrapText="1"/>
      <protection locked="0" hidden="1"/>
    </xf>
    <xf numFmtId="0" fontId="50" fillId="0" borderId="47" xfId="1371" applyFont="1" applyBorder="1" applyAlignment="1" applyProtection="1">
      <alignment horizontal="center" vertical="center"/>
      <protection hidden="1"/>
    </xf>
    <xf numFmtId="0" fontId="50" fillId="0" borderId="23" xfId="1371" applyFont="1" applyBorder="1" applyAlignment="1" applyProtection="1">
      <alignment horizontal="center" vertical="center"/>
      <protection hidden="1"/>
    </xf>
    <xf numFmtId="0" fontId="50" fillId="0" borderId="45" xfId="1371" applyFont="1" applyBorder="1" applyAlignment="1" applyProtection="1">
      <alignment horizontal="center" vertical="center"/>
      <protection hidden="1"/>
    </xf>
    <xf numFmtId="0" fontId="70" fillId="50" borderId="191" xfId="1371" applyFont="1" applyFill="1" applyBorder="1" applyAlignment="1" applyProtection="1">
      <alignment horizontal="center" vertical="center" wrapText="1"/>
      <protection locked="0" hidden="1"/>
    </xf>
    <xf numFmtId="0" fontId="70" fillId="50" borderId="185" xfId="1371" applyFont="1" applyFill="1" applyBorder="1" applyAlignment="1" applyProtection="1">
      <alignment horizontal="center" vertical="center" wrapText="1"/>
      <protection locked="0" hidden="1"/>
    </xf>
    <xf numFmtId="0" fontId="70" fillId="50" borderId="186" xfId="1371" applyFont="1" applyFill="1" applyBorder="1" applyAlignment="1" applyProtection="1">
      <alignment horizontal="center" vertical="center" wrapText="1"/>
      <protection locked="0" hidden="1"/>
    </xf>
    <xf numFmtId="0" fontId="8" fillId="61" borderId="36" xfId="1371" applyFont="1" applyFill="1" applyBorder="1" applyAlignment="1" applyProtection="1">
      <alignment horizontal="center" vertical="center" wrapText="1"/>
      <protection hidden="1"/>
    </xf>
    <xf numFmtId="0" fontId="8" fillId="61" borderId="99"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83" fillId="65" borderId="195" xfId="0" applyFont="1" applyFill="1" applyBorder="1" applyAlignment="1">
      <alignment horizontal="center" vertical="center" wrapText="1"/>
    </xf>
    <xf numFmtId="0" fontId="83" fillId="65" borderId="199" xfId="0" applyFont="1" applyFill="1" applyBorder="1" applyAlignment="1">
      <alignment horizontal="center" vertical="center" wrapText="1"/>
    </xf>
    <xf numFmtId="0" fontId="83" fillId="65" borderId="200" xfId="0" applyFont="1" applyFill="1" applyBorder="1" applyAlignment="1">
      <alignment horizontal="center" vertical="center" wrapText="1"/>
    </xf>
    <xf numFmtId="0" fontId="83" fillId="65" borderId="146" xfId="0" applyFont="1" applyFill="1" applyBorder="1" applyAlignment="1">
      <alignment horizontal="center" vertical="center" wrapText="1"/>
    </xf>
    <xf numFmtId="0" fontId="83" fillId="65" borderId="0" xfId="0" applyFont="1" applyFill="1" applyBorder="1" applyAlignment="1">
      <alignment horizontal="center" vertical="center" wrapText="1"/>
    </xf>
    <xf numFmtId="0" fontId="83" fillId="65" borderId="25" xfId="0" applyFont="1" applyFill="1" applyBorder="1" applyAlignment="1">
      <alignment horizontal="center" vertical="center" wrapText="1"/>
    </xf>
    <xf numFmtId="0" fontId="83" fillId="65" borderId="26" xfId="0" applyFont="1" applyFill="1" applyBorder="1" applyAlignment="1">
      <alignment horizontal="center" vertical="center" wrapText="1"/>
    </xf>
    <xf numFmtId="0" fontId="83" fillId="65" borderId="27" xfId="0" applyFont="1" applyFill="1" applyBorder="1" applyAlignment="1">
      <alignment horizontal="center" vertical="center" wrapText="1"/>
    </xf>
    <xf numFmtId="0" fontId="83" fillId="65" borderId="28" xfId="0" applyFont="1" applyFill="1" applyBorder="1" applyAlignment="1">
      <alignment horizontal="center" vertical="center" wrapText="1"/>
    </xf>
    <xf numFmtId="0" fontId="9" fillId="0" borderId="192" xfId="1371" applyFont="1" applyBorder="1" applyAlignment="1" applyProtection="1">
      <alignment horizontal="center" vertical="center" wrapText="1"/>
      <protection locked="0" hidden="1"/>
    </xf>
    <xf numFmtId="0" fontId="9" fillId="0" borderId="193" xfId="1371" applyFont="1" applyBorder="1" applyAlignment="1" applyProtection="1">
      <alignment horizontal="center" vertical="center" wrapText="1"/>
      <protection locked="0" hidden="1"/>
    </xf>
    <xf numFmtId="0" fontId="9" fillId="0" borderId="108" xfId="1371" applyFont="1" applyBorder="1" applyAlignment="1" applyProtection="1">
      <alignment horizontal="center" vertical="center" wrapText="1"/>
      <protection locked="0" hidden="1"/>
    </xf>
    <xf numFmtId="0" fontId="9" fillId="0" borderId="109" xfId="1371" applyFont="1" applyBorder="1" applyAlignment="1" applyProtection="1">
      <alignment horizontal="center" vertical="center" wrapText="1"/>
      <protection locked="0" hidden="1"/>
    </xf>
    <xf numFmtId="0" fontId="9" fillId="0" borderId="110" xfId="1371" applyFont="1" applyBorder="1" applyAlignment="1" applyProtection="1">
      <alignment horizontal="center" vertical="center" wrapText="1"/>
      <protection locked="0" hidden="1"/>
    </xf>
    <xf numFmtId="0" fontId="8" fillId="61" borderId="36" xfId="1371" applyFont="1" applyFill="1" applyBorder="1" applyAlignment="1" applyProtection="1">
      <alignment horizontal="left" vertical="center" wrapText="1"/>
      <protection hidden="1"/>
    </xf>
    <xf numFmtId="0" fontId="8" fillId="61" borderId="192" xfId="1371" applyFont="1" applyFill="1" applyBorder="1" applyAlignment="1" applyProtection="1">
      <alignment horizontal="center" vertical="center" wrapText="1"/>
      <protection locked="0" hidden="1"/>
    </xf>
    <xf numFmtId="0" fontId="8" fillId="61" borderId="193" xfId="1371" applyFont="1" applyFill="1" applyBorder="1" applyAlignment="1" applyProtection="1">
      <alignment horizontal="center" vertical="center" wrapText="1"/>
      <protection locked="0" hidden="1"/>
    </xf>
    <xf numFmtId="0" fontId="57" fillId="0" borderId="68" xfId="0" applyFont="1" applyBorder="1" applyAlignment="1" applyProtection="1">
      <alignment horizontal="center" vertical="center" wrapText="1"/>
      <protection locked="0" hidden="1"/>
    </xf>
    <xf numFmtId="9" fontId="5" fillId="0" borderId="68" xfId="1496" applyFont="1" applyFill="1" applyBorder="1" applyAlignment="1" applyProtection="1">
      <alignment horizontal="center" vertical="center" wrapText="1"/>
      <protection hidden="1"/>
    </xf>
    <xf numFmtId="49" fontId="5" fillId="0" borderId="68" xfId="1371" applyNumberFormat="1" applyFont="1" applyBorder="1" applyAlignment="1" applyProtection="1">
      <alignment horizontal="center" vertical="center" wrapText="1"/>
      <protection hidden="1"/>
    </xf>
    <xf numFmtId="0" fontId="5" fillId="50" borderId="68" xfId="1371" applyFont="1" applyFill="1" applyBorder="1" applyAlignment="1" applyProtection="1">
      <alignment horizontal="left" vertical="center" wrapText="1"/>
      <protection hidden="1"/>
    </xf>
    <xf numFmtId="0" fontId="5" fillId="50" borderId="69" xfId="1371" applyFont="1" applyFill="1" applyBorder="1" applyAlignment="1" applyProtection="1">
      <alignment horizontal="left" vertical="center" wrapText="1"/>
      <protection hidden="1"/>
    </xf>
    <xf numFmtId="14" fontId="5" fillId="0" borderId="72" xfId="1371" applyNumberFormat="1" applyFont="1" applyBorder="1" applyAlignment="1" applyProtection="1">
      <alignment horizontal="center" vertical="center" wrapText="1"/>
      <protection hidden="1"/>
    </xf>
    <xf numFmtId="0" fontId="5" fillId="0" borderId="74" xfId="1371" applyFont="1" applyBorder="1" applyAlignment="1" applyProtection="1">
      <alignment horizontal="center" vertical="center" wrapText="1"/>
      <protection hidden="1"/>
    </xf>
    <xf numFmtId="176" fontId="5" fillId="24" borderId="72" xfId="1250" applyNumberFormat="1" applyFont="1" applyFill="1" applyBorder="1" applyAlignment="1" applyProtection="1">
      <alignment horizontal="center" vertical="center" wrapText="1"/>
      <protection hidden="1"/>
    </xf>
    <xf numFmtId="176" fontId="5" fillId="24" borderId="73" xfId="1250" applyNumberFormat="1" applyFont="1" applyFill="1" applyBorder="1" applyAlignment="1" applyProtection="1">
      <alignment horizontal="center" vertical="center" wrapText="1"/>
      <protection hidden="1"/>
    </xf>
    <xf numFmtId="176" fontId="5" fillId="24" borderId="75" xfId="1250"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wrapText="1"/>
      <protection hidden="1"/>
    </xf>
    <xf numFmtId="0" fontId="77" fillId="0" borderId="69" xfId="1371" applyFont="1" applyBorder="1" applyAlignment="1" applyProtection="1">
      <alignment horizontal="center" vertical="center" wrapText="1"/>
      <protection hidden="1"/>
    </xf>
    <xf numFmtId="14" fontId="5" fillId="0" borderId="73" xfId="1371" applyNumberFormat="1" applyFont="1" applyBorder="1" applyAlignment="1" applyProtection="1">
      <alignment horizontal="center" vertical="center" wrapText="1"/>
      <protection hidden="1"/>
    </xf>
    <xf numFmtId="14" fontId="5" fillId="0" borderId="74" xfId="1371" applyNumberFormat="1" applyFont="1" applyBorder="1" applyAlignment="1" applyProtection="1">
      <alignment horizontal="center" vertical="center" wrapText="1"/>
      <protection hidden="1"/>
    </xf>
    <xf numFmtId="0" fontId="12" fillId="0" borderId="192" xfId="1371" applyFont="1" applyBorder="1" applyAlignment="1" applyProtection="1">
      <alignment horizontal="center" vertical="center" wrapText="1"/>
      <protection locked="0"/>
    </xf>
    <xf numFmtId="0" fontId="12" fillId="0" borderId="193" xfId="1371" applyFont="1" applyBorder="1" applyAlignment="1" applyProtection="1">
      <alignment horizontal="center" vertical="center" wrapText="1"/>
      <protection locked="0"/>
    </xf>
    <xf numFmtId="0" fontId="12" fillId="0" borderId="191" xfId="1371" applyFont="1" applyBorder="1" applyAlignment="1" applyProtection="1">
      <alignment horizontal="center" vertical="center" wrapText="1"/>
      <protection locked="0"/>
    </xf>
    <xf numFmtId="0" fontId="12" fillId="0" borderId="185" xfId="1371" applyFont="1" applyBorder="1" applyAlignment="1" applyProtection="1">
      <alignment horizontal="center" vertical="center" wrapText="1"/>
      <protection locked="0"/>
    </xf>
    <xf numFmtId="0" fontId="12" fillId="0" borderId="186" xfId="1371" applyFont="1" applyBorder="1" applyAlignment="1" applyProtection="1">
      <alignment horizontal="center" vertical="center" wrapText="1"/>
      <protection locked="0"/>
    </xf>
    <xf numFmtId="0" fontId="12" fillId="0" borderId="201" xfId="1371" applyFont="1" applyBorder="1" applyAlignment="1" applyProtection="1">
      <alignment horizontal="center" vertical="center" wrapText="1"/>
      <protection locked="0"/>
    </xf>
    <xf numFmtId="0" fontId="5" fillId="50" borderId="79" xfId="1371" applyFont="1" applyFill="1" applyBorder="1" applyAlignment="1" applyProtection="1">
      <alignment horizontal="center" vertical="center" wrapText="1"/>
      <protection hidden="1"/>
    </xf>
    <xf numFmtId="0" fontId="5" fillId="50" borderId="80" xfId="1371" applyFont="1" applyFill="1" applyBorder="1" applyAlignment="1" applyProtection="1">
      <alignment horizontal="center" vertical="center" wrapText="1"/>
      <protection hidden="1"/>
    </xf>
    <xf numFmtId="0" fontId="5" fillId="50" borderId="81" xfId="1371" applyFont="1" applyFill="1" applyBorder="1" applyAlignment="1" applyProtection="1">
      <alignment horizontal="center" vertical="center" wrapText="1"/>
      <protection hidden="1"/>
    </xf>
    <xf numFmtId="0" fontId="50" fillId="61" borderId="70" xfId="1371" applyFont="1" applyFill="1" applyBorder="1" applyAlignment="1" applyProtection="1">
      <alignment horizontal="center" vertical="center"/>
      <protection hidden="1"/>
    </xf>
    <xf numFmtId="0" fontId="50" fillId="61" borderId="68" xfId="1371" applyFont="1" applyFill="1" applyBorder="1" applyAlignment="1" applyProtection="1">
      <alignment horizontal="center" vertical="center"/>
      <protection hidden="1"/>
    </xf>
    <xf numFmtId="0" fontId="50" fillId="61" borderId="69" xfId="1371" applyFont="1" applyFill="1" applyBorder="1" applyAlignment="1" applyProtection="1">
      <alignment horizontal="center" vertical="center"/>
      <protection hidden="1"/>
    </xf>
    <xf numFmtId="168" fontId="9" fillId="50" borderId="71" xfId="1250" applyFont="1" applyFill="1" applyBorder="1" applyAlignment="1" applyProtection="1">
      <alignment horizontal="center" vertical="center" wrapText="1"/>
      <protection locked="0" hidden="1"/>
    </xf>
    <xf numFmtId="2" fontId="9" fillId="50" borderId="77" xfId="1495" applyNumberFormat="1" applyFont="1" applyFill="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59" fillId="50" borderId="162" xfId="1371" applyFont="1" applyFill="1" applyBorder="1" applyAlignment="1" applyProtection="1">
      <alignment horizontal="justify" vertical="center" wrapText="1"/>
      <protection locked="0"/>
    </xf>
    <xf numFmtId="0" fontId="59" fillId="50" borderId="163" xfId="1371" applyFont="1" applyFill="1" applyBorder="1" applyAlignment="1" applyProtection="1">
      <alignment horizontal="justify" vertical="center" wrapText="1"/>
      <protection locked="0"/>
    </xf>
    <xf numFmtId="0" fontId="59" fillId="50" borderId="164" xfId="1371" applyFont="1" applyFill="1" applyBorder="1" applyAlignment="1" applyProtection="1">
      <alignment horizontal="justify" vertical="center" wrapText="1"/>
      <protection locked="0"/>
    </xf>
    <xf numFmtId="0" fontId="59" fillId="0" borderId="191" xfId="1371" applyFont="1" applyBorder="1" applyAlignment="1" applyProtection="1">
      <alignment horizontal="justify" vertical="center" wrapText="1"/>
      <protection locked="0"/>
    </xf>
    <xf numFmtId="0" fontId="59" fillId="0" borderId="185" xfId="1371" applyFont="1" applyBorder="1" applyAlignment="1" applyProtection="1">
      <alignment horizontal="justify" vertical="center" wrapText="1"/>
      <protection locked="0"/>
    </xf>
    <xf numFmtId="0" fontId="59" fillId="0" borderId="34" xfId="1371" applyFont="1" applyBorder="1" applyAlignment="1" applyProtection="1">
      <alignment horizontal="justify" vertical="center" wrapText="1"/>
      <protection locked="0"/>
    </xf>
    <xf numFmtId="0" fontId="12" fillId="0" borderId="191" xfId="1371" applyFont="1" applyBorder="1" applyAlignment="1" applyProtection="1">
      <alignment horizontal="justify" vertical="center" wrapText="1"/>
      <protection locked="0"/>
    </xf>
    <xf numFmtId="0" fontId="12" fillId="0" borderId="185" xfId="1371" applyFont="1" applyBorder="1" applyAlignment="1" applyProtection="1">
      <alignment horizontal="justify" vertical="center" wrapText="1"/>
      <protection locked="0"/>
    </xf>
    <xf numFmtId="0" fontId="12" fillId="0" borderId="186" xfId="1371" applyFont="1" applyBorder="1" applyAlignment="1" applyProtection="1">
      <alignment horizontal="justify" vertical="center" wrapText="1"/>
      <protection locked="0"/>
    </xf>
    <xf numFmtId="0" fontId="9" fillId="0" borderId="68" xfId="1371" applyFont="1" applyBorder="1" applyAlignment="1" applyProtection="1">
      <alignment horizontal="center" vertical="center" wrapText="1"/>
      <protection hidden="1"/>
    </xf>
    <xf numFmtId="0" fontId="9" fillId="0" borderId="69" xfId="1371" applyFont="1" applyBorder="1" applyAlignment="1" applyProtection="1">
      <alignment horizontal="center" vertical="center" wrapText="1"/>
      <protection hidden="1"/>
    </xf>
    <xf numFmtId="0" fontId="9" fillId="0" borderId="68" xfId="1371" applyFont="1" applyBorder="1" applyAlignment="1" applyProtection="1">
      <alignment horizontal="center" vertical="center"/>
      <protection hidden="1"/>
    </xf>
    <xf numFmtId="0" fontId="9" fillId="50" borderId="68" xfId="1371" applyFont="1" applyFill="1" applyBorder="1" applyAlignment="1" applyProtection="1">
      <alignment horizontal="center" vertical="center" wrapText="1"/>
      <protection hidden="1"/>
    </xf>
    <xf numFmtId="0" fontId="9" fillId="50" borderId="69" xfId="1371" applyFont="1" applyFill="1" applyBorder="1" applyAlignment="1" applyProtection="1">
      <alignment horizontal="center" vertical="center" wrapText="1"/>
      <protection hidden="1"/>
    </xf>
    <xf numFmtId="1" fontId="9" fillId="0" borderId="68" xfId="1273" applyNumberFormat="1" applyFont="1" applyFill="1" applyBorder="1" applyAlignment="1" applyProtection="1">
      <alignment horizontal="center" vertical="center" wrapText="1"/>
      <protection hidden="1"/>
    </xf>
    <xf numFmtId="1" fontId="9" fillId="0" borderId="69" xfId="1273" applyNumberFormat="1" applyFont="1" applyFill="1" applyBorder="1" applyAlignment="1" applyProtection="1">
      <alignment horizontal="center" vertical="center" wrapText="1"/>
      <protection hidden="1"/>
    </xf>
    <xf numFmtId="9" fontId="9" fillId="0" borderId="68" xfId="1496" applyFont="1" applyFill="1" applyBorder="1" applyAlignment="1" applyProtection="1">
      <alignment horizontal="center" vertical="center"/>
      <protection hidden="1"/>
    </xf>
    <xf numFmtId="0" fontId="9" fillId="0" borderId="68" xfId="1496" applyNumberFormat="1" applyFont="1" applyFill="1" applyBorder="1" applyAlignment="1" applyProtection="1">
      <alignment horizontal="center" vertical="center" wrapText="1"/>
      <protection hidden="1"/>
    </xf>
    <xf numFmtId="0" fontId="9" fillId="0" borderId="69" xfId="1496" applyNumberFormat="1" applyFont="1" applyFill="1" applyBorder="1" applyAlignment="1" applyProtection="1">
      <alignment horizontal="center" vertical="center" wrapText="1"/>
      <protection hidden="1"/>
    </xf>
    <xf numFmtId="0" fontId="9" fillId="0" borderId="69" xfId="1371" applyFont="1" applyBorder="1" applyAlignment="1" applyProtection="1">
      <alignment horizontal="center" vertical="center"/>
      <protection hidden="1"/>
    </xf>
    <xf numFmtId="0" fontId="8" fillId="50" borderId="68" xfId="1371" applyFont="1" applyFill="1" applyBorder="1" applyAlignment="1" applyProtection="1">
      <alignment horizontal="center" vertical="center" wrapText="1"/>
      <protection hidden="1"/>
    </xf>
    <xf numFmtId="0" fontId="9" fillId="50" borderId="68" xfId="1371" applyFont="1" applyFill="1" applyBorder="1" applyAlignment="1" applyProtection="1">
      <alignment horizontal="center" vertical="center"/>
      <protection hidden="1"/>
    </xf>
    <xf numFmtId="0" fontId="9" fillId="50" borderId="69" xfId="1371" applyFont="1" applyFill="1" applyBorder="1" applyAlignment="1" applyProtection="1">
      <alignment horizontal="center" vertical="center"/>
      <protection hidden="1"/>
    </xf>
    <xf numFmtId="49" fontId="9" fillId="0" borderId="68" xfId="1371" applyNumberFormat="1" applyFont="1" applyBorder="1" applyAlignment="1" applyProtection="1">
      <alignment horizontal="center" vertical="center"/>
      <protection hidden="1"/>
    </xf>
    <xf numFmtId="0" fontId="9" fillId="0" borderId="68" xfId="1371" applyFont="1" applyBorder="1" applyAlignment="1" applyProtection="1">
      <alignment horizontal="left" vertical="center" wrapText="1"/>
      <protection hidden="1"/>
    </xf>
    <xf numFmtId="0" fontId="9" fillId="0" borderId="69" xfId="1371" applyFont="1" applyBorder="1" applyAlignment="1" applyProtection="1">
      <alignment horizontal="left" vertical="center" wrapText="1"/>
      <protection hidden="1"/>
    </xf>
    <xf numFmtId="14" fontId="9" fillId="0" borderId="72" xfId="1371" applyNumberFormat="1" applyFont="1" applyBorder="1" applyAlignment="1" applyProtection="1">
      <alignment horizontal="center" vertical="center" wrapText="1"/>
      <protection hidden="1"/>
    </xf>
    <xf numFmtId="0" fontId="9" fillId="0" borderId="73" xfId="1371" applyFont="1" applyBorder="1" applyAlignment="1" applyProtection="1">
      <alignment horizontal="center" vertical="center" wrapText="1"/>
      <protection hidden="1"/>
    </xf>
    <xf numFmtId="0" fontId="9" fillId="0" borderId="74" xfId="1371" applyFont="1" applyBorder="1" applyAlignment="1" applyProtection="1">
      <alignment horizontal="center" vertical="center" wrapText="1"/>
      <protection hidden="1"/>
    </xf>
    <xf numFmtId="9" fontId="9" fillId="24" borderId="72" xfId="1495" applyFont="1" applyFill="1" applyBorder="1" applyAlignment="1" applyProtection="1">
      <alignment horizontal="center" vertical="center" wrapText="1"/>
      <protection hidden="1"/>
    </xf>
    <xf numFmtId="9" fontId="9" fillId="24" borderId="73" xfId="1495" applyFont="1" applyFill="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0" fontId="14" fillId="0" borderId="68" xfId="1371" applyFont="1" applyBorder="1" applyAlignment="1" applyProtection="1">
      <alignment horizontal="center" vertical="center"/>
      <protection hidden="1"/>
    </xf>
    <xf numFmtId="0" fontId="14" fillId="0" borderId="69"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0" fontId="9" fillId="0" borderId="73" xfId="1371" applyFont="1" applyBorder="1" applyAlignment="1" applyProtection="1">
      <alignment horizontal="center" vertical="center"/>
      <protection hidden="1"/>
    </xf>
    <xf numFmtId="0" fontId="9" fillId="0" borderId="74" xfId="1371" applyFont="1" applyBorder="1" applyAlignment="1" applyProtection="1">
      <alignment horizontal="center" vertical="center"/>
      <protection hidden="1"/>
    </xf>
    <xf numFmtId="0" fontId="9" fillId="0" borderId="72" xfId="1371" applyFont="1" applyBorder="1" applyAlignment="1" applyProtection="1">
      <alignment horizontal="justify" vertical="center" wrapText="1"/>
      <protection hidden="1"/>
    </xf>
    <xf numFmtId="0" fontId="9" fillId="0" borderId="73" xfId="1371" applyFont="1" applyBorder="1" applyAlignment="1" applyProtection="1">
      <alignment horizontal="justify" vertical="center" wrapText="1"/>
      <protection hidden="1"/>
    </xf>
    <xf numFmtId="0" fontId="9" fillId="0" borderId="74" xfId="1371" applyFont="1" applyBorder="1" applyAlignment="1" applyProtection="1">
      <alignment horizontal="justify" vertical="center" wrapText="1"/>
      <protection hidden="1"/>
    </xf>
    <xf numFmtId="0" fontId="9" fillId="0" borderId="72" xfId="1371" applyFont="1" applyBorder="1" applyAlignment="1" applyProtection="1">
      <alignment horizontal="center" vertical="center" wrapText="1"/>
      <protection hidden="1"/>
    </xf>
    <xf numFmtId="0" fontId="9" fillId="0" borderId="75" xfId="1371" applyFont="1" applyBorder="1" applyAlignment="1" applyProtection="1">
      <alignment horizontal="center" vertical="center" wrapText="1"/>
      <protection hidden="1"/>
    </xf>
    <xf numFmtId="14" fontId="9" fillId="0" borderId="73" xfId="1371" applyNumberFormat="1" applyFont="1" applyBorder="1" applyAlignment="1" applyProtection="1">
      <alignment horizontal="center" vertical="center" wrapText="1"/>
      <protection hidden="1"/>
    </xf>
    <xf numFmtId="14" fontId="9" fillId="0" borderId="74" xfId="1371" applyNumberFormat="1" applyFont="1" applyBorder="1" applyAlignment="1" applyProtection="1">
      <alignment horizontal="center" vertical="center" wrapText="1"/>
      <protection hidden="1"/>
    </xf>
    <xf numFmtId="0" fontId="59" fillId="50" borderId="147" xfId="1371" applyFont="1" applyFill="1" applyBorder="1" applyAlignment="1" applyProtection="1">
      <alignment horizontal="justify" vertical="top" wrapText="1"/>
      <protection locked="0" hidden="1"/>
    </xf>
    <xf numFmtId="0" fontId="59" fillId="50" borderId="157" xfId="1371" applyFont="1" applyFill="1" applyBorder="1" applyAlignment="1" applyProtection="1">
      <alignment horizontal="justify" vertical="top" wrapText="1"/>
      <protection locked="0" hidden="1"/>
    </xf>
    <xf numFmtId="0" fontId="59" fillId="50" borderId="148" xfId="1371" applyFont="1" applyFill="1" applyBorder="1" applyAlignment="1" applyProtection="1">
      <alignment horizontal="justify" vertical="top" wrapText="1"/>
      <protection locked="0" hidden="1"/>
    </xf>
    <xf numFmtId="0" fontId="9" fillId="50" borderId="79" xfId="1371" applyFont="1" applyFill="1" applyBorder="1" applyAlignment="1" applyProtection="1">
      <alignment horizontal="center" vertical="center"/>
      <protection hidden="1"/>
    </xf>
    <xf numFmtId="0" fontId="9" fillId="50" borderId="80" xfId="1371" applyFont="1" applyFill="1" applyBorder="1" applyAlignment="1" applyProtection="1">
      <alignment horizontal="center" vertical="center"/>
      <protection hidden="1"/>
    </xf>
    <xf numFmtId="0" fontId="9" fillId="50" borderId="81" xfId="1371" applyFont="1" applyFill="1" applyBorder="1" applyAlignment="1" applyProtection="1">
      <alignment horizontal="center" vertical="center"/>
      <protection hidden="1"/>
    </xf>
    <xf numFmtId="9" fontId="4" fillId="50" borderId="71"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8" fontId="4" fillId="50" borderId="77" xfId="1250" applyFont="1" applyFill="1" applyBorder="1" applyAlignment="1" applyProtection="1">
      <alignment horizontal="center" vertical="center" wrapText="1"/>
      <protection locked="0" hidden="1"/>
    </xf>
    <xf numFmtId="168" fontId="4" fillId="50" borderId="63" xfId="1250" applyFont="1" applyFill="1" applyBorder="1" applyAlignment="1" applyProtection="1">
      <alignment horizontal="center" vertical="center" wrapText="1"/>
      <protection locked="0" hidden="1"/>
    </xf>
    <xf numFmtId="168" fontId="4" fillId="50" borderId="64" xfId="1250" applyFont="1" applyFill="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9" fillId="0" borderId="163" xfId="1371" applyFont="1" applyBorder="1" applyAlignment="1" applyProtection="1">
      <alignment horizontal="center" vertical="center" wrapText="1"/>
      <protection locked="0" hidden="1"/>
    </xf>
    <xf numFmtId="0" fontId="9" fillId="0" borderId="202" xfId="1371" applyFont="1" applyBorder="1" applyAlignment="1" applyProtection="1">
      <alignment horizontal="center" vertical="center" wrapText="1"/>
      <protection locked="0" hidden="1"/>
    </xf>
    <xf numFmtId="0" fontId="59" fillId="0" borderId="191" xfId="1371" applyFont="1" applyBorder="1" applyAlignment="1" applyProtection="1">
      <alignment horizontal="center" vertical="center" wrapText="1"/>
      <protection locked="0" hidden="1"/>
    </xf>
    <xf numFmtId="0" fontId="59" fillId="0" borderId="185" xfId="1371" applyFont="1" applyBorder="1" applyAlignment="1" applyProtection="1">
      <alignment horizontal="center" vertical="center" wrapText="1"/>
      <protection locked="0" hidden="1"/>
    </xf>
    <xf numFmtId="0" fontId="59" fillId="0" borderId="186"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12" fillId="0" borderId="163" xfId="1371" applyFont="1" applyBorder="1" applyAlignment="1" applyProtection="1">
      <alignment horizontal="center" vertical="center" wrapText="1"/>
      <protection locked="0" hidden="1"/>
    </xf>
    <xf numFmtId="0" fontId="12" fillId="0" borderId="202" xfId="1371" applyFont="1" applyBorder="1" applyAlignment="1" applyProtection="1">
      <alignment horizontal="center" vertical="center" wrapText="1"/>
      <protection locked="0" hidden="1"/>
    </xf>
    <xf numFmtId="0" fontId="8" fillId="61" borderId="198" xfId="1371" applyFont="1" applyFill="1" applyBorder="1" applyAlignment="1" applyProtection="1">
      <alignment horizontal="center" vertical="center" wrapText="1"/>
      <protection hidden="1"/>
    </xf>
    <xf numFmtId="0" fontId="8" fillId="61" borderId="14" xfId="1371" applyFont="1" applyFill="1" applyBorder="1" applyAlignment="1" applyProtection="1">
      <alignment horizontal="center" vertical="center" wrapText="1"/>
      <protection hidden="1"/>
    </xf>
    <xf numFmtId="0" fontId="8" fillId="61" borderId="48" xfId="1371" applyFont="1" applyFill="1" applyBorder="1" applyAlignment="1" applyProtection="1">
      <alignment horizontal="center" vertical="center" wrapText="1"/>
      <protection hidden="1"/>
    </xf>
    <xf numFmtId="0" fontId="59" fillId="0" borderId="199" xfId="1371" applyFont="1" applyBorder="1" applyAlignment="1" applyProtection="1">
      <alignment horizontal="center" vertical="center" wrapText="1"/>
      <protection hidden="1"/>
    </xf>
    <xf numFmtId="0" fontId="59" fillId="0" borderId="20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25" xfId="1371" applyFont="1" applyBorder="1" applyAlignment="1" applyProtection="1">
      <alignment horizontal="center" vertical="center" wrapText="1"/>
      <protection hidden="1"/>
    </xf>
    <xf numFmtId="0" fontId="59" fillId="0" borderId="27" xfId="1371" applyFont="1" applyBorder="1" applyAlignment="1" applyProtection="1">
      <alignment horizontal="center" vertical="center" wrapText="1"/>
      <protection hidden="1"/>
    </xf>
    <xf numFmtId="0" fontId="59" fillId="0" borderId="2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protection hidden="1"/>
    </xf>
    <xf numFmtId="0" fontId="70" fillId="0" borderId="68" xfId="1371" applyFont="1" applyBorder="1" applyAlignment="1" applyProtection="1">
      <alignment horizontal="left" vertical="center" wrapText="1"/>
      <protection hidden="1"/>
    </xf>
    <xf numFmtId="0" fontId="78" fillId="0" borderId="68" xfId="1371" applyFont="1" applyBorder="1" applyAlignment="1" applyProtection="1">
      <alignment horizontal="left" vertical="center" wrapText="1"/>
      <protection hidden="1"/>
    </xf>
    <xf numFmtId="0" fontId="78" fillId="0" borderId="69" xfId="1371" applyFont="1" applyBorder="1" applyAlignment="1" applyProtection="1">
      <alignment horizontal="left" vertical="center" wrapText="1"/>
      <protection hidden="1"/>
    </xf>
    <xf numFmtId="0" fontId="5" fillId="0" borderId="72" xfId="1371" applyFont="1" applyBorder="1" applyAlignment="1" applyProtection="1">
      <alignment horizontal="left" vertical="center" wrapText="1"/>
      <protection hidden="1"/>
    </xf>
    <xf numFmtId="0" fontId="5" fillId="0" borderId="73"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9" fillId="0" borderId="72" xfId="1371" applyFont="1" applyFill="1" applyBorder="1" applyAlignment="1" applyProtection="1">
      <alignment horizontal="justify" vertical="center" wrapText="1"/>
      <protection locked="0" hidden="1"/>
    </xf>
    <xf numFmtId="0" fontId="59" fillId="0" borderId="73" xfId="1371" applyFont="1" applyFill="1" applyBorder="1" applyAlignment="1" applyProtection="1">
      <alignment horizontal="justify" vertical="center" wrapText="1"/>
      <protection locked="0" hidden="1"/>
    </xf>
    <xf numFmtId="0" fontId="59" fillId="0" borderId="75" xfId="1371" applyFont="1" applyFill="1" applyBorder="1" applyAlignment="1" applyProtection="1">
      <alignment horizontal="justify" vertical="center" wrapText="1"/>
      <protection locked="0" hidden="1"/>
    </xf>
    <xf numFmtId="0" fontId="70" fillId="50" borderId="192" xfId="1371" applyFont="1" applyFill="1" applyBorder="1" applyAlignment="1" applyProtection="1">
      <alignment horizontal="justify" vertical="center" wrapText="1"/>
      <protection locked="0" hidden="1"/>
    </xf>
    <xf numFmtId="0" fontId="5" fillId="50" borderId="72" xfId="1371" applyFont="1" applyFill="1" applyBorder="1" applyAlignment="1" applyProtection="1">
      <alignment horizontal="justify" vertical="center" wrapText="1"/>
      <protection locked="0" hidden="1"/>
    </xf>
    <xf numFmtId="0" fontId="5" fillId="50" borderId="73"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8" fillId="61" borderId="196" xfId="1371" applyFont="1" applyFill="1" applyBorder="1" applyAlignment="1" applyProtection="1">
      <alignment horizontal="center" vertical="center" wrapText="1"/>
      <protection hidden="1"/>
    </xf>
    <xf numFmtId="0" fontId="8" fillId="61" borderId="35" xfId="1371" applyFont="1" applyFill="1" applyBorder="1" applyAlignment="1" applyProtection="1">
      <alignment horizontal="center" vertical="center" wrapText="1"/>
      <protection hidden="1"/>
    </xf>
    <xf numFmtId="0" fontId="59" fillId="50" borderId="195" xfId="1371" applyFont="1" applyFill="1" applyBorder="1" applyAlignment="1" applyProtection="1">
      <alignment horizontal="left" vertical="top" wrapText="1"/>
      <protection locked="0" hidden="1"/>
    </xf>
    <xf numFmtId="0" fontId="59" fillId="50" borderId="199" xfId="1371" applyFont="1" applyFill="1" applyBorder="1" applyAlignment="1" applyProtection="1">
      <alignment horizontal="left" vertical="top" wrapText="1"/>
      <protection locked="0" hidden="1"/>
    </xf>
    <xf numFmtId="0" fontId="59" fillId="50" borderId="200" xfId="1371" applyFont="1" applyFill="1" applyBorder="1" applyAlignment="1" applyProtection="1">
      <alignment horizontal="left" vertical="top" wrapText="1"/>
      <protection locked="0" hidden="1"/>
    </xf>
    <xf numFmtId="0" fontId="59" fillId="50" borderId="146" xfId="1371" applyFont="1" applyFill="1" applyBorder="1" applyAlignment="1" applyProtection="1">
      <alignment horizontal="left" vertical="top" wrapText="1"/>
      <protection locked="0" hidden="1"/>
    </xf>
    <xf numFmtId="0" fontId="59" fillId="50" borderId="0" xfId="1371" applyFont="1" applyFill="1" applyBorder="1" applyAlignment="1" applyProtection="1">
      <alignment horizontal="left" vertical="top" wrapText="1"/>
      <protection locked="0" hidden="1"/>
    </xf>
    <xf numFmtId="0" fontId="59" fillId="50" borderId="25" xfId="1371" applyFont="1" applyFill="1" applyBorder="1" applyAlignment="1" applyProtection="1">
      <alignment horizontal="left" vertical="top" wrapText="1"/>
      <protection locked="0" hidden="1"/>
    </xf>
    <xf numFmtId="0" fontId="59" fillId="50" borderId="26" xfId="1371" applyFont="1" applyFill="1" applyBorder="1" applyAlignment="1" applyProtection="1">
      <alignment horizontal="left" vertical="top" wrapText="1"/>
      <protection locked="0" hidden="1"/>
    </xf>
    <xf numFmtId="0" fontId="59" fillId="50" borderId="27" xfId="1371" applyFont="1" applyFill="1" applyBorder="1" applyAlignment="1" applyProtection="1">
      <alignment horizontal="left" vertical="top" wrapText="1"/>
      <protection locked="0" hidden="1"/>
    </xf>
    <xf numFmtId="0" fontId="59" fillId="50" borderId="28" xfId="1371" applyFont="1" applyFill="1" applyBorder="1" applyAlignment="1" applyProtection="1">
      <alignment horizontal="left" vertical="top" wrapText="1"/>
      <protection locked="0" hidden="1"/>
    </xf>
    <xf numFmtId="0" fontId="5" fillId="57" borderId="68" xfId="1371" applyFont="1" applyFill="1" applyBorder="1" applyAlignment="1" applyProtection="1">
      <alignment horizontal="center" vertical="center" wrapText="1"/>
      <protection locked="0" hidden="1"/>
    </xf>
    <xf numFmtId="0" fontId="5" fillId="57" borderId="69" xfId="1371" applyFont="1" applyFill="1" applyBorder="1" applyAlignment="1" applyProtection="1">
      <alignment horizontal="center" vertical="center" wrapText="1"/>
      <protection locked="0" hidden="1"/>
    </xf>
    <xf numFmtId="0" fontId="59" fillId="50" borderId="195" xfId="1371" applyFont="1" applyFill="1" applyBorder="1" applyAlignment="1" applyProtection="1">
      <alignment horizontal="left" vertical="center" wrapText="1"/>
      <protection locked="0" hidden="1"/>
    </xf>
    <xf numFmtId="0" fontId="59" fillId="50" borderId="199" xfId="1371" applyFont="1" applyFill="1" applyBorder="1" applyAlignment="1" applyProtection="1">
      <alignment horizontal="left" vertical="center" wrapText="1"/>
      <protection locked="0" hidden="1"/>
    </xf>
    <xf numFmtId="0" fontId="59" fillId="50" borderId="200" xfId="1371" applyFont="1" applyFill="1" applyBorder="1" applyAlignment="1" applyProtection="1">
      <alignment horizontal="left" vertical="center" wrapText="1"/>
      <protection locked="0" hidden="1"/>
    </xf>
    <xf numFmtId="0" fontId="59" fillId="50" borderId="146" xfId="1371" applyFont="1" applyFill="1" applyBorder="1" applyAlignment="1" applyProtection="1">
      <alignment horizontal="left" vertical="center" wrapText="1"/>
      <protection locked="0" hidden="1"/>
    </xf>
    <xf numFmtId="0" fontId="59" fillId="50" borderId="0" xfId="1371" applyFont="1" applyFill="1" applyBorder="1" applyAlignment="1" applyProtection="1">
      <alignment horizontal="left" vertical="center" wrapText="1"/>
      <protection locked="0" hidden="1"/>
    </xf>
    <xf numFmtId="0" fontId="59" fillId="50" borderId="25" xfId="1371" applyFont="1" applyFill="1" applyBorder="1" applyAlignment="1" applyProtection="1">
      <alignment horizontal="left" vertical="center" wrapText="1"/>
      <protection locked="0" hidden="1"/>
    </xf>
    <xf numFmtId="0" fontId="59" fillId="50" borderId="26" xfId="1371" applyFont="1" applyFill="1" applyBorder="1" applyAlignment="1" applyProtection="1">
      <alignment horizontal="left" vertical="center" wrapText="1"/>
      <protection locked="0" hidden="1"/>
    </xf>
    <xf numFmtId="0" fontId="59" fillId="50" borderId="27" xfId="1371" applyFont="1" applyFill="1" applyBorder="1" applyAlignment="1" applyProtection="1">
      <alignment horizontal="left" vertical="center" wrapText="1"/>
      <protection locked="0" hidden="1"/>
    </xf>
    <xf numFmtId="0" fontId="59" fillId="50" borderId="28" xfId="1371" applyFont="1" applyFill="1" applyBorder="1" applyAlignment="1" applyProtection="1">
      <alignment horizontal="left" vertical="center" wrapText="1"/>
      <protection locked="0" hidden="1"/>
    </xf>
    <xf numFmtId="0" fontId="54" fillId="0" borderId="195" xfId="1371" applyFont="1" applyFill="1" applyBorder="1" applyAlignment="1" applyProtection="1">
      <alignment horizontal="left" vertical="center" wrapText="1"/>
      <protection locked="0" hidden="1"/>
    </xf>
    <xf numFmtId="0" fontId="54" fillId="0" borderId="199" xfId="1371" applyFont="1" applyFill="1" applyBorder="1" applyAlignment="1" applyProtection="1">
      <alignment horizontal="left" vertical="center" wrapText="1"/>
      <protection locked="0" hidden="1"/>
    </xf>
    <xf numFmtId="0" fontId="54" fillId="0" borderId="200" xfId="1371" applyFont="1" applyFill="1" applyBorder="1" applyAlignment="1" applyProtection="1">
      <alignment horizontal="left" vertical="center" wrapText="1"/>
      <protection locked="0" hidden="1"/>
    </xf>
    <xf numFmtId="0" fontId="54" fillId="0" borderId="146" xfId="1371" applyFont="1" applyFill="1" applyBorder="1" applyAlignment="1" applyProtection="1">
      <alignment horizontal="left" vertical="center" wrapText="1"/>
      <protection locked="0" hidden="1"/>
    </xf>
    <xf numFmtId="0" fontId="54" fillId="0" borderId="0" xfId="1371" applyFont="1" applyFill="1" applyBorder="1" applyAlignment="1" applyProtection="1">
      <alignment horizontal="left" vertical="center" wrapText="1"/>
      <protection locked="0" hidden="1"/>
    </xf>
    <xf numFmtId="0" fontId="54" fillId="0" borderId="25" xfId="1371" applyFont="1" applyFill="1" applyBorder="1" applyAlignment="1" applyProtection="1">
      <alignment horizontal="left" vertical="center" wrapText="1"/>
      <protection locked="0" hidden="1"/>
    </xf>
    <xf numFmtId="0" fontId="54" fillId="0" borderId="26" xfId="1371" applyFont="1" applyFill="1" applyBorder="1" applyAlignment="1" applyProtection="1">
      <alignment horizontal="left" vertical="center" wrapText="1"/>
      <protection locked="0" hidden="1"/>
    </xf>
    <xf numFmtId="0" fontId="54" fillId="0" borderId="27" xfId="1371" applyFont="1" applyFill="1" applyBorder="1" applyAlignment="1" applyProtection="1">
      <alignment horizontal="left" vertical="center" wrapText="1"/>
      <protection locked="0" hidden="1"/>
    </xf>
    <xf numFmtId="0" fontId="54" fillId="0" borderId="28" xfId="1371" applyFont="1" applyFill="1" applyBorder="1" applyAlignment="1" applyProtection="1">
      <alignment horizontal="left" vertical="center" wrapText="1"/>
      <protection locked="0" hidden="1"/>
    </xf>
    <xf numFmtId="0" fontId="3" fillId="0" borderId="195" xfId="0" applyFont="1" applyBorder="1" applyAlignment="1">
      <alignment horizontal="left" vertical="center" wrapText="1"/>
    </xf>
    <xf numFmtId="0" fontId="3" fillId="0" borderId="199" xfId="0" applyFont="1" applyBorder="1" applyAlignment="1">
      <alignment horizontal="left" vertical="center" wrapText="1"/>
    </xf>
    <xf numFmtId="0" fontId="3" fillId="0" borderId="200" xfId="0" applyFont="1" applyBorder="1" applyAlignment="1">
      <alignment horizontal="left" vertical="center" wrapText="1"/>
    </xf>
    <xf numFmtId="0" fontId="3" fillId="0" borderId="146" xfId="0" applyFont="1" applyBorder="1" applyAlignment="1">
      <alignment horizontal="left" vertical="center" wrapText="1"/>
    </xf>
    <xf numFmtId="0" fontId="3" fillId="0" borderId="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3" fillId="0" borderId="28" xfId="0" applyFont="1" applyBorder="1" applyAlignment="1">
      <alignment horizontal="left" vertical="center" wrapText="1"/>
    </xf>
    <xf numFmtId="0" fontId="50" fillId="0" borderId="192" xfId="1371" applyFont="1" applyBorder="1" applyAlignment="1" applyProtection="1">
      <alignment horizontal="center" vertical="center" wrapText="1"/>
      <protection hidden="1"/>
    </xf>
    <xf numFmtId="0" fontId="50" fillId="0" borderId="192" xfId="1371" applyFont="1" applyBorder="1" applyAlignment="1" applyProtection="1">
      <alignment horizontal="center" vertical="center"/>
      <protection hidden="1"/>
    </xf>
    <xf numFmtId="0" fontId="54" fillId="0" borderId="191" xfId="1371" applyFont="1" applyFill="1" applyBorder="1" applyAlignment="1" applyProtection="1">
      <alignment horizontal="left" vertical="center" wrapText="1"/>
      <protection locked="0" hidden="1"/>
    </xf>
    <xf numFmtId="0" fontId="54" fillId="0" borderId="185" xfId="1371" applyFont="1" applyFill="1" applyBorder="1" applyAlignment="1" applyProtection="1">
      <alignment horizontal="left" vertical="center" wrapText="1"/>
      <protection locked="0" hidden="1"/>
    </xf>
    <xf numFmtId="0" fontId="54" fillId="0" borderId="186" xfId="1371" applyFont="1" applyFill="1" applyBorder="1" applyAlignment="1" applyProtection="1">
      <alignment horizontal="left" vertical="center" wrapText="1"/>
      <protection locked="0" hidden="1"/>
    </xf>
    <xf numFmtId="0" fontId="8" fillId="61" borderId="47" xfId="1371" applyFont="1" applyFill="1" applyBorder="1" applyAlignment="1" applyProtection="1">
      <alignment horizontal="center" vertical="center" wrapText="1"/>
      <protection hidden="1"/>
    </xf>
    <xf numFmtId="0" fontId="55" fillId="0" borderId="22" xfId="1371" applyFont="1" applyFill="1" applyBorder="1" applyAlignment="1" applyProtection="1">
      <alignment horizontal="left" vertical="top" wrapText="1"/>
      <protection locked="0" hidden="1"/>
    </xf>
    <xf numFmtId="0" fontId="55" fillId="0" borderId="23" xfId="1371" applyFont="1" applyFill="1" applyBorder="1" applyAlignment="1" applyProtection="1">
      <alignment horizontal="left" vertical="top" wrapText="1"/>
      <protection locked="0" hidden="1"/>
    </xf>
    <xf numFmtId="0" fontId="55" fillId="0" borderId="146" xfId="1371" applyFont="1" applyFill="1" applyBorder="1" applyAlignment="1" applyProtection="1">
      <alignment horizontal="left" vertical="top" wrapText="1"/>
      <protection locked="0" hidden="1"/>
    </xf>
    <xf numFmtId="0" fontId="55" fillId="0" borderId="0" xfId="1371" applyFont="1" applyFill="1" applyBorder="1" applyAlignment="1" applyProtection="1">
      <alignment horizontal="left" vertical="top" wrapText="1"/>
      <protection locked="0" hidden="1"/>
    </xf>
    <xf numFmtId="0" fontId="54" fillId="0" borderId="195" xfId="1371" applyFont="1" applyFill="1" applyBorder="1" applyAlignment="1" applyProtection="1">
      <alignment horizontal="left" vertical="top" wrapText="1"/>
      <protection locked="0" hidden="1"/>
    </xf>
    <xf numFmtId="0" fontId="54" fillId="0" borderId="199" xfId="1371" applyFont="1" applyFill="1" applyBorder="1" applyAlignment="1" applyProtection="1">
      <alignment horizontal="left" vertical="top" wrapText="1"/>
      <protection locked="0" hidden="1"/>
    </xf>
    <xf numFmtId="0" fontId="54" fillId="0" borderId="200" xfId="1371" applyFont="1" applyFill="1" applyBorder="1" applyAlignment="1" applyProtection="1">
      <alignment horizontal="left" vertical="top" wrapText="1"/>
      <protection locked="0" hidden="1"/>
    </xf>
    <xf numFmtId="0" fontId="54" fillId="0" borderId="146" xfId="1371" applyFont="1" applyFill="1" applyBorder="1" applyAlignment="1" applyProtection="1">
      <alignment horizontal="left" vertical="top" wrapText="1"/>
      <protection locked="0" hidden="1"/>
    </xf>
    <xf numFmtId="0" fontId="54" fillId="0" borderId="0" xfId="1371" applyFont="1" applyFill="1" applyBorder="1" applyAlignment="1" applyProtection="1">
      <alignment horizontal="left" vertical="top" wrapText="1"/>
      <protection locked="0" hidden="1"/>
    </xf>
    <xf numFmtId="0" fontId="54" fillId="0" borderId="25" xfId="1371" applyFont="1" applyFill="1" applyBorder="1" applyAlignment="1" applyProtection="1">
      <alignment horizontal="left" vertical="top" wrapText="1"/>
      <protection locked="0" hidden="1"/>
    </xf>
    <xf numFmtId="0" fontId="54" fillId="0" borderId="26" xfId="1371" applyFont="1" applyFill="1" applyBorder="1" applyAlignment="1" applyProtection="1">
      <alignment horizontal="left" vertical="top" wrapText="1"/>
      <protection locked="0" hidden="1"/>
    </xf>
    <xf numFmtId="0" fontId="54" fillId="0" borderId="27" xfId="1371" applyFont="1" applyFill="1" applyBorder="1" applyAlignment="1" applyProtection="1">
      <alignment horizontal="left" vertical="top" wrapText="1"/>
      <protection locked="0" hidden="1"/>
    </xf>
    <xf numFmtId="0" fontId="54" fillId="0" borderId="28" xfId="1371" applyFont="1" applyFill="1" applyBorder="1" applyAlignment="1" applyProtection="1">
      <alignment horizontal="left" vertical="top" wrapText="1"/>
      <protection locked="0" hidden="1"/>
    </xf>
    <xf numFmtId="0" fontId="3" fillId="0" borderId="195" xfId="0" applyFont="1" applyBorder="1" applyAlignment="1">
      <alignment horizontal="left" vertical="top" wrapText="1"/>
    </xf>
    <xf numFmtId="0" fontId="3" fillId="0" borderId="199" xfId="0" applyFont="1" applyBorder="1" applyAlignment="1">
      <alignment horizontal="left" vertical="top" wrapText="1"/>
    </xf>
    <xf numFmtId="0" fontId="3" fillId="0" borderId="200" xfId="0" applyFont="1" applyBorder="1" applyAlignment="1">
      <alignment horizontal="left" vertical="top" wrapText="1"/>
    </xf>
    <xf numFmtId="0" fontId="3" fillId="0" borderId="26" xfId="0" applyFont="1" applyBorder="1" applyAlignment="1">
      <alignment horizontal="left" vertical="top" wrapText="1"/>
    </xf>
    <xf numFmtId="0" fontId="3" fillId="0" borderId="27" xfId="0" applyFont="1" applyBorder="1" applyAlignment="1">
      <alignment horizontal="left" vertical="top" wrapText="1"/>
    </xf>
    <xf numFmtId="0" fontId="3" fillId="0" borderId="28" xfId="0" applyFont="1" applyBorder="1" applyAlignment="1">
      <alignment horizontal="left" vertical="top" wrapText="1"/>
    </xf>
    <xf numFmtId="0" fontId="55" fillId="0" borderId="22" xfId="1371" applyFont="1" applyFill="1" applyBorder="1" applyAlignment="1" applyProtection="1">
      <alignment horizontal="left" vertical="center" wrapText="1"/>
      <protection locked="0" hidden="1"/>
    </xf>
    <xf numFmtId="0" fontId="0" fillId="0" borderId="23" xfId="0" applyFill="1" applyBorder="1" applyAlignment="1">
      <alignment horizontal="left" vertical="center" wrapText="1"/>
    </xf>
    <xf numFmtId="0" fontId="0" fillId="0" borderId="146" xfId="0" applyFill="1" applyBorder="1" applyAlignment="1">
      <alignment horizontal="left" vertical="center" wrapText="1"/>
    </xf>
    <xf numFmtId="0" fontId="0" fillId="0" borderId="0" xfId="0" applyFill="1" applyBorder="1" applyAlignment="1">
      <alignment horizontal="left" vertical="center" wrapText="1"/>
    </xf>
    <xf numFmtId="0" fontId="0" fillId="0" borderId="26" xfId="0" applyFill="1" applyBorder="1" applyAlignment="1">
      <alignment horizontal="left" vertical="center" wrapText="1"/>
    </xf>
    <xf numFmtId="0" fontId="0" fillId="0" borderId="27" xfId="0" applyFill="1" applyBorder="1" applyAlignment="1">
      <alignment horizontal="left" vertical="center" wrapText="1"/>
    </xf>
    <xf numFmtId="0" fontId="9" fillId="0" borderId="192" xfId="1371" applyFont="1" applyBorder="1" applyAlignment="1" applyProtection="1">
      <alignment horizontal="center" vertical="center" wrapText="1"/>
      <protection locked="0"/>
    </xf>
    <xf numFmtId="0" fontId="9" fillId="0" borderId="193" xfId="1371" applyFont="1" applyBorder="1" applyAlignment="1" applyProtection="1">
      <alignment horizontal="center" vertical="center" wrapText="1"/>
      <protection locked="0"/>
    </xf>
    <xf numFmtId="0" fontId="82" fillId="65" borderId="146" xfId="0" applyFont="1" applyFill="1" applyBorder="1" applyAlignment="1">
      <alignment horizontal="justify" vertical="center" wrapText="1"/>
    </xf>
    <xf numFmtId="0" fontId="82" fillId="65" borderId="0" xfId="0" applyFont="1" applyFill="1" applyBorder="1" applyAlignment="1">
      <alignment horizontal="justify" vertical="center" wrapText="1"/>
    </xf>
    <xf numFmtId="0" fontId="82" fillId="65" borderId="26" xfId="0" applyFont="1" applyFill="1" applyBorder="1" applyAlignment="1">
      <alignment horizontal="justify" vertical="center" wrapText="1"/>
    </xf>
    <xf numFmtId="0" fontId="82" fillId="65" borderId="27" xfId="0" applyFont="1" applyFill="1" applyBorder="1" applyAlignment="1">
      <alignment horizontal="justify" vertical="center" wrapText="1"/>
    </xf>
    <xf numFmtId="0" fontId="81" fillId="24" borderId="0" xfId="1371" applyFont="1" applyFill="1" applyAlignment="1" applyProtection="1">
      <alignment horizontal="center" vertical="center"/>
      <protection hidden="1"/>
    </xf>
    <xf numFmtId="0" fontId="82" fillId="65" borderId="22" xfId="0" applyFont="1" applyFill="1" applyBorder="1" applyAlignment="1">
      <alignment horizontal="justify" vertical="center" wrapText="1"/>
    </xf>
    <xf numFmtId="0" fontId="82" fillId="65" borderId="23" xfId="0" applyFont="1" applyFill="1" applyBorder="1" applyAlignment="1">
      <alignment horizontal="justify" vertical="center" wrapText="1"/>
    </xf>
    <xf numFmtId="0" fontId="5" fillId="0" borderId="193" xfId="1371" applyFont="1" applyBorder="1" applyAlignment="1" applyProtection="1">
      <alignment horizontal="center" vertical="center"/>
      <protection hidden="1"/>
    </xf>
    <xf numFmtId="0" fontId="5" fillId="50" borderId="192" xfId="1371" applyFont="1" applyFill="1" applyBorder="1" applyAlignment="1" applyProtection="1">
      <alignment horizontal="left" vertical="center" wrapText="1"/>
      <protection hidden="1"/>
    </xf>
    <xf numFmtId="0" fontId="5" fillId="50" borderId="193" xfId="1371" applyFont="1" applyFill="1" applyBorder="1" applyAlignment="1" applyProtection="1">
      <alignment horizontal="left" vertical="center" wrapText="1"/>
      <protection hidden="1"/>
    </xf>
    <xf numFmtId="14" fontId="5" fillId="0" borderId="191" xfId="1371" applyNumberFormat="1" applyFont="1" applyFill="1" applyBorder="1" applyAlignment="1" applyProtection="1">
      <alignment horizontal="center" vertical="center" wrapText="1"/>
      <protection hidden="1"/>
    </xf>
    <xf numFmtId="0" fontId="5" fillId="0" borderId="34" xfId="1371" applyFont="1" applyFill="1" applyBorder="1" applyAlignment="1" applyProtection="1">
      <alignment horizontal="center" vertical="center" wrapText="1"/>
      <protection hidden="1"/>
    </xf>
    <xf numFmtId="4" fontId="5" fillId="0" borderId="191" xfId="1496" applyNumberFormat="1" applyFont="1" applyFill="1" applyBorder="1" applyAlignment="1" applyProtection="1">
      <alignment horizontal="center" vertical="center" wrapText="1"/>
      <protection hidden="1"/>
    </xf>
    <xf numFmtId="4" fontId="5" fillId="0" borderId="185" xfId="1496" applyNumberFormat="1" applyFont="1" applyFill="1" applyBorder="1" applyAlignment="1" applyProtection="1">
      <alignment horizontal="center" vertical="center" wrapText="1"/>
      <protection hidden="1"/>
    </xf>
    <xf numFmtId="4" fontId="5" fillId="0" borderId="186" xfId="1496" applyNumberFormat="1" applyFont="1" applyFill="1" applyBorder="1" applyAlignment="1" applyProtection="1">
      <alignment horizontal="center" vertical="center" wrapText="1"/>
      <protection hidden="1"/>
    </xf>
    <xf numFmtId="0" fontId="5" fillId="0" borderId="191" xfId="1371" applyFont="1" applyBorder="1" applyAlignment="1" applyProtection="1">
      <alignment horizontal="center" vertical="center" wrapText="1"/>
      <protection hidden="1"/>
    </xf>
    <xf numFmtId="0" fontId="5" fillId="0" borderId="185" xfId="1371" applyFont="1" applyBorder="1" applyAlignment="1" applyProtection="1">
      <alignment horizontal="center" vertical="center" wrapText="1"/>
      <protection hidden="1"/>
    </xf>
    <xf numFmtId="0" fontId="5" fillId="0" borderId="34" xfId="1371" applyFont="1" applyBorder="1" applyAlignment="1" applyProtection="1">
      <alignment horizontal="center" vertical="center" wrapText="1"/>
      <protection hidden="1"/>
    </xf>
    <xf numFmtId="0" fontId="5" fillId="0" borderId="191" xfId="1371" applyFont="1" applyFill="1" applyBorder="1" applyAlignment="1" applyProtection="1">
      <alignment horizontal="justify" vertical="center" wrapText="1"/>
      <protection hidden="1"/>
    </xf>
    <xf numFmtId="0" fontId="5" fillId="0" borderId="185" xfId="1371" applyFont="1" applyFill="1" applyBorder="1" applyAlignment="1" applyProtection="1">
      <alignment horizontal="justify" vertical="center" wrapText="1"/>
      <protection hidden="1"/>
    </xf>
    <xf numFmtId="0" fontId="5" fillId="0" borderId="34" xfId="1371" applyFont="1" applyFill="1" applyBorder="1" applyAlignment="1" applyProtection="1">
      <alignment horizontal="justify" vertical="center" wrapText="1"/>
      <protection hidden="1"/>
    </xf>
    <xf numFmtId="14" fontId="5" fillId="0" borderId="185" xfId="1371" applyNumberFormat="1" applyFont="1" applyFill="1" applyBorder="1" applyAlignment="1" applyProtection="1">
      <alignment horizontal="center" vertical="center" wrapText="1"/>
      <protection hidden="1"/>
    </xf>
    <xf numFmtId="14" fontId="5" fillId="0" borderId="34" xfId="1371" applyNumberFormat="1" applyFont="1" applyFill="1" applyBorder="1" applyAlignment="1" applyProtection="1">
      <alignment horizontal="center" vertical="center" wrapText="1"/>
      <protection hidden="1"/>
    </xf>
    <xf numFmtId="0" fontId="59" fillId="0" borderId="192" xfId="1371" applyFont="1" applyFill="1" applyBorder="1" applyAlignment="1" applyProtection="1">
      <alignment horizontal="justify" vertical="center" wrapText="1"/>
      <protection locked="0" hidden="1"/>
    </xf>
    <xf numFmtId="0" fontId="59" fillId="0" borderId="193" xfId="1371" applyFont="1" applyFill="1" applyBorder="1" applyAlignment="1" applyProtection="1">
      <alignment horizontal="justify" vertical="center" wrapText="1"/>
      <protection locked="0" hidden="1"/>
    </xf>
    <xf numFmtId="0" fontId="5" fillId="0" borderId="22" xfId="1371" applyFont="1" applyFill="1" applyBorder="1" applyAlignment="1" applyProtection="1">
      <alignment horizontal="center" vertical="center"/>
      <protection hidden="1"/>
    </xf>
    <xf numFmtId="0" fontId="5" fillId="0" borderId="23" xfId="1371" applyFont="1" applyFill="1" applyBorder="1" applyAlignment="1" applyProtection="1">
      <alignment horizontal="center" vertical="center"/>
      <protection hidden="1"/>
    </xf>
    <xf numFmtId="0" fontId="5" fillId="0" borderId="24" xfId="1371" applyFont="1" applyFill="1" applyBorder="1" applyAlignment="1" applyProtection="1">
      <alignment horizontal="center" vertical="center"/>
      <protection hidden="1"/>
    </xf>
    <xf numFmtId="168" fontId="12" fillId="50" borderId="17" xfId="1250" applyNumberFormat="1" applyFont="1" applyFill="1" applyBorder="1" applyAlignment="1" applyProtection="1">
      <alignment horizontal="center" vertical="center" wrapText="1"/>
      <protection locked="0" hidden="1"/>
    </xf>
    <xf numFmtId="168" fontId="12" fillId="50" borderId="35" xfId="1250" applyNumberFormat="1" applyFont="1" applyFill="1" applyBorder="1" applyAlignment="1" applyProtection="1">
      <alignment horizontal="center" vertical="center" wrapText="1"/>
      <protection locked="0" hidden="1"/>
    </xf>
    <xf numFmtId="168" fontId="12" fillId="50" borderId="19" xfId="1250" applyNumberFormat="1" applyFont="1" applyFill="1" applyBorder="1" applyAlignment="1" applyProtection="1">
      <alignment horizontal="center" vertical="center" wrapText="1"/>
      <protection locked="0" hidden="1"/>
    </xf>
    <xf numFmtId="168" fontId="12" fillId="50" borderId="17" xfId="1250" applyFont="1" applyFill="1" applyBorder="1" applyAlignment="1" applyProtection="1">
      <alignment horizontal="center" vertical="center" wrapText="1"/>
      <protection locked="0" hidden="1"/>
    </xf>
    <xf numFmtId="168" fontId="12" fillId="50" borderId="35" xfId="1250" applyFont="1" applyFill="1" applyBorder="1" applyAlignment="1" applyProtection="1">
      <alignment horizontal="center" vertical="center" wrapText="1"/>
      <protection locked="0" hidden="1"/>
    </xf>
    <xf numFmtId="168" fontId="12" fillId="50" borderId="19" xfId="1250" applyFont="1" applyFill="1" applyBorder="1" applyAlignment="1" applyProtection="1">
      <alignment horizontal="center" vertical="center" wrapText="1"/>
      <protection locked="0" hidden="1"/>
    </xf>
    <xf numFmtId="168" fontId="12" fillId="50" borderId="194" xfId="1250" applyFont="1" applyFill="1" applyBorder="1" applyAlignment="1" applyProtection="1">
      <alignment horizontal="center" vertical="center" wrapText="1"/>
      <protection locked="0" hidden="1"/>
    </xf>
    <xf numFmtId="168" fontId="12" fillId="50" borderId="63" xfId="1250" applyFont="1" applyFill="1" applyBorder="1" applyAlignment="1" applyProtection="1">
      <alignment horizontal="center" vertical="center" wrapText="1"/>
      <protection locked="0" hidden="1"/>
    </xf>
    <xf numFmtId="168" fontId="12" fillId="50" borderId="64" xfId="1250" applyFont="1" applyFill="1" applyBorder="1" applyAlignment="1" applyProtection="1">
      <alignment horizontal="center" vertical="center" wrapText="1"/>
      <protection locked="0" hidden="1"/>
    </xf>
    <xf numFmtId="14" fontId="5" fillId="50" borderId="72" xfId="1371" applyNumberFormat="1" applyFont="1" applyFill="1" applyBorder="1" applyAlignment="1" applyProtection="1">
      <alignment horizontal="center" vertical="center" wrapText="1"/>
      <protection hidden="1"/>
    </xf>
    <xf numFmtId="0" fontId="5" fillId="50" borderId="73" xfId="1371" applyFont="1" applyFill="1" applyBorder="1" applyAlignment="1" applyProtection="1">
      <alignment horizontal="center" vertical="center" wrapText="1"/>
      <protection hidden="1"/>
    </xf>
    <xf numFmtId="0" fontId="5" fillId="50" borderId="74" xfId="1371" applyFont="1" applyFill="1" applyBorder="1" applyAlignment="1" applyProtection="1">
      <alignment horizontal="center" vertical="center" wrapText="1"/>
      <protection hidden="1"/>
    </xf>
    <xf numFmtId="14" fontId="5" fillId="50" borderId="73" xfId="1371" applyNumberFormat="1" applyFont="1" applyFill="1" applyBorder="1" applyAlignment="1" applyProtection="1">
      <alignment horizontal="center" vertical="center" wrapText="1"/>
      <protection hidden="1"/>
    </xf>
    <xf numFmtId="14" fontId="5" fillId="50" borderId="74" xfId="1371" applyNumberFormat="1" applyFont="1" applyFill="1" applyBorder="1" applyAlignment="1" applyProtection="1">
      <alignment horizontal="center" vertical="center" wrapText="1"/>
      <protection hidden="1"/>
    </xf>
    <xf numFmtId="0" fontId="5" fillId="50" borderId="79" xfId="1371" applyFont="1" applyFill="1" applyBorder="1" applyAlignment="1" applyProtection="1">
      <alignment horizontal="center" vertical="center"/>
      <protection hidden="1"/>
    </xf>
    <xf numFmtId="0" fontId="5" fillId="50" borderId="80" xfId="1371" applyFont="1" applyFill="1" applyBorder="1" applyAlignment="1" applyProtection="1">
      <alignment horizontal="center" vertical="center"/>
      <protection hidden="1"/>
    </xf>
    <xf numFmtId="0" fontId="5" fillId="50" borderId="81" xfId="1371" applyFont="1" applyFill="1" applyBorder="1" applyAlignment="1" applyProtection="1">
      <alignment horizontal="center" vertical="center"/>
      <protection hidden="1"/>
    </xf>
    <xf numFmtId="168" fontId="9" fillId="50" borderId="77" xfId="1250" applyFont="1" applyFill="1" applyBorder="1" applyAlignment="1" applyProtection="1">
      <alignment horizontal="center" vertical="center" wrapText="1"/>
      <protection locked="0" hidden="1"/>
    </xf>
    <xf numFmtId="168" fontId="9" fillId="50" borderId="63" xfId="1250" applyFont="1" applyFill="1" applyBorder="1" applyAlignment="1" applyProtection="1">
      <alignment horizontal="center" vertical="center" wrapText="1"/>
      <protection locked="0" hidden="1"/>
    </xf>
    <xf numFmtId="168" fontId="9" fillId="50" borderId="64" xfId="1250" applyFont="1" applyFill="1" applyBorder="1" applyAlignment="1" applyProtection="1">
      <alignment horizontal="center" vertical="center" wrapText="1"/>
      <protection locked="0" hidden="1"/>
    </xf>
    <xf numFmtId="0" fontId="54" fillId="50" borderId="72" xfId="1371" applyFont="1" applyFill="1" applyBorder="1" applyAlignment="1" applyProtection="1">
      <alignment horizontal="justify" vertical="center" wrapText="1"/>
      <protection locked="0" hidden="1"/>
    </xf>
    <xf numFmtId="0" fontId="54" fillId="50" borderId="73" xfId="1371" applyFont="1" applyFill="1" applyBorder="1" applyAlignment="1" applyProtection="1">
      <alignment horizontal="justify" vertical="center" wrapText="1"/>
      <protection locked="0" hidden="1"/>
    </xf>
    <xf numFmtId="0" fontId="54" fillId="50" borderId="75" xfId="1371" applyFont="1" applyFill="1" applyBorder="1" applyAlignment="1" applyProtection="1">
      <alignment horizontal="justify" vertical="center" wrapText="1"/>
      <protection locked="0" hidden="1"/>
    </xf>
    <xf numFmtId="0" fontId="70" fillId="50" borderId="191" xfId="1371" applyFont="1" applyFill="1" applyBorder="1" applyAlignment="1" applyProtection="1">
      <alignment horizontal="left" vertical="center" wrapText="1"/>
      <protection locked="0"/>
    </xf>
    <xf numFmtId="0" fontId="70" fillId="50" borderId="185" xfId="1371" applyFont="1" applyFill="1" applyBorder="1" applyAlignment="1" applyProtection="1">
      <alignment horizontal="left" vertical="center" wrapText="1"/>
      <protection locked="0"/>
    </xf>
    <xf numFmtId="0" fontId="70" fillId="50" borderId="186" xfId="1371" applyFont="1" applyFill="1" applyBorder="1" applyAlignment="1" applyProtection="1">
      <alignment horizontal="left" vertical="center" wrapText="1"/>
      <protection locked="0"/>
    </xf>
    <xf numFmtId="0" fontId="8" fillId="61" borderId="197" xfId="1371" applyFont="1" applyFill="1" applyBorder="1" applyAlignment="1" applyProtection="1">
      <alignment horizontal="center" vertical="center" wrapText="1"/>
      <protection hidden="1"/>
    </xf>
    <xf numFmtId="0" fontId="70" fillId="50" borderId="195" xfId="1371" applyFont="1" applyFill="1" applyBorder="1" applyAlignment="1" applyProtection="1">
      <alignment horizontal="left" vertical="center" wrapText="1"/>
      <protection locked="0"/>
    </xf>
    <xf numFmtId="0" fontId="70" fillId="50" borderId="199" xfId="1371" applyFont="1" applyFill="1" applyBorder="1" applyAlignment="1" applyProtection="1">
      <alignment horizontal="left" vertical="center" wrapText="1"/>
      <protection locked="0"/>
    </xf>
    <xf numFmtId="0" fontId="70" fillId="50" borderId="200" xfId="1371" applyFont="1" applyFill="1" applyBorder="1" applyAlignment="1" applyProtection="1">
      <alignment horizontal="left" vertical="center" wrapText="1"/>
      <protection locked="0"/>
    </xf>
    <xf numFmtId="0" fontId="70" fillId="50" borderId="146" xfId="1371" applyFont="1" applyFill="1" applyBorder="1" applyAlignment="1" applyProtection="1">
      <alignment horizontal="left" vertical="center" wrapText="1"/>
      <protection locked="0"/>
    </xf>
    <xf numFmtId="0" fontId="70" fillId="50" borderId="0" xfId="1371" applyFont="1" applyFill="1" applyBorder="1" applyAlignment="1" applyProtection="1">
      <alignment horizontal="left" vertical="center" wrapText="1"/>
      <protection locked="0"/>
    </xf>
    <xf numFmtId="0" fontId="70" fillId="50" borderId="25" xfId="1371" applyFont="1" applyFill="1" applyBorder="1" applyAlignment="1" applyProtection="1">
      <alignment horizontal="left" vertical="center" wrapText="1"/>
      <protection locked="0"/>
    </xf>
    <xf numFmtId="0" fontId="70" fillId="50" borderId="26" xfId="1371" applyFont="1" applyFill="1" applyBorder="1" applyAlignment="1" applyProtection="1">
      <alignment horizontal="left" vertical="center" wrapText="1"/>
      <protection locked="0"/>
    </xf>
    <xf numFmtId="0" fontId="70" fillId="50" borderId="27" xfId="1371" applyFont="1" applyFill="1" applyBorder="1" applyAlignment="1" applyProtection="1">
      <alignment horizontal="left" vertical="center" wrapText="1"/>
      <protection locked="0"/>
    </xf>
    <xf numFmtId="0" fontId="70" fillId="50" borderId="28" xfId="1371" applyFont="1" applyFill="1" applyBorder="1" applyAlignment="1" applyProtection="1">
      <alignment horizontal="left" vertical="center" wrapText="1"/>
      <protection locked="0"/>
    </xf>
    <xf numFmtId="0" fontId="5" fillId="0" borderId="145"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0" fontId="5" fillId="0" borderId="120" xfId="1371" applyFont="1" applyBorder="1" applyAlignment="1" applyProtection="1">
      <alignment horizontal="center" vertical="center" wrapText="1"/>
      <protection locked="0" hidden="1"/>
    </xf>
    <xf numFmtId="0" fontId="5" fillId="0" borderId="108" xfId="1371" applyFont="1" applyBorder="1" applyAlignment="1" applyProtection="1">
      <alignment horizontal="center" vertical="center" wrapText="1"/>
      <protection locked="0" hidden="1"/>
    </xf>
    <xf numFmtId="0" fontId="5" fillId="0" borderId="109" xfId="1371" applyFont="1" applyBorder="1" applyAlignment="1" applyProtection="1">
      <alignment horizontal="center" vertical="center" wrapText="1"/>
      <protection locked="0" hidden="1"/>
    </xf>
    <xf numFmtId="0" fontId="5" fillId="0" borderId="110" xfId="1371" applyFont="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locked="0" hidden="1"/>
    </xf>
    <xf numFmtId="0" fontId="5" fillId="0" borderId="69"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0" fontId="5" fillId="0" borderId="68" xfId="1371" applyFont="1" applyFill="1" applyBorder="1" applyAlignment="1" applyProtection="1">
      <alignment horizontal="center" vertical="center" wrapText="1"/>
      <protection locked="0" hidden="1"/>
    </xf>
    <xf numFmtId="0" fontId="5" fillId="0" borderId="69" xfId="1371" applyFont="1" applyFill="1" applyBorder="1" applyAlignment="1" applyProtection="1">
      <alignment horizontal="center" vertical="center" wrapText="1"/>
      <protection locked="0" hidden="1"/>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1.857E-2</c:v>
                </c:pt>
                <c:pt idx="2">
                  <c:v>1.4459999999999999E-2</c:v>
                </c:pt>
                <c:pt idx="3">
                  <c:v>2.997E-2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1.857E-2</c:v>
                </c:pt>
                <c:pt idx="2">
                  <c:v>1.6980000000000002E-2</c:v>
                </c:pt>
                <c:pt idx="3">
                  <c:v>3.1829999999999997E-2</c:v>
                </c:pt>
                <c:pt idx="4" formatCode="General">
                  <c:v>0.02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0.152</c:v>
                </c:pt>
                <c:pt idx="2">
                  <c:v>0.20860000000000001</c:v>
                </c:pt>
                <c:pt idx="3">
                  <c:v>0.31469999999999998</c:v>
                </c:pt>
                <c:pt idx="4">
                  <c:v>0.38136666666666663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9.9989999999999992E-3</c:v>
                </c:pt>
                <c:pt idx="2">
                  <c:v>9.9900000000000006E-3</c:v>
                </c:pt>
                <c:pt idx="3">
                  <c:v>9.9900000000000006E-3</c:v>
                </c:pt>
                <c:pt idx="4">
                  <c:v>0.06</c:v>
                </c:pt>
                <c:pt idx="5">
                  <c:v>1.4279999999999998E-2</c:v>
                </c:pt>
                <c:pt idx="6">
                  <c:v>1.4279999999999998E-2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9.9900000000000006E-3</c:v>
                </c:pt>
                <c:pt idx="2">
                  <c:v>9.9900000000000006E-3</c:v>
                </c:pt>
                <c:pt idx="3">
                  <c:v>9.9900000000000006E-3</c:v>
                </c:pt>
                <c:pt idx="4">
                  <c:v>0.06</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0.33329999999999999</c:v>
                </c:pt>
                <c:pt idx="2">
                  <c:v>0.36659999999999998</c:v>
                </c:pt>
                <c:pt idx="3">
                  <c:v>0.39989999999999998</c:v>
                </c:pt>
                <c:pt idx="4">
                  <c:v>0.59989999999999999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874058</xdr:colOff>
      <xdr:row>39</xdr:row>
      <xdr:rowOff>6722</xdr:rowOff>
    </xdr:from>
    <xdr:to>
      <xdr:col>8</xdr:col>
      <xdr:colOff>179294</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28575</xdr:colOff>
          <xdr:row>1</xdr:row>
          <xdr:rowOff>28575</xdr:rowOff>
        </xdr:from>
        <xdr:to>
          <xdr:col>8</xdr:col>
          <xdr:colOff>1714500</xdr:colOff>
          <xdr:row>2</xdr:row>
          <xdr:rowOff>66675</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xdr:colOff>
      <xdr:row>39</xdr:row>
      <xdr:rowOff>59531</xdr:rowOff>
    </xdr:from>
    <xdr:to>
      <xdr:col>8</xdr:col>
      <xdr:colOff>1654969</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46"/>
      <c r="B2" s="346"/>
      <c r="C2" s="343" t="s">
        <v>24</v>
      </c>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73"/>
    </row>
    <row r="3" spans="1:67" s="118" customFormat="1" ht="45.75" customHeight="1" x14ac:dyDescent="0.25">
      <c r="A3" s="346"/>
      <c r="B3" s="346"/>
      <c r="C3" s="343" t="s">
        <v>25</v>
      </c>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74"/>
    </row>
    <row r="4" spans="1:67" s="118" customFormat="1" ht="45.75" customHeight="1" x14ac:dyDescent="0.25">
      <c r="A4" s="346"/>
      <c r="B4" s="346"/>
      <c r="C4" s="343" t="s">
        <v>198</v>
      </c>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74"/>
    </row>
    <row r="5" spans="1:67" s="118" customFormat="1" ht="45.75" customHeight="1" x14ac:dyDescent="0.25">
      <c r="A5" s="346"/>
      <c r="B5" s="346"/>
      <c r="C5" s="353" t="s">
        <v>29</v>
      </c>
      <c r="D5" s="353"/>
      <c r="E5" s="353"/>
      <c r="F5" s="353"/>
      <c r="G5" s="353"/>
      <c r="H5" s="353"/>
      <c r="I5" s="353"/>
      <c r="J5" s="353"/>
      <c r="K5" s="353"/>
      <c r="L5" s="353"/>
      <c r="M5" s="353"/>
      <c r="N5" s="353"/>
      <c r="O5" s="353"/>
      <c r="P5" s="353"/>
      <c r="Q5" s="353"/>
      <c r="R5" s="371" t="s">
        <v>189</v>
      </c>
      <c r="S5" s="371"/>
      <c r="T5" s="371"/>
      <c r="U5" s="371"/>
      <c r="V5" s="371"/>
      <c r="W5" s="371"/>
      <c r="X5" s="371"/>
      <c r="Y5" s="371"/>
      <c r="Z5" s="371"/>
      <c r="AA5" s="371"/>
      <c r="AB5" s="371"/>
      <c r="AC5" s="371"/>
      <c r="AD5" s="371"/>
      <c r="AE5" s="371"/>
      <c r="AF5" s="375"/>
    </row>
    <row r="6" spans="1:67" s="119" customFormat="1" ht="30.75" customHeight="1" x14ac:dyDescent="0.25">
      <c r="D6" s="120"/>
      <c r="K6" s="121"/>
      <c r="AA6" s="122"/>
    </row>
    <row r="7" spans="1:67" s="119" customFormat="1" ht="42" customHeight="1" x14ac:dyDescent="0.25">
      <c r="B7" s="123" t="s">
        <v>32</v>
      </c>
      <c r="C7" s="345" t="e">
        <f>+#REF!</f>
        <v>#REF!</v>
      </c>
      <c r="D7" s="345"/>
      <c r="E7" s="345"/>
      <c r="F7" s="345"/>
      <c r="G7" s="345"/>
      <c r="K7" s="121"/>
      <c r="AA7" s="122"/>
    </row>
    <row r="8" spans="1:67" s="119" customFormat="1" ht="42" customHeight="1" x14ac:dyDescent="0.25">
      <c r="B8" s="123" t="s">
        <v>1</v>
      </c>
      <c r="C8" s="345" t="e">
        <f>+#REF!</f>
        <v>#REF!</v>
      </c>
      <c r="D8" s="345"/>
      <c r="E8" s="345"/>
      <c r="F8" s="345"/>
      <c r="G8" s="345"/>
      <c r="K8" s="121"/>
      <c r="AA8" s="122"/>
    </row>
    <row r="9" spans="1:67" s="119" customFormat="1" ht="42" customHeight="1" x14ac:dyDescent="0.25">
      <c r="B9" s="124" t="s">
        <v>30</v>
      </c>
      <c r="C9" s="345" t="e">
        <f>+#REF!</f>
        <v>#REF!</v>
      </c>
      <c r="D9" s="345"/>
      <c r="E9" s="345"/>
      <c r="F9" s="345"/>
      <c r="G9" s="345"/>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62" t="s">
        <v>365</v>
      </c>
      <c r="B11" s="363"/>
      <c r="C11" s="363"/>
      <c r="D11" s="363"/>
      <c r="E11" s="363"/>
      <c r="F11" s="363"/>
      <c r="G11" s="363"/>
      <c r="H11" s="364"/>
      <c r="I11" s="377" t="s">
        <v>36</v>
      </c>
      <c r="J11" s="378"/>
      <c r="K11" s="378"/>
      <c r="L11" s="378"/>
      <c r="M11" s="378"/>
      <c r="N11" s="379"/>
      <c r="O11" s="372" t="s">
        <v>38</v>
      </c>
      <c r="P11" s="372"/>
      <c r="Q11" s="372"/>
      <c r="R11" s="372"/>
      <c r="S11" s="372"/>
      <c r="T11" s="372"/>
      <c r="U11" s="372"/>
      <c r="V11" s="372"/>
      <c r="W11" s="372"/>
      <c r="X11" s="372"/>
      <c r="Y11" s="372"/>
      <c r="Z11" s="372"/>
      <c r="AA11" s="372"/>
      <c r="AB11" s="372"/>
      <c r="AC11" s="372"/>
      <c r="AD11" s="362" t="s">
        <v>18</v>
      </c>
      <c r="AE11" s="363"/>
      <c r="AF11" s="364"/>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44" t="s">
        <v>154</v>
      </c>
      <c r="B13" s="344" t="s">
        <v>358</v>
      </c>
      <c r="C13" s="344">
        <v>224</v>
      </c>
      <c r="D13" s="344" t="s">
        <v>187</v>
      </c>
      <c r="E13" s="344">
        <v>171</v>
      </c>
      <c r="F13" s="376" t="s">
        <v>175</v>
      </c>
      <c r="G13" s="344" t="s">
        <v>152</v>
      </c>
      <c r="H13" s="344" t="s">
        <v>70</v>
      </c>
      <c r="I13" s="354" t="e">
        <f>SUM(J13:N14)</f>
        <v>#REF!</v>
      </c>
      <c r="J13" s="351" t="e">
        <f>+#REF!</f>
        <v>#REF!</v>
      </c>
      <c r="K13" s="380" t="e">
        <f>+#REF!</f>
        <v>#REF!</v>
      </c>
      <c r="L13" s="349" t="e">
        <f>+#REF!</f>
        <v>#REF!</v>
      </c>
      <c r="M13" s="351" t="e">
        <f>+#REF!</f>
        <v>#REF!</v>
      </c>
      <c r="N13" s="351" t="e">
        <f>+#REF!</f>
        <v>#REF!</v>
      </c>
      <c r="O13" s="355" t="e">
        <f>+#REF!</f>
        <v>#REF!</v>
      </c>
      <c r="P13" s="355">
        <v>6.45</v>
      </c>
      <c r="Q13" s="355">
        <v>31.03</v>
      </c>
      <c r="R13" s="355"/>
      <c r="S13" s="355" t="e">
        <f>+#REF!</f>
        <v>#REF!</v>
      </c>
      <c r="T13" s="355" t="e">
        <f>+#REF!</f>
        <v>#REF!</v>
      </c>
      <c r="U13" s="355" t="e">
        <f>+#REF!</f>
        <v>#REF!</v>
      </c>
      <c r="V13" s="355" t="e">
        <f>+#REF!</f>
        <v>#REF!</v>
      </c>
      <c r="W13" s="355" t="e">
        <f>+#REF!</f>
        <v>#REF!</v>
      </c>
      <c r="X13" s="355" t="e">
        <f>+#REF!</f>
        <v>#REF!</v>
      </c>
      <c r="Y13" s="355" t="e">
        <f>+#REF!</f>
        <v>#REF!</v>
      </c>
      <c r="Z13" s="355" t="e">
        <f>+#REF!</f>
        <v>#REF!</v>
      </c>
      <c r="AA13" s="360" t="e">
        <f>SUM(O13:Z14)</f>
        <v>#REF!</v>
      </c>
      <c r="AB13" s="357" t="e">
        <f>+AA13/K13</f>
        <v>#REF!</v>
      </c>
      <c r="AC13" s="357" t="e">
        <f>+(J13+AA13)/I13</f>
        <v>#REF!</v>
      </c>
      <c r="AD13" s="358" t="s">
        <v>219</v>
      </c>
      <c r="AE13" s="347" t="s">
        <v>223</v>
      </c>
      <c r="AF13" s="358"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44"/>
      <c r="B14" s="344"/>
      <c r="C14" s="344"/>
      <c r="D14" s="344"/>
      <c r="E14" s="344"/>
      <c r="F14" s="376"/>
      <c r="G14" s="344"/>
      <c r="H14" s="344"/>
      <c r="I14" s="354"/>
      <c r="J14" s="352"/>
      <c r="K14" s="381"/>
      <c r="L14" s="350"/>
      <c r="M14" s="352"/>
      <c r="N14" s="352"/>
      <c r="O14" s="356"/>
      <c r="P14" s="356"/>
      <c r="Q14" s="356"/>
      <c r="R14" s="356"/>
      <c r="S14" s="356"/>
      <c r="T14" s="356"/>
      <c r="U14" s="356"/>
      <c r="V14" s="356"/>
      <c r="W14" s="356"/>
      <c r="X14" s="356"/>
      <c r="Y14" s="356"/>
      <c r="Z14" s="356"/>
      <c r="AA14" s="361"/>
      <c r="AB14" s="357"/>
      <c r="AC14" s="357"/>
      <c r="AD14" s="359"/>
      <c r="AE14" s="348"/>
      <c r="AF14" s="359"/>
    </row>
    <row r="15" spans="1:67" ht="89.25" customHeight="1" x14ac:dyDescent="0.25">
      <c r="A15" s="344" t="s">
        <v>154</v>
      </c>
      <c r="B15" s="344" t="s">
        <v>359</v>
      </c>
      <c r="C15" s="344">
        <v>223</v>
      </c>
      <c r="D15" s="344" t="s">
        <v>188</v>
      </c>
      <c r="E15" s="344">
        <v>170</v>
      </c>
      <c r="F15" s="376" t="s">
        <v>174</v>
      </c>
      <c r="G15" s="344" t="s">
        <v>152</v>
      </c>
      <c r="H15" s="344" t="s">
        <v>70</v>
      </c>
      <c r="I15" s="354" t="e">
        <f>SUM(J15:N16)</f>
        <v>#REF!</v>
      </c>
      <c r="J15" s="369" t="e">
        <f>+#REF!</f>
        <v>#REF!</v>
      </c>
      <c r="K15" s="365" t="e">
        <f>+#REF!</f>
        <v>#REF!</v>
      </c>
      <c r="L15" s="367" t="e">
        <f>+#REF!</f>
        <v>#REF!</v>
      </c>
      <c r="M15" s="369" t="e">
        <f>+#REF!</f>
        <v>#REF!</v>
      </c>
      <c r="N15" s="369" t="e">
        <f>+#REF!</f>
        <v>#REF!</v>
      </c>
      <c r="O15" s="355">
        <v>53</v>
      </c>
      <c r="P15" s="355">
        <v>712</v>
      </c>
      <c r="Q15" s="355">
        <v>881</v>
      </c>
      <c r="R15" s="355"/>
      <c r="S15" s="355" t="e">
        <f>+#REF!</f>
        <v>#REF!</v>
      </c>
      <c r="T15" s="355" t="e">
        <f>+#REF!</f>
        <v>#REF!</v>
      </c>
      <c r="U15" s="355" t="e">
        <f>+#REF!</f>
        <v>#REF!</v>
      </c>
      <c r="V15" s="355" t="e">
        <f>+#REF!</f>
        <v>#REF!</v>
      </c>
      <c r="W15" s="355" t="e">
        <f>+#REF!</f>
        <v>#REF!</v>
      </c>
      <c r="X15" s="355" t="e">
        <f>+#REF!</f>
        <v>#REF!</v>
      </c>
      <c r="Y15" s="355" t="e">
        <f>+#REF!</f>
        <v>#REF!</v>
      </c>
      <c r="Z15" s="355" t="e">
        <f>+#REF!</f>
        <v>#REF!</v>
      </c>
      <c r="AA15" s="360" t="e">
        <f>SUM(O15:Z16)</f>
        <v>#REF!</v>
      </c>
      <c r="AB15" s="357" t="e">
        <f>+AA15/K15</f>
        <v>#REF!</v>
      </c>
      <c r="AC15" s="357" t="e">
        <f>+(J15+AA15)/I15</f>
        <v>#REF!</v>
      </c>
      <c r="AD15" s="358" t="s">
        <v>221</v>
      </c>
      <c r="AE15" s="347" t="s">
        <v>223</v>
      </c>
      <c r="AF15" s="358" t="s">
        <v>222</v>
      </c>
    </row>
    <row r="16" spans="1:67" ht="140.25" customHeight="1" x14ac:dyDescent="0.25">
      <c r="A16" s="344"/>
      <c r="B16" s="344"/>
      <c r="C16" s="344"/>
      <c r="D16" s="344"/>
      <c r="E16" s="344"/>
      <c r="F16" s="376"/>
      <c r="G16" s="344"/>
      <c r="H16" s="344"/>
      <c r="I16" s="354"/>
      <c r="J16" s="370"/>
      <c r="K16" s="366"/>
      <c r="L16" s="368"/>
      <c r="M16" s="370"/>
      <c r="N16" s="370"/>
      <c r="O16" s="356"/>
      <c r="P16" s="356"/>
      <c r="Q16" s="356"/>
      <c r="R16" s="356"/>
      <c r="S16" s="356"/>
      <c r="T16" s="356"/>
      <c r="U16" s="356"/>
      <c r="V16" s="356"/>
      <c r="W16" s="356"/>
      <c r="X16" s="356"/>
      <c r="Y16" s="356"/>
      <c r="Z16" s="356"/>
      <c r="AA16" s="361"/>
      <c r="AB16" s="357"/>
      <c r="AC16" s="357"/>
      <c r="AD16" s="359"/>
      <c r="AE16" s="348"/>
      <c r="AF16" s="359"/>
    </row>
    <row r="17" spans="1:32" ht="62.25" customHeight="1" x14ac:dyDescent="0.25">
      <c r="A17" s="344" t="s">
        <v>154</v>
      </c>
      <c r="B17" s="400" t="s">
        <v>360</v>
      </c>
      <c r="C17" s="344">
        <v>231</v>
      </c>
      <c r="D17" s="344" t="s">
        <v>176</v>
      </c>
      <c r="E17" s="344">
        <v>178</v>
      </c>
      <c r="F17" s="376" t="s">
        <v>177</v>
      </c>
      <c r="G17" s="344" t="s">
        <v>151</v>
      </c>
      <c r="H17" s="344" t="s">
        <v>70</v>
      </c>
      <c r="I17" s="382">
        <f>SUM(J17:N18)</f>
        <v>1</v>
      </c>
      <c r="J17" s="411">
        <v>0.05</v>
      </c>
      <c r="K17" s="398">
        <v>0.28999999999999998</v>
      </c>
      <c r="L17" s="401">
        <v>0.25</v>
      </c>
      <c r="M17" s="398">
        <v>0.4</v>
      </c>
      <c r="N17" s="398">
        <v>0.01</v>
      </c>
      <c r="O17" s="403">
        <v>0.19</v>
      </c>
      <c r="P17" s="404"/>
      <c r="Q17" s="404"/>
      <c r="R17" s="407">
        <v>0</v>
      </c>
      <c r="S17" s="408"/>
      <c r="T17" s="408"/>
      <c r="U17" s="386">
        <v>0</v>
      </c>
      <c r="V17" s="387"/>
      <c r="W17" s="387"/>
      <c r="X17" s="386">
        <v>0</v>
      </c>
      <c r="Y17" s="387"/>
      <c r="Z17" s="387"/>
      <c r="AA17" s="390">
        <f>+R17+O17+U17+X17</f>
        <v>0.19</v>
      </c>
      <c r="AB17" s="357">
        <f>+AA17/K17</f>
        <v>0.65517241379310354</v>
      </c>
      <c r="AC17" s="357">
        <f>+(J17+AA17)/I17</f>
        <v>0.24</v>
      </c>
      <c r="AD17" s="384" t="s">
        <v>224</v>
      </c>
      <c r="AE17" s="347" t="s">
        <v>223</v>
      </c>
      <c r="AF17" s="384" t="s">
        <v>225</v>
      </c>
    </row>
    <row r="18" spans="1:32" ht="200.25" customHeight="1" x14ac:dyDescent="0.25">
      <c r="A18" s="344"/>
      <c r="B18" s="400"/>
      <c r="C18" s="344"/>
      <c r="D18" s="344"/>
      <c r="E18" s="344"/>
      <c r="F18" s="376"/>
      <c r="G18" s="344"/>
      <c r="H18" s="344"/>
      <c r="I18" s="383"/>
      <c r="J18" s="412"/>
      <c r="K18" s="399"/>
      <c r="L18" s="402"/>
      <c r="M18" s="399"/>
      <c r="N18" s="399"/>
      <c r="O18" s="405"/>
      <c r="P18" s="406"/>
      <c r="Q18" s="406"/>
      <c r="R18" s="409"/>
      <c r="S18" s="410"/>
      <c r="T18" s="410"/>
      <c r="U18" s="388"/>
      <c r="V18" s="389"/>
      <c r="W18" s="389"/>
      <c r="X18" s="388"/>
      <c r="Y18" s="389"/>
      <c r="Z18" s="389"/>
      <c r="AA18" s="391"/>
      <c r="AB18" s="357"/>
      <c r="AC18" s="357"/>
      <c r="AD18" s="385"/>
      <c r="AE18" s="348"/>
      <c r="AF18" s="385"/>
    </row>
    <row r="19" spans="1:32" ht="62.25" customHeight="1" x14ac:dyDescent="0.25">
      <c r="A19" s="344" t="s">
        <v>154</v>
      </c>
      <c r="B19" s="400" t="s">
        <v>361</v>
      </c>
      <c r="C19" s="344">
        <v>232</v>
      </c>
      <c r="D19" s="344" t="s">
        <v>178</v>
      </c>
      <c r="E19" s="344">
        <v>179</v>
      </c>
      <c r="F19" s="376" t="s">
        <v>179</v>
      </c>
      <c r="G19" s="344" t="s">
        <v>151</v>
      </c>
      <c r="H19" s="344" t="s">
        <v>70</v>
      </c>
      <c r="I19" s="382">
        <f>SUM(J19:N20)</f>
        <v>1</v>
      </c>
      <c r="J19" s="411">
        <v>0.01</v>
      </c>
      <c r="K19" s="398">
        <v>0.15</v>
      </c>
      <c r="L19" s="401">
        <v>0.42</v>
      </c>
      <c r="M19" s="398">
        <v>0.42</v>
      </c>
      <c r="N19" s="398">
        <v>0</v>
      </c>
      <c r="O19" s="394">
        <v>0.35</v>
      </c>
      <c r="P19" s="395"/>
      <c r="Q19" s="395"/>
      <c r="R19" s="403">
        <v>0</v>
      </c>
      <c r="S19" s="404"/>
      <c r="T19" s="404"/>
      <c r="U19" s="394">
        <v>0</v>
      </c>
      <c r="V19" s="395"/>
      <c r="W19" s="395"/>
      <c r="X19" s="394">
        <v>0</v>
      </c>
      <c r="Y19" s="395"/>
      <c r="Z19" s="395"/>
      <c r="AA19" s="392">
        <f>+R19+O19+U19+X19</f>
        <v>0.35</v>
      </c>
      <c r="AB19" s="357">
        <f>+AA19/K19</f>
        <v>2.3333333333333335</v>
      </c>
      <c r="AC19" s="357">
        <f>+(J19+AA19)/I19</f>
        <v>0.36</v>
      </c>
      <c r="AD19" s="384" t="s">
        <v>227</v>
      </c>
      <c r="AE19" s="347" t="s">
        <v>223</v>
      </c>
      <c r="AF19" s="384" t="s">
        <v>225</v>
      </c>
    </row>
    <row r="20" spans="1:32" ht="298.5" customHeight="1" x14ac:dyDescent="0.25">
      <c r="A20" s="344"/>
      <c r="B20" s="400"/>
      <c r="C20" s="344"/>
      <c r="D20" s="344"/>
      <c r="E20" s="344"/>
      <c r="F20" s="376"/>
      <c r="G20" s="344"/>
      <c r="H20" s="344"/>
      <c r="I20" s="383"/>
      <c r="J20" s="412"/>
      <c r="K20" s="399"/>
      <c r="L20" s="402"/>
      <c r="M20" s="399"/>
      <c r="N20" s="399"/>
      <c r="O20" s="396"/>
      <c r="P20" s="397"/>
      <c r="Q20" s="397"/>
      <c r="R20" s="405"/>
      <c r="S20" s="406"/>
      <c r="T20" s="406"/>
      <c r="U20" s="396"/>
      <c r="V20" s="397"/>
      <c r="W20" s="397"/>
      <c r="X20" s="396"/>
      <c r="Y20" s="397"/>
      <c r="Z20" s="397"/>
      <c r="AA20" s="393"/>
      <c r="AB20" s="357"/>
      <c r="AC20" s="357"/>
      <c r="AD20" s="385"/>
      <c r="AE20" s="348"/>
      <c r="AF20" s="385"/>
    </row>
    <row r="21" spans="1:32" ht="62.25" customHeight="1" x14ac:dyDescent="0.25">
      <c r="A21" s="344" t="s">
        <v>154</v>
      </c>
      <c r="B21" s="400" t="s">
        <v>362</v>
      </c>
      <c r="C21" s="344">
        <v>233</v>
      </c>
      <c r="D21" s="344" t="s">
        <v>180</v>
      </c>
      <c r="E21" s="344">
        <v>180</v>
      </c>
      <c r="F21" s="376" t="s">
        <v>181</v>
      </c>
      <c r="G21" s="344" t="s">
        <v>151</v>
      </c>
      <c r="H21" s="344" t="s">
        <v>70</v>
      </c>
      <c r="I21" s="382">
        <f>SUM(J21:N22)</f>
        <v>1</v>
      </c>
      <c r="J21" s="411">
        <v>0.01</v>
      </c>
      <c r="K21" s="398">
        <v>0.1</v>
      </c>
      <c r="L21" s="401">
        <v>0.3</v>
      </c>
      <c r="M21" s="398">
        <v>0.55000000000000004</v>
      </c>
      <c r="N21" s="398">
        <v>0.04</v>
      </c>
      <c r="O21" s="394">
        <v>4.4999999999999998E-2</v>
      </c>
      <c r="P21" s="395"/>
      <c r="Q21" s="395"/>
      <c r="R21" s="394">
        <v>0</v>
      </c>
      <c r="S21" s="395"/>
      <c r="T21" s="395"/>
      <c r="U21" s="394">
        <v>0</v>
      </c>
      <c r="V21" s="395"/>
      <c r="W21" s="395"/>
      <c r="X21" s="394">
        <v>0</v>
      </c>
      <c r="Y21" s="395"/>
      <c r="Z21" s="395"/>
      <c r="AA21" s="392">
        <f>+R21+O21+U21+X21</f>
        <v>4.4999999999999998E-2</v>
      </c>
      <c r="AB21" s="357">
        <f>+AA21/K21</f>
        <v>0.44999999999999996</v>
      </c>
      <c r="AC21" s="357">
        <f>+(J21+AA21)/I21</f>
        <v>5.5E-2</v>
      </c>
      <c r="AD21" s="384" t="s">
        <v>228</v>
      </c>
      <c r="AE21" s="347" t="s">
        <v>223</v>
      </c>
      <c r="AF21" s="384" t="s">
        <v>225</v>
      </c>
    </row>
    <row r="22" spans="1:32" ht="124.5" customHeight="1" x14ac:dyDescent="0.25">
      <c r="A22" s="344"/>
      <c r="B22" s="400"/>
      <c r="C22" s="344"/>
      <c r="D22" s="344"/>
      <c r="E22" s="344"/>
      <c r="F22" s="376"/>
      <c r="G22" s="344"/>
      <c r="H22" s="344"/>
      <c r="I22" s="383"/>
      <c r="J22" s="412"/>
      <c r="K22" s="399"/>
      <c r="L22" s="402"/>
      <c r="M22" s="399"/>
      <c r="N22" s="399"/>
      <c r="O22" s="396"/>
      <c r="P22" s="397"/>
      <c r="Q22" s="397"/>
      <c r="R22" s="396"/>
      <c r="S22" s="397"/>
      <c r="T22" s="397"/>
      <c r="U22" s="396"/>
      <c r="V22" s="397"/>
      <c r="W22" s="397"/>
      <c r="X22" s="396"/>
      <c r="Y22" s="397"/>
      <c r="Z22" s="397"/>
      <c r="AA22" s="393"/>
      <c r="AB22" s="357"/>
      <c r="AC22" s="357"/>
      <c r="AD22" s="385"/>
      <c r="AE22" s="348"/>
      <c r="AF22" s="385"/>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dimension ref="B1:X65"/>
  <sheetViews>
    <sheetView tabSelected="1" topLeftCell="A25" zoomScaleNormal="100" zoomScaleSheetLayoutView="50" zoomScalePageLayoutView="85" workbookViewId="0">
      <selection activeCell="C55" sqref="C55:I56"/>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9" width="17.7109375" style="173" customWidth="1"/>
    <col min="10" max="11" width="22.42578125" style="173" customWidth="1"/>
    <col min="12" max="24" width="10.85546875" style="171"/>
    <col min="25" max="16384" width="10.85546875" style="173"/>
  </cols>
  <sheetData>
    <row r="1" spans="2:14" ht="37.5" customHeight="1" x14ac:dyDescent="0.2">
      <c r="B1" s="550"/>
      <c r="C1" s="553" t="s">
        <v>25</v>
      </c>
      <c r="D1" s="553"/>
      <c r="E1" s="553"/>
      <c r="F1" s="553"/>
      <c r="G1" s="553"/>
      <c r="H1" s="553"/>
      <c r="I1" s="554"/>
      <c r="J1" s="170"/>
      <c r="K1" s="170"/>
      <c r="M1" s="172" t="s">
        <v>47</v>
      </c>
    </row>
    <row r="2" spans="2:14" ht="37.5" customHeight="1" x14ac:dyDescent="0.2">
      <c r="B2" s="551"/>
      <c r="C2" s="557" t="s">
        <v>239</v>
      </c>
      <c r="D2" s="557"/>
      <c r="E2" s="557"/>
      <c r="F2" s="557"/>
      <c r="G2" s="557"/>
      <c r="H2" s="557"/>
      <c r="I2" s="555"/>
      <c r="J2" s="170"/>
      <c r="K2" s="170"/>
      <c r="M2" s="172" t="s">
        <v>48</v>
      </c>
    </row>
    <row r="3" spans="2:14" ht="37.5" customHeight="1" thickBot="1" x14ac:dyDescent="0.25">
      <c r="B3" s="552"/>
      <c r="C3" s="558" t="s">
        <v>240</v>
      </c>
      <c r="D3" s="558"/>
      <c r="E3" s="558"/>
      <c r="F3" s="558" t="s">
        <v>241</v>
      </c>
      <c r="G3" s="558"/>
      <c r="H3" s="558"/>
      <c r="I3" s="556"/>
      <c r="J3" s="170"/>
      <c r="K3" s="170"/>
      <c r="M3" s="172" t="s">
        <v>50</v>
      </c>
    </row>
    <row r="4" spans="2:14" ht="23.25" customHeight="1" x14ac:dyDescent="0.2">
      <c r="B4" s="559" t="s">
        <v>351</v>
      </c>
      <c r="C4" s="560"/>
      <c r="D4" s="560"/>
      <c r="E4" s="560"/>
      <c r="F4" s="560"/>
      <c r="G4" s="560"/>
      <c r="H4" s="560"/>
      <c r="I4" s="561"/>
      <c r="J4" s="174"/>
      <c r="K4" s="174"/>
    </row>
    <row r="5" spans="2:14" ht="24" customHeight="1" x14ac:dyDescent="0.2">
      <c r="B5" s="562" t="s">
        <v>234</v>
      </c>
      <c r="C5" s="563"/>
      <c r="D5" s="563"/>
      <c r="E5" s="563"/>
      <c r="F5" s="563"/>
      <c r="G5" s="563"/>
      <c r="H5" s="563"/>
      <c r="I5" s="564"/>
      <c r="J5" s="175"/>
      <c r="K5" s="175"/>
      <c r="N5" s="176" t="s">
        <v>57</v>
      </c>
    </row>
    <row r="6" spans="2:14" ht="46.35" customHeight="1" x14ac:dyDescent="0.2">
      <c r="B6" s="222" t="s">
        <v>242</v>
      </c>
      <c r="C6" s="220">
        <v>7</v>
      </c>
      <c r="D6" s="565" t="s">
        <v>243</v>
      </c>
      <c r="E6" s="565"/>
      <c r="F6" s="566" t="s">
        <v>300</v>
      </c>
      <c r="G6" s="566"/>
      <c r="H6" s="566"/>
      <c r="I6" s="567"/>
      <c r="J6" s="177"/>
      <c r="K6" s="177"/>
      <c r="M6" s="172" t="s">
        <v>60</v>
      </c>
      <c r="N6" s="176" t="s">
        <v>61</v>
      </c>
    </row>
    <row r="7" spans="2:14" ht="30.75" customHeight="1" x14ac:dyDescent="0.2">
      <c r="B7" s="222" t="s">
        <v>244</v>
      </c>
      <c r="C7" s="220" t="s">
        <v>81</v>
      </c>
      <c r="D7" s="565" t="s">
        <v>245</v>
      </c>
      <c r="E7" s="565"/>
      <c r="F7" s="566" t="s">
        <v>301</v>
      </c>
      <c r="G7" s="566"/>
      <c r="H7" s="178" t="s">
        <v>246</v>
      </c>
      <c r="I7" s="221" t="s">
        <v>81</v>
      </c>
      <c r="J7" s="179"/>
      <c r="K7" s="179"/>
      <c r="M7" s="172" t="s">
        <v>65</v>
      </c>
      <c r="N7" s="176" t="s">
        <v>66</v>
      </c>
    </row>
    <row r="8" spans="2:14" ht="30.75" customHeight="1" x14ac:dyDescent="0.2">
      <c r="B8" s="222" t="s">
        <v>247</v>
      </c>
      <c r="C8" s="566" t="s">
        <v>289</v>
      </c>
      <c r="D8" s="566"/>
      <c r="E8" s="566"/>
      <c r="F8" s="566"/>
      <c r="G8" s="178" t="s">
        <v>248</v>
      </c>
      <c r="H8" s="571">
        <v>7550</v>
      </c>
      <c r="I8" s="572"/>
      <c r="J8" s="180"/>
      <c r="K8" s="180"/>
      <c r="M8" s="172" t="s">
        <v>69</v>
      </c>
      <c r="N8" s="176" t="s">
        <v>70</v>
      </c>
    </row>
    <row r="9" spans="2:14" ht="30.75" customHeight="1" x14ac:dyDescent="0.2">
      <c r="B9" s="222" t="s">
        <v>48</v>
      </c>
      <c r="C9" s="573" t="s">
        <v>60</v>
      </c>
      <c r="D9" s="573"/>
      <c r="E9" s="573"/>
      <c r="F9" s="573"/>
      <c r="G9" s="178" t="s">
        <v>249</v>
      </c>
      <c r="H9" s="574" t="s">
        <v>298</v>
      </c>
      <c r="I9" s="575"/>
      <c r="J9" s="181"/>
      <c r="K9" s="181"/>
      <c r="M9" s="182" t="s">
        <v>73</v>
      </c>
    </row>
    <row r="10" spans="2:14" ht="59.1" customHeight="1" x14ac:dyDescent="0.2">
      <c r="B10" s="222" t="s">
        <v>250</v>
      </c>
      <c r="C10" s="566" t="s">
        <v>346</v>
      </c>
      <c r="D10" s="566"/>
      <c r="E10" s="566"/>
      <c r="F10" s="566"/>
      <c r="G10" s="566"/>
      <c r="H10" s="566"/>
      <c r="I10" s="567"/>
      <c r="J10" s="183"/>
      <c r="K10" s="183"/>
      <c r="M10" s="182"/>
    </row>
    <row r="11" spans="2:14" ht="30.75" customHeight="1" x14ac:dyDescent="0.2">
      <c r="B11" s="222" t="s">
        <v>251</v>
      </c>
      <c r="C11" s="568" t="s">
        <v>355</v>
      </c>
      <c r="D11" s="568"/>
      <c r="E11" s="568"/>
      <c r="F11" s="568"/>
      <c r="G11" s="568"/>
      <c r="H11" s="568"/>
      <c r="I11" s="837"/>
      <c r="J11" s="179"/>
      <c r="K11" s="179"/>
      <c r="M11" s="182"/>
      <c r="N11" s="176" t="s">
        <v>76</v>
      </c>
    </row>
    <row r="12" spans="2:14" ht="30.75" customHeight="1" x14ac:dyDescent="0.2">
      <c r="B12" s="222" t="s">
        <v>254</v>
      </c>
      <c r="C12" s="569" t="s">
        <v>299</v>
      </c>
      <c r="D12" s="569"/>
      <c r="E12" s="569"/>
      <c r="F12" s="569"/>
      <c r="G12" s="178" t="s">
        <v>252</v>
      </c>
      <c r="H12" s="596" t="s">
        <v>91</v>
      </c>
      <c r="I12" s="597"/>
      <c r="J12" s="179"/>
      <c r="K12" s="179"/>
      <c r="M12" s="182" t="s">
        <v>80</v>
      </c>
      <c r="N12" s="176" t="s">
        <v>81</v>
      </c>
    </row>
    <row r="13" spans="2:14" ht="30.75" customHeight="1" x14ac:dyDescent="0.2">
      <c r="B13" s="222" t="s">
        <v>255</v>
      </c>
      <c r="C13" s="580" t="s">
        <v>398</v>
      </c>
      <c r="D13" s="580"/>
      <c r="E13" s="580"/>
      <c r="F13" s="580"/>
      <c r="G13" s="178" t="s">
        <v>253</v>
      </c>
      <c r="H13" s="568" t="s">
        <v>57</v>
      </c>
      <c r="I13" s="837"/>
      <c r="J13" s="179"/>
      <c r="K13" s="179"/>
      <c r="M13" s="182" t="s">
        <v>84</v>
      </c>
    </row>
    <row r="14" spans="2:14" ht="30" customHeight="1" x14ac:dyDescent="0.2">
      <c r="B14" s="222" t="s">
        <v>256</v>
      </c>
      <c r="C14" s="569" t="s">
        <v>312</v>
      </c>
      <c r="D14" s="569"/>
      <c r="E14" s="569"/>
      <c r="F14" s="569"/>
      <c r="G14" s="569"/>
      <c r="H14" s="569"/>
      <c r="I14" s="570"/>
      <c r="J14" s="183"/>
      <c r="K14" s="183"/>
      <c r="M14" s="182" t="s">
        <v>86</v>
      </c>
      <c r="N14" s="176"/>
    </row>
    <row r="15" spans="2:14" ht="30.75" customHeight="1" x14ac:dyDescent="0.2">
      <c r="B15" s="222" t="s">
        <v>257</v>
      </c>
      <c r="C15" s="569" t="s">
        <v>310</v>
      </c>
      <c r="D15" s="569"/>
      <c r="E15" s="569"/>
      <c r="F15" s="569"/>
      <c r="G15" s="569"/>
      <c r="H15" s="569"/>
      <c r="I15" s="570"/>
      <c r="J15" s="184"/>
      <c r="K15" s="184"/>
      <c r="M15" s="182" t="s">
        <v>88</v>
      </c>
      <c r="N15" s="176"/>
    </row>
    <row r="16" spans="2:14" ht="42.6" customHeight="1" x14ac:dyDescent="0.2">
      <c r="B16" s="222" t="s">
        <v>258</v>
      </c>
      <c r="C16" s="566" t="s">
        <v>313</v>
      </c>
      <c r="D16" s="566"/>
      <c r="E16" s="566"/>
      <c r="F16" s="566"/>
      <c r="G16" s="566"/>
      <c r="H16" s="566"/>
      <c r="I16" s="567"/>
      <c r="J16" s="185"/>
      <c r="K16" s="185"/>
      <c r="M16" s="182"/>
      <c r="N16" s="176"/>
    </row>
    <row r="17" spans="2:14" ht="30.75" customHeight="1" x14ac:dyDescent="0.2">
      <c r="B17" s="222" t="s">
        <v>259</v>
      </c>
      <c r="C17" s="568" t="s">
        <v>152</v>
      </c>
      <c r="D17" s="587"/>
      <c r="E17" s="587"/>
      <c r="F17" s="587"/>
      <c r="G17" s="587"/>
      <c r="H17" s="587"/>
      <c r="I17" s="588"/>
      <c r="J17" s="186"/>
      <c r="K17" s="186"/>
      <c r="M17" s="182" t="s">
        <v>91</v>
      </c>
      <c r="N17" s="176"/>
    </row>
    <row r="18" spans="2:14" ht="18" customHeight="1" x14ac:dyDescent="0.2">
      <c r="B18" s="589" t="s">
        <v>265</v>
      </c>
      <c r="C18" s="590" t="s">
        <v>237</v>
      </c>
      <c r="D18" s="590"/>
      <c r="E18" s="590"/>
      <c r="F18" s="591" t="s">
        <v>238</v>
      </c>
      <c r="G18" s="591"/>
      <c r="H18" s="591"/>
      <c r="I18" s="592"/>
      <c r="J18" s="187"/>
      <c r="K18" s="187"/>
      <c r="M18" s="182" t="s">
        <v>79</v>
      </c>
      <c r="N18" s="176"/>
    </row>
    <row r="19" spans="2:14" ht="39.75" customHeight="1" x14ac:dyDescent="0.2">
      <c r="B19" s="589"/>
      <c r="C19" s="601" t="s">
        <v>296</v>
      </c>
      <c r="D19" s="602"/>
      <c r="E19" s="739"/>
      <c r="F19" s="566" t="str">
        <f>C19</f>
        <v>Actividades que se ejecutaron para la implementacion de los procesos transversales</v>
      </c>
      <c r="G19" s="566"/>
      <c r="H19" s="566"/>
      <c r="I19" s="567"/>
      <c r="J19" s="185"/>
      <c r="K19" s="185"/>
      <c r="M19" s="182" t="s">
        <v>95</v>
      </c>
      <c r="N19" s="176"/>
    </row>
    <row r="20" spans="2:14" ht="39.75" customHeight="1" x14ac:dyDescent="0.2">
      <c r="B20" s="222" t="s">
        <v>266</v>
      </c>
      <c r="C20" s="601" t="s">
        <v>297</v>
      </c>
      <c r="D20" s="602"/>
      <c r="E20" s="739"/>
      <c r="F20" s="566" t="str">
        <f>C20</f>
        <v>Cantidad de actividades que se ejecutaron para la implementacion de los procesos transversales</v>
      </c>
      <c r="G20" s="566"/>
      <c r="H20" s="566"/>
      <c r="I20" s="567"/>
      <c r="J20" s="179"/>
      <c r="K20" s="179"/>
      <c r="M20" s="182"/>
      <c r="N20" s="176"/>
    </row>
    <row r="21" spans="2:14" ht="27" customHeight="1" x14ac:dyDescent="0.2">
      <c r="B21" s="222" t="s">
        <v>267</v>
      </c>
      <c r="C21" s="601" t="s">
        <v>152</v>
      </c>
      <c r="D21" s="602"/>
      <c r="E21" s="739"/>
      <c r="F21" s="601" t="s">
        <v>152</v>
      </c>
      <c r="G21" s="602"/>
      <c r="H21" s="602"/>
      <c r="I21" s="603"/>
      <c r="J21" s="184"/>
      <c r="K21" s="184"/>
      <c r="M21" s="188"/>
      <c r="N21" s="176"/>
    </row>
    <row r="22" spans="2:14" ht="23.25" customHeight="1" x14ac:dyDescent="0.2">
      <c r="B22" s="222" t="s">
        <v>268</v>
      </c>
      <c r="C22" s="961">
        <v>44562</v>
      </c>
      <c r="D22" s="964"/>
      <c r="E22" s="965"/>
      <c r="F22" s="178" t="s">
        <v>271</v>
      </c>
      <c r="G22" s="223">
        <v>0.1</v>
      </c>
      <c r="H22" s="178" t="s">
        <v>275</v>
      </c>
      <c r="I22" s="257">
        <v>0.1</v>
      </c>
      <c r="K22" s="189"/>
      <c r="M22" s="188"/>
    </row>
    <row r="23" spans="2:14" ht="27" customHeight="1" x14ac:dyDescent="0.2">
      <c r="B23" s="222" t="s">
        <v>269</v>
      </c>
      <c r="C23" s="961">
        <v>44926</v>
      </c>
      <c r="D23" s="962"/>
      <c r="E23" s="963"/>
      <c r="F23" s="178" t="s">
        <v>272</v>
      </c>
      <c r="G23" s="584">
        <v>0.3</v>
      </c>
      <c r="H23" s="585"/>
      <c r="I23" s="586"/>
      <c r="J23" s="190"/>
      <c r="K23" s="190"/>
      <c r="M23" s="188"/>
    </row>
    <row r="24" spans="2:14" ht="30.75" customHeight="1" x14ac:dyDescent="0.2">
      <c r="B24" s="228" t="s">
        <v>270</v>
      </c>
      <c r="C24" s="966" t="s">
        <v>321</v>
      </c>
      <c r="D24" s="967"/>
      <c r="E24" s="968"/>
      <c r="F24" s="225" t="s">
        <v>274</v>
      </c>
      <c r="G24" s="609" t="s">
        <v>223</v>
      </c>
      <c r="H24" s="582"/>
      <c r="I24" s="610"/>
      <c r="K24" s="187"/>
      <c r="M24" s="188"/>
    </row>
    <row r="25" spans="2:14" ht="22.5" customHeight="1" x14ac:dyDescent="0.2">
      <c r="B25" s="562" t="s">
        <v>235</v>
      </c>
      <c r="C25" s="563"/>
      <c r="D25" s="563"/>
      <c r="E25" s="563"/>
      <c r="F25" s="563"/>
      <c r="G25" s="563"/>
      <c r="H25" s="563"/>
      <c r="I25" s="564"/>
      <c r="J25" s="175"/>
      <c r="K25" s="175"/>
      <c r="M25" s="188"/>
    </row>
    <row r="26" spans="2:14" ht="43.5" customHeight="1" x14ac:dyDescent="0.2">
      <c r="B26" s="191" t="s">
        <v>105</v>
      </c>
      <c r="C26" s="219" t="s">
        <v>261</v>
      </c>
      <c r="D26" s="219" t="s">
        <v>260</v>
      </c>
      <c r="E26" s="192" t="s">
        <v>264</v>
      </c>
      <c r="F26" s="219" t="s">
        <v>263</v>
      </c>
      <c r="G26" s="219" t="s">
        <v>262</v>
      </c>
      <c r="H26" s="192" t="s">
        <v>276</v>
      </c>
      <c r="I26" s="193" t="s">
        <v>273</v>
      </c>
      <c r="J26" s="185"/>
      <c r="K26" s="185"/>
      <c r="M26" s="188"/>
    </row>
    <row r="27" spans="2:14" ht="15.6" customHeight="1" x14ac:dyDescent="0.2">
      <c r="B27" s="191" t="s">
        <v>323</v>
      </c>
      <c r="C27" s="335">
        <f>4.69%*$G$23</f>
        <v>1.4070000000000001E-2</v>
      </c>
      <c r="D27" s="335">
        <f>4.69%*$G$23</f>
        <v>1.4070000000000001E-2</v>
      </c>
      <c r="E27" s="274">
        <v>1</v>
      </c>
      <c r="F27" s="759">
        <f>SUM(C27:C38)</f>
        <v>0.29993999999999998</v>
      </c>
      <c r="G27" s="759">
        <f>SUM(D27:D38)</f>
        <v>0.10596</v>
      </c>
      <c r="H27" s="319">
        <f>+(D27*100%)/$G$23</f>
        <v>4.6900000000000004E-2</v>
      </c>
      <c r="I27" s="969">
        <f>G27+I22</f>
        <v>0.20596</v>
      </c>
      <c r="J27" s="185"/>
      <c r="K27" s="185"/>
      <c r="M27" s="188"/>
    </row>
    <row r="28" spans="2:14" ht="15.6" customHeight="1" x14ac:dyDescent="0.2">
      <c r="B28" s="191" t="s">
        <v>114</v>
      </c>
      <c r="C28" s="335">
        <f>5.82%*$G$23</f>
        <v>1.746E-2</v>
      </c>
      <c r="D28" s="335">
        <f>0.1*$G$23</f>
        <v>0.03</v>
      </c>
      <c r="E28" s="274">
        <v>1.64</v>
      </c>
      <c r="F28" s="699"/>
      <c r="G28" s="699"/>
      <c r="H28" s="319">
        <f>+IF(D28="","",((D28*100%)/$G$23)+H27)</f>
        <v>0.1469</v>
      </c>
      <c r="I28" s="970"/>
      <c r="J28" s="185"/>
      <c r="K28" s="185"/>
      <c r="M28" s="188"/>
    </row>
    <row r="29" spans="2:14" ht="15.6" customHeight="1" x14ac:dyDescent="0.2">
      <c r="B29" s="191" t="s">
        <v>115</v>
      </c>
      <c r="C29" s="335">
        <f>11.82%*$G$23</f>
        <v>3.5459999999999998E-2</v>
      </c>
      <c r="D29" s="335">
        <f>8.64%*$G$23</f>
        <v>2.5920000000000002E-2</v>
      </c>
      <c r="E29" s="274">
        <v>0.77796764030544097</v>
      </c>
      <c r="F29" s="699"/>
      <c r="G29" s="699"/>
      <c r="H29" s="319">
        <f>+IF(D29="","",((D29*100%)/$G$23)+H28)</f>
        <v>0.23330000000000001</v>
      </c>
      <c r="I29" s="970"/>
      <c r="J29" s="185"/>
      <c r="K29" s="185"/>
      <c r="M29" s="188"/>
    </row>
    <row r="30" spans="2:14" ht="15.6" customHeight="1" x14ac:dyDescent="0.2">
      <c r="B30" s="191" t="s">
        <v>116</v>
      </c>
      <c r="C30" s="335">
        <f>8.1%*$G$23</f>
        <v>2.4299999999999999E-2</v>
      </c>
      <c r="D30" s="335">
        <f>5.26%*$G$23</f>
        <v>1.5779999999999999E-2</v>
      </c>
      <c r="E30" s="274">
        <v>0</v>
      </c>
      <c r="F30" s="699"/>
      <c r="G30" s="699"/>
      <c r="H30" s="319">
        <f t="shared" ref="H30:H38" si="0">+IF(D30="","",((D30*100%)/$G$23)+H29)</f>
        <v>0.28589999999999999</v>
      </c>
      <c r="I30" s="970"/>
      <c r="J30" s="185"/>
      <c r="K30" s="185"/>
      <c r="M30" s="188"/>
    </row>
    <row r="31" spans="2:14" ht="15.6" customHeight="1" x14ac:dyDescent="0.2">
      <c r="B31" s="191" t="s">
        <v>117</v>
      </c>
      <c r="C31" s="335">
        <f>6.73%*$G$23</f>
        <v>2.019E-2</v>
      </c>
      <c r="D31" s="335">
        <f>6.73%*$G$23</f>
        <v>2.019E-2</v>
      </c>
      <c r="E31" s="274">
        <v>0</v>
      </c>
      <c r="F31" s="699"/>
      <c r="G31" s="699"/>
      <c r="H31" s="319">
        <f t="shared" si="0"/>
        <v>0.35319999999999996</v>
      </c>
      <c r="I31" s="970"/>
      <c r="J31" s="185"/>
      <c r="K31" s="185"/>
      <c r="M31" s="188"/>
    </row>
    <row r="32" spans="2:14" ht="15.6" customHeight="1" x14ac:dyDescent="0.2">
      <c r="B32" s="191" t="s">
        <v>118</v>
      </c>
      <c r="C32" s="335">
        <f>10.1%*$G$23</f>
        <v>3.0299999999999997E-2</v>
      </c>
      <c r="D32" s="335"/>
      <c r="E32" s="274">
        <v>0</v>
      </c>
      <c r="F32" s="699"/>
      <c r="G32" s="699"/>
      <c r="H32" s="319" t="str">
        <f t="shared" si="0"/>
        <v/>
      </c>
      <c r="I32" s="970"/>
      <c r="J32" s="275"/>
      <c r="K32" s="185"/>
      <c r="M32" s="188"/>
    </row>
    <row r="33" spans="2:11" ht="19.5" customHeight="1" x14ac:dyDescent="0.2">
      <c r="B33" s="191" t="s">
        <v>119</v>
      </c>
      <c r="C33" s="335">
        <f>7.08%*$G$23</f>
        <v>2.1239999999999998E-2</v>
      </c>
      <c r="D33" s="335"/>
      <c r="E33" s="274">
        <v>0</v>
      </c>
      <c r="F33" s="699"/>
      <c r="G33" s="699"/>
      <c r="H33" s="319" t="str">
        <f t="shared" si="0"/>
        <v/>
      </c>
      <c r="I33" s="970"/>
      <c r="J33" s="195"/>
      <c r="K33" s="195"/>
    </row>
    <row r="34" spans="2:11" ht="19.5" customHeight="1" x14ac:dyDescent="0.2">
      <c r="B34" s="191" t="s">
        <v>120</v>
      </c>
      <c r="C34" s="335">
        <f>7.08%*$G$23</f>
        <v>2.1239999999999998E-2</v>
      </c>
      <c r="D34" s="335"/>
      <c r="E34" s="274">
        <v>0</v>
      </c>
      <c r="F34" s="699"/>
      <c r="G34" s="699"/>
      <c r="H34" s="319" t="str">
        <f t="shared" si="0"/>
        <v/>
      </c>
      <c r="I34" s="970"/>
      <c r="J34" s="195"/>
      <c r="K34" s="195"/>
    </row>
    <row r="35" spans="2:11" ht="19.5" customHeight="1" x14ac:dyDescent="0.2">
      <c r="B35" s="191" t="s">
        <v>121</v>
      </c>
      <c r="C35" s="335">
        <f>11.83%*$G$23</f>
        <v>3.5490000000000001E-2</v>
      </c>
      <c r="D35" s="335"/>
      <c r="E35" s="274">
        <v>0</v>
      </c>
      <c r="F35" s="699"/>
      <c r="G35" s="699"/>
      <c r="H35" s="319" t="str">
        <f t="shared" si="0"/>
        <v/>
      </c>
      <c r="I35" s="970"/>
      <c r="J35" s="195"/>
      <c r="K35" s="195"/>
    </row>
    <row r="36" spans="2:11" ht="19.5" customHeight="1" x14ac:dyDescent="0.2">
      <c r="B36" s="191" t="s">
        <v>122</v>
      </c>
      <c r="C36" s="335">
        <f>8.33%*$G$23</f>
        <v>2.4989999999999998E-2</v>
      </c>
      <c r="D36" s="335"/>
      <c r="E36" s="274">
        <v>0</v>
      </c>
      <c r="F36" s="699"/>
      <c r="G36" s="699"/>
      <c r="H36" s="319" t="str">
        <f t="shared" si="0"/>
        <v/>
      </c>
      <c r="I36" s="970"/>
      <c r="J36" s="195"/>
      <c r="K36" s="195"/>
    </row>
    <row r="37" spans="2:11" ht="19.5" customHeight="1" x14ac:dyDescent="0.2">
      <c r="B37" s="191" t="s">
        <v>123</v>
      </c>
      <c r="C37" s="335">
        <f>7.03%*$G$23</f>
        <v>2.1090000000000001E-2</v>
      </c>
      <c r="D37" s="335"/>
      <c r="E37" s="274">
        <v>0</v>
      </c>
      <c r="F37" s="699"/>
      <c r="G37" s="699"/>
      <c r="H37" s="319" t="str">
        <f t="shared" si="0"/>
        <v/>
      </c>
      <c r="I37" s="970"/>
      <c r="J37" s="195"/>
      <c r="K37" s="195"/>
    </row>
    <row r="38" spans="2:11" ht="19.5" customHeight="1" x14ac:dyDescent="0.2">
      <c r="B38" s="191" t="s">
        <v>124</v>
      </c>
      <c r="C38" s="335">
        <f>11.37%*$G$23</f>
        <v>3.4109999999999994E-2</v>
      </c>
      <c r="D38" s="335"/>
      <c r="E38" s="274">
        <v>0</v>
      </c>
      <c r="F38" s="700"/>
      <c r="G38" s="700"/>
      <c r="H38" s="319" t="str">
        <f t="shared" si="0"/>
        <v/>
      </c>
      <c r="I38" s="971"/>
      <c r="J38" s="195"/>
      <c r="K38" s="195"/>
    </row>
    <row r="39" spans="2:11" ht="52.5" customHeight="1" x14ac:dyDescent="0.2">
      <c r="B39" s="226" t="s">
        <v>277</v>
      </c>
      <c r="C39" s="972" t="s">
        <v>476</v>
      </c>
      <c r="D39" s="973"/>
      <c r="E39" s="973"/>
      <c r="F39" s="973"/>
      <c r="G39" s="973"/>
      <c r="H39" s="973"/>
      <c r="I39" s="974"/>
      <c r="J39" s="196"/>
      <c r="K39" s="196"/>
    </row>
    <row r="40" spans="2:11" ht="34.5" customHeight="1" x14ac:dyDescent="0.2">
      <c r="B40" s="614"/>
      <c r="C40" s="615"/>
      <c r="D40" s="615"/>
      <c r="E40" s="615"/>
      <c r="F40" s="615"/>
      <c r="G40" s="615"/>
      <c r="H40" s="615"/>
      <c r="I40" s="616"/>
      <c r="J40" s="175"/>
      <c r="K40" s="175"/>
    </row>
    <row r="41" spans="2:11" ht="34.5" customHeight="1" x14ac:dyDescent="0.2">
      <c r="B41" s="617"/>
      <c r="C41" s="618"/>
      <c r="D41" s="618"/>
      <c r="E41" s="618"/>
      <c r="F41" s="618"/>
      <c r="G41" s="618"/>
      <c r="H41" s="618"/>
      <c r="I41" s="619"/>
      <c r="J41" s="196"/>
      <c r="K41" s="196"/>
    </row>
    <row r="42" spans="2:11" ht="34.5" customHeight="1" x14ac:dyDescent="0.2">
      <c r="B42" s="617"/>
      <c r="C42" s="618"/>
      <c r="D42" s="618"/>
      <c r="E42" s="618"/>
      <c r="F42" s="618"/>
      <c r="G42" s="618"/>
      <c r="H42" s="618"/>
      <c r="I42" s="619"/>
      <c r="J42" s="196"/>
      <c r="K42" s="196"/>
    </row>
    <row r="43" spans="2:11" ht="34.5" customHeight="1" x14ac:dyDescent="0.2">
      <c r="B43" s="617"/>
      <c r="C43" s="618"/>
      <c r="D43" s="618"/>
      <c r="E43" s="618"/>
      <c r="F43" s="618"/>
      <c r="G43" s="618"/>
      <c r="H43" s="618"/>
      <c r="I43" s="619"/>
      <c r="J43" s="196"/>
      <c r="K43" s="196"/>
    </row>
    <row r="44" spans="2:11" ht="34.5" customHeight="1" x14ac:dyDescent="0.2">
      <c r="B44" s="620"/>
      <c r="C44" s="621"/>
      <c r="D44" s="621"/>
      <c r="E44" s="621"/>
      <c r="F44" s="621"/>
      <c r="G44" s="621"/>
      <c r="H44" s="621"/>
      <c r="I44" s="622"/>
      <c r="J44" s="174"/>
      <c r="K44" s="174"/>
    </row>
    <row r="45" spans="2:11" ht="34.5" customHeight="1" x14ac:dyDescent="0.2">
      <c r="B45" s="316"/>
      <c r="C45" s="331" t="s">
        <v>439</v>
      </c>
      <c r="D45" s="317"/>
      <c r="E45" s="317"/>
      <c r="F45" s="317"/>
      <c r="G45" s="318"/>
      <c r="H45" s="318"/>
      <c r="I45" s="318"/>
      <c r="J45" s="174"/>
      <c r="K45" s="174"/>
    </row>
    <row r="46" spans="2:11" ht="44.25" customHeight="1" x14ac:dyDescent="0.2">
      <c r="B46" s="978" t="s">
        <v>278</v>
      </c>
      <c r="C46" s="979" t="s">
        <v>471</v>
      </c>
      <c r="D46" s="980"/>
      <c r="E46" s="980"/>
      <c r="F46" s="981"/>
      <c r="G46" s="300"/>
      <c r="H46" s="334" t="s">
        <v>442</v>
      </c>
      <c r="I46" s="334" t="s">
        <v>443</v>
      </c>
      <c r="J46" s="197"/>
      <c r="K46" s="197"/>
    </row>
    <row r="47" spans="2:11" ht="44.25" customHeight="1" x14ac:dyDescent="0.2">
      <c r="B47" s="714"/>
      <c r="C47" s="982"/>
      <c r="D47" s="983"/>
      <c r="E47" s="983"/>
      <c r="F47" s="984"/>
      <c r="G47" s="327" t="s">
        <v>418</v>
      </c>
      <c r="H47" s="333">
        <v>200</v>
      </c>
      <c r="I47" s="333">
        <v>863</v>
      </c>
      <c r="J47" s="197"/>
      <c r="K47" s="197"/>
    </row>
    <row r="48" spans="2:11" ht="44.25" customHeight="1" x14ac:dyDescent="0.2">
      <c r="B48" s="714"/>
      <c r="C48" s="982"/>
      <c r="D48" s="983"/>
      <c r="E48" s="983"/>
      <c r="F48" s="984"/>
      <c r="G48" s="327" t="s">
        <v>416</v>
      </c>
      <c r="H48" s="333">
        <v>1</v>
      </c>
      <c r="I48" s="333">
        <v>5</v>
      </c>
      <c r="J48" s="197"/>
      <c r="K48" s="197"/>
    </row>
    <row r="49" spans="2:11" ht="44.25" customHeight="1" x14ac:dyDescent="0.2">
      <c r="B49" s="714"/>
      <c r="C49" s="985"/>
      <c r="D49" s="986"/>
      <c r="E49" s="986"/>
      <c r="F49" s="987"/>
      <c r="G49" s="327" t="s">
        <v>419</v>
      </c>
      <c r="H49" s="333">
        <v>66</v>
      </c>
      <c r="I49" s="333">
        <v>227</v>
      </c>
      <c r="J49" s="197"/>
      <c r="K49" s="197"/>
    </row>
    <row r="50" spans="2:11" ht="132.75" customHeight="1" x14ac:dyDescent="0.2">
      <c r="B50" s="222" t="s">
        <v>279</v>
      </c>
      <c r="C50" s="975" t="s">
        <v>469</v>
      </c>
      <c r="D50" s="976"/>
      <c r="E50" s="976"/>
      <c r="F50" s="976"/>
      <c r="G50" s="976"/>
      <c r="H50" s="976"/>
      <c r="I50" s="977"/>
      <c r="J50" s="197"/>
      <c r="K50" s="197"/>
    </row>
    <row r="51" spans="2:11" ht="90" customHeight="1" x14ac:dyDescent="0.2">
      <c r="B51" s="227" t="s">
        <v>280</v>
      </c>
      <c r="C51" s="975" t="s">
        <v>470</v>
      </c>
      <c r="D51" s="976"/>
      <c r="E51" s="976"/>
      <c r="F51" s="976"/>
      <c r="G51" s="976"/>
      <c r="H51" s="976"/>
      <c r="I51" s="977"/>
      <c r="J51" s="197"/>
      <c r="K51" s="197"/>
    </row>
    <row r="52" spans="2:11" ht="22.5" customHeight="1" x14ac:dyDescent="0.2">
      <c r="B52" s="562" t="s">
        <v>236</v>
      </c>
      <c r="C52" s="563"/>
      <c r="D52" s="563"/>
      <c r="E52" s="563"/>
      <c r="F52" s="563"/>
      <c r="G52" s="563"/>
      <c r="H52" s="563"/>
      <c r="I52" s="564"/>
      <c r="J52" s="197"/>
      <c r="K52" s="197"/>
    </row>
    <row r="53" spans="2:11" ht="22.5" customHeight="1" x14ac:dyDescent="0.2">
      <c r="B53" s="636" t="s">
        <v>281</v>
      </c>
      <c r="C53" s="216" t="s">
        <v>282</v>
      </c>
      <c r="D53" s="638" t="s">
        <v>283</v>
      </c>
      <c r="E53" s="638"/>
      <c r="F53" s="638"/>
      <c r="G53" s="638" t="s">
        <v>284</v>
      </c>
      <c r="H53" s="638"/>
      <c r="I53" s="639"/>
      <c r="J53" s="198"/>
      <c r="K53" s="198"/>
    </row>
    <row r="54" spans="2:11" ht="30.75" customHeight="1" x14ac:dyDescent="0.2">
      <c r="B54" s="637"/>
      <c r="C54" s="258"/>
      <c r="D54" s="994"/>
      <c r="E54" s="994"/>
      <c r="F54" s="994"/>
      <c r="G54" s="994"/>
      <c r="H54" s="994"/>
      <c r="I54" s="995"/>
      <c r="J54" s="198"/>
      <c r="K54" s="198"/>
    </row>
    <row r="55" spans="2:11" ht="32.25" customHeight="1" x14ac:dyDescent="0.2">
      <c r="B55" s="230" t="s">
        <v>285</v>
      </c>
      <c r="C55" s="862"/>
      <c r="D55" s="862"/>
      <c r="E55" s="862"/>
      <c r="F55" s="862"/>
      <c r="G55" s="862"/>
      <c r="H55" s="862"/>
      <c r="I55" s="863"/>
      <c r="J55" s="200"/>
      <c r="K55" s="200"/>
    </row>
    <row r="56" spans="2:11" ht="28.5" customHeight="1" x14ac:dyDescent="0.2">
      <c r="B56" s="231" t="s">
        <v>286</v>
      </c>
      <c r="C56" s="862"/>
      <c r="D56" s="862"/>
      <c r="E56" s="862"/>
      <c r="F56" s="862"/>
      <c r="G56" s="862"/>
      <c r="H56" s="862"/>
      <c r="I56" s="863"/>
      <c r="J56" s="200"/>
      <c r="K56" s="200"/>
    </row>
    <row r="57" spans="2:11" ht="30" customHeight="1" x14ac:dyDescent="0.2">
      <c r="B57" s="227" t="s">
        <v>287</v>
      </c>
      <c r="C57" s="988" t="s">
        <v>350</v>
      </c>
      <c r="D57" s="989"/>
      <c r="E57" s="989"/>
      <c r="F57" s="989"/>
      <c r="G57" s="989"/>
      <c r="H57" s="989"/>
      <c r="I57" s="990"/>
      <c r="J57" s="201"/>
      <c r="K57" s="201"/>
    </row>
    <row r="58" spans="2:11" ht="31.5" customHeight="1" thickBot="1" x14ac:dyDescent="0.25">
      <c r="B58" s="210" t="s">
        <v>288</v>
      </c>
      <c r="C58" s="991" t="s">
        <v>324</v>
      </c>
      <c r="D58" s="992"/>
      <c r="E58" s="992"/>
      <c r="F58" s="992"/>
      <c r="G58" s="992"/>
      <c r="H58" s="992"/>
      <c r="I58" s="993"/>
      <c r="J58" s="202"/>
      <c r="K58" s="202"/>
    </row>
    <row r="59" spans="2:11" ht="13.35" customHeight="1" x14ac:dyDescent="0.2">
      <c r="B59" s="203"/>
      <c r="C59" s="204"/>
      <c r="D59" s="204"/>
      <c r="E59" s="205"/>
      <c r="F59" s="205"/>
      <c r="G59" s="211"/>
      <c r="H59" s="207"/>
      <c r="I59" s="204"/>
      <c r="J59" s="202"/>
      <c r="K59" s="202"/>
    </row>
    <row r="60" spans="2:11" ht="13.35" customHeight="1" x14ac:dyDescent="0.2">
      <c r="B60" s="203"/>
      <c r="C60" s="204"/>
      <c r="D60" s="204"/>
      <c r="E60" s="205"/>
      <c r="F60" s="205"/>
      <c r="G60" s="211"/>
      <c r="H60" s="207"/>
      <c r="I60" s="204"/>
      <c r="J60" s="202"/>
      <c r="K60" s="202"/>
    </row>
    <row r="61" spans="2:11" ht="13.35" customHeight="1" x14ac:dyDescent="0.2">
      <c r="B61" s="203"/>
      <c r="C61" s="204"/>
      <c r="D61" s="204"/>
      <c r="E61" s="205"/>
      <c r="F61" s="205"/>
      <c r="G61" s="211"/>
      <c r="H61" s="207"/>
      <c r="I61" s="204"/>
      <c r="J61" s="202"/>
      <c r="K61" s="202"/>
    </row>
    <row r="62" spans="2:11" ht="13.35" customHeight="1" x14ac:dyDescent="0.2">
      <c r="B62" s="203"/>
      <c r="C62" s="204"/>
      <c r="D62" s="204"/>
      <c r="E62" s="205"/>
      <c r="F62" s="205"/>
      <c r="G62" s="211"/>
      <c r="H62" s="207"/>
      <c r="I62" s="204"/>
      <c r="J62" s="202"/>
      <c r="K62" s="202"/>
    </row>
    <row r="63" spans="2:11" ht="13.35" customHeight="1" x14ac:dyDescent="0.2">
      <c r="B63" s="203"/>
      <c r="C63" s="204"/>
      <c r="D63" s="204"/>
      <c r="E63" s="205"/>
      <c r="F63" s="205"/>
      <c r="G63" s="211"/>
      <c r="H63" s="207"/>
      <c r="I63" s="204"/>
      <c r="J63" s="202"/>
      <c r="K63" s="202"/>
    </row>
    <row r="64" spans="2:11" ht="25.5" customHeight="1" x14ac:dyDescent="0.2">
      <c r="B64" s="203"/>
      <c r="C64" s="204"/>
      <c r="D64" s="204"/>
      <c r="E64" s="205"/>
      <c r="F64" s="205"/>
      <c r="G64" s="211"/>
      <c r="H64" s="207"/>
      <c r="I64" s="204"/>
      <c r="J64" s="202"/>
      <c r="K64" s="202"/>
    </row>
    <row r="65" ht="14.1" customHeight="1" x14ac:dyDescent="0.2"/>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15"/>
      <c r="C2" s="413" t="s">
        <v>24</v>
      </c>
      <c r="D2" s="413"/>
      <c r="E2" s="413"/>
      <c r="F2" s="413"/>
      <c r="G2" s="413"/>
      <c r="H2" s="413"/>
      <c r="I2" s="417"/>
      <c r="J2" s="13"/>
      <c r="K2" s="13"/>
      <c r="M2" s="14" t="s">
        <v>47</v>
      </c>
    </row>
    <row r="3" spans="2:14" ht="25.5" customHeight="1" x14ac:dyDescent="0.2">
      <c r="B3" s="416"/>
      <c r="C3" s="414" t="s">
        <v>25</v>
      </c>
      <c r="D3" s="414"/>
      <c r="E3" s="414"/>
      <c r="F3" s="414"/>
      <c r="G3" s="414"/>
      <c r="H3" s="414"/>
      <c r="I3" s="418"/>
      <c r="J3" s="13"/>
      <c r="K3" s="13"/>
      <c r="M3" s="14" t="s">
        <v>48</v>
      </c>
    </row>
    <row r="4" spans="2:14" ht="25.5" customHeight="1" x14ac:dyDescent="0.2">
      <c r="B4" s="416"/>
      <c r="C4" s="414" t="s">
        <v>49</v>
      </c>
      <c r="D4" s="414"/>
      <c r="E4" s="414"/>
      <c r="F4" s="414"/>
      <c r="G4" s="414"/>
      <c r="H4" s="414"/>
      <c r="I4" s="418"/>
      <c r="J4" s="13"/>
      <c r="K4" s="13"/>
      <c r="M4" s="14" t="s">
        <v>50</v>
      </c>
    </row>
    <row r="5" spans="2:14" ht="25.5" customHeight="1" x14ac:dyDescent="0.2">
      <c r="B5" s="416"/>
      <c r="C5" s="414" t="s">
        <v>51</v>
      </c>
      <c r="D5" s="414"/>
      <c r="E5" s="414"/>
      <c r="F5" s="414"/>
      <c r="G5" s="419" t="s">
        <v>52</v>
      </c>
      <c r="H5" s="419"/>
      <c r="I5" s="418"/>
      <c r="J5" s="13"/>
      <c r="K5" s="13"/>
      <c r="M5" s="14" t="s">
        <v>53</v>
      </c>
    </row>
    <row r="6" spans="2:14" ht="23.25" customHeight="1" x14ac:dyDescent="0.2">
      <c r="B6" s="420" t="s">
        <v>54</v>
      </c>
      <c r="C6" s="421"/>
      <c r="D6" s="421"/>
      <c r="E6" s="421"/>
      <c r="F6" s="421"/>
      <c r="G6" s="421"/>
      <c r="H6" s="421"/>
      <c r="I6" s="422"/>
      <c r="J6" s="15"/>
      <c r="K6" s="15"/>
    </row>
    <row r="7" spans="2:14" ht="24" customHeight="1" x14ac:dyDescent="0.2">
      <c r="B7" s="423" t="s">
        <v>55</v>
      </c>
      <c r="C7" s="424"/>
      <c r="D7" s="424"/>
      <c r="E7" s="424"/>
      <c r="F7" s="424"/>
      <c r="G7" s="424"/>
      <c r="H7" s="424"/>
      <c r="I7" s="425"/>
      <c r="J7" s="16"/>
      <c r="K7" s="16"/>
    </row>
    <row r="8" spans="2:14" ht="24" customHeight="1" x14ac:dyDescent="0.2">
      <c r="B8" s="426" t="s">
        <v>56</v>
      </c>
      <c r="C8" s="427"/>
      <c r="D8" s="427"/>
      <c r="E8" s="427"/>
      <c r="F8" s="427"/>
      <c r="G8" s="427"/>
      <c r="H8" s="427"/>
      <c r="I8" s="428"/>
      <c r="J8" s="58"/>
      <c r="K8" s="58"/>
      <c r="N8" s="6" t="s">
        <v>57</v>
      </c>
    </row>
    <row r="9" spans="2:14" ht="30.75" customHeight="1" x14ac:dyDescent="0.2">
      <c r="B9" s="98" t="s">
        <v>58</v>
      </c>
      <c r="C9" s="59">
        <v>14</v>
      </c>
      <c r="D9" s="434" t="s">
        <v>59</v>
      </c>
      <c r="E9" s="434"/>
      <c r="F9" s="435" t="s">
        <v>207</v>
      </c>
      <c r="G9" s="436"/>
      <c r="H9" s="436"/>
      <c r="I9" s="437"/>
      <c r="J9" s="17"/>
      <c r="K9" s="17"/>
      <c r="M9" s="14" t="s">
        <v>60</v>
      </c>
      <c r="N9" s="6" t="s">
        <v>61</v>
      </c>
    </row>
    <row r="10" spans="2:14" ht="30.75" customHeight="1" x14ac:dyDescent="0.2">
      <c r="B10" s="20" t="s">
        <v>62</v>
      </c>
      <c r="C10" s="60" t="s">
        <v>81</v>
      </c>
      <c r="D10" s="438" t="s">
        <v>63</v>
      </c>
      <c r="E10" s="439"/>
      <c r="F10" s="429" t="s">
        <v>155</v>
      </c>
      <c r="G10" s="430"/>
      <c r="H10" s="18" t="s">
        <v>64</v>
      </c>
      <c r="I10" s="76" t="s">
        <v>81</v>
      </c>
      <c r="J10" s="19"/>
      <c r="K10" s="19"/>
      <c r="M10" s="14" t="s">
        <v>65</v>
      </c>
      <c r="N10" s="6" t="s">
        <v>66</v>
      </c>
    </row>
    <row r="11" spans="2:14" ht="30.75" customHeight="1" x14ac:dyDescent="0.2">
      <c r="B11" s="20" t="s">
        <v>67</v>
      </c>
      <c r="C11" s="431" t="s">
        <v>156</v>
      </c>
      <c r="D11" s="431"/>
      <c r="E11" s="431"/>
      <c r="F11" s="431"/>
      <c r="G11" s="18" t="s">
        <v>68</v>
      </c>
      <c r="H11" s="432">
        <v>1032</v>
      </c>
      <c r="I11" s="433"/>
      <c r="J11" s="21"/>
      <c r="K11" s="21"/>
      <c r="M11" s="14" t="s">
        <v>69</v>
      </c>
      <c r="N11" s="6" t="s">
        <v>70</v>
      </c>
    </row>
    <row r="12" spans="2:14" ht="30.75" customHeight="1" x14ac:dyDescent="0.2">
      <c r="B12" s="20" t="s">
        <v>71</v>
      </c>
      <c r="C12" s="440" t="s">
        <v>65</v>
      </c>
      <c r="D12" s="440"/>
      <c r="E12" s="440"/>
      <c r="F12" s="440"/>
      <c r="G12" s="18" t="s">
        <v>72</v>
      </c>
      <c r="H12" s="1022" t="s">
        <v>165</v>
      </c>
      <c r="I12" s="1023"/>
      <c r="J12" s="22"/>
      <c r="K12" s="22"/>
      <c r="M12" s="23" t="s">
        <v>73</v>
      </c>
    </row>
    <row r="13" spans="2:14" ht="30.75" customHeight="1" x14ac:dyDescent="0.2">
      <c r="B13" s="20" t="s">
        <v>74</v>
      </c>
      <c r="C13" s="443" t="s">
        <v>45</v>
      </c>
      <c r="D13" s="443"/>
      <c r="E13" s="443"/>
      <c r="F13" s="443"/>
      <c r="G13" s="443"/>
      <c r="H13" s="443"/>
      <c r="I13" s="444"/>
      <c r="J13" s="24"/>
      <c r="K13" s="24"/>
      <c r="M13" s="23"/>
    </row>
    <row r="14" spans="2:14" ht="30.75" customHeight="1" x14ac:dyDescent="0.2">
      <c r="B14" s="20" t="s">
        <v>75</v>
      </c>
      <c r="C14" s="429" t="s">
        <v>153</v>
      </c>
      <c r="D14" s="430"/>
      <c r="E14" s="430"/>
      <c r="F14" s="430"/>
      <c r="G14" s="430"/>
      <c r="H14" s="430"/>
      <c r="I14" s="445"/>
      <c r="J14" s="19"/>
      <c r="K14" s="19"/>
      <c r="M14" s="23"/>
      <c r="N14" s="6" t="s">
        <v>76</v>
      </c>
    </row>
    <row r="15" spans="2:14" ht="30.75" customHeight="1" x14ac:dyDescent="0.2">
      <c r="B15" s="20" t="s">
        <v>77</v>
      </c>
      <c r="C15" s="435" t="s">
        <v>166</v>
      </c>
      <c r="D15" s="436"/>
      <c r="E15" s="436"/>
      <c r="F15" s="1004"/>
      <c r="G15" s="18" t="s">
        <v>78</v>
      </c>
      <c r="H15" s="447" t="s">
        <v>91</v>
      </c>
      <c r="I15" s="448"/>
      <c r="J15" s="19"/>
      <c r="K15" s="19"/>
      <c r="M15" s="23" t="s">
        <v>80</v>
      </c>
      <c r="N15" s="6" t="s">
        <v>81</v>
      </c>
    </row>
    <row r="16" spans="2:14" ht="30.75" customHeight="1" x14ac:dyDescent="0.2">
      <c r="B16" s="20" t="s">
        <v>82</v>
      </c>
      <c r="C16" s="449" t="s">
        <v>215</v>
      </c>
      <c r="D16" s="450"/>
      <c r="E16" s="450"/>
      <c r="F16" s="450"/>
      <c r="G16" s="18" t="s">
        <v>83</v>
      </c>
      <c r="H16" s="447" t="s">
        <v>70</v>
      </c>
      <c r="I16" s="448"/>
      <c r="J16" s="19"/>
      <c r="K16" s="19"/>
      <c r="M16" s="23" t="s">
        <v>84</v>
      </c>
    </row>
    <row r="17" spans="2:14" ht="36" customHeight="1" x14ac:dyDescent="0.2">
      <c r="B17" s="20" t="s">
        <v>85</v>
      </c>
      <c r="C17" s="1015" t="s">
        <v>167</v>
      </c>
      <c r="D17" s="1016"/>
      <c r="E17" s="1016"/>
      <c r="F17" s="1016"/>
      <c r="G17" s="1016"/>
      <c r="H17" s="1016"/>
      <c r="I17" s="1017"/>
      <c r="J17" s="24"/>
      <c r="K17" s="24"/>
      <c r="M17" s="23" t="s">
        <v>86</v>
      </c>
      <c r="N17" s="6" t="s">
        <v>39</v>
      </c>
    </row>
    <row r="18" spans="2:14" ht="30.75" customHeight="1" x14ac:dyDescent="0.2">
      <c r="B18" s="20" t="s">
        <v>87</v>
      </c>
      <c r="C18" s="435" t="s">
        <v>168</v>
      </c>
      <c r="D18" s="436"/>
      <c r="E18" s="436"/>
      <c r="F18" s="436"/>
      <c r="G18" s="436"/>
      <c r="H18" s="436"/>
      <c r="I18" s="437"/>
      <c r="J18" s="25"/>
      <c r="K18" s="25"/>
      <c r="M18" s="23" t="s">
        <v>88</v>
      </c>
      <c r="N18" s="6" t="s">
        <v>40</v>
      </c>
    </row>
    <row r="19" spans="2:14" ht="30.75" customHeight="1" x14ac:dyDescent="0.2">
      <c r="B19" s="20" t="s">
        <v>89</v>
      </c>
      <c r="C19" s="1012" t="s">
        <v>200</v>
      </c>
      <c r="D19" s="1013"/>
      <c r="E19" s="1013"/>
      <c r="F19" s="1013"/>
      <c r="G19" s="1013"/>
      <c r="H19" s="1013"/>
      <c r="I19" s="1014"/>
      <c r="J19" s="26"/>
      <c r="K19" s="26"/>
      <c r="M19" s="23"/>
      <c r="N19" s="6" t="s">
        <v>41</v>
      </c>
    </row>
    <row r="20" spans="2:14" ht="30.75" customHeight="1" x14ac:dyDescent="0.2">
      <c r="B20" s="20" t="s">
        <v>90</v>
      </c>
      <c r="C20" s="1018" t="s">
        <v>152</v>
      </c>
      <c r="D20" s="1019"/>
      <c r="E20" s="1019"/>
      <c r="F20" s="1019"/>
      <c r="G20" s="1019"/>
      <c r="H20" s="1019"/>
      <c r="I20" s="1020"/>
      <c r="J20" s="27"/>
      <c r="K20" s="27"/>
      <c r="M20" s="23" t="s">
        <v>91</v>
      </c>
      <c r="N20" s="6" t="s">
        <v>42</v>
      </c>
    </row>
    <row r="21" spans="2:14" ht="27.75" customHeight="1" x14ac:dyDescent="0.2">
      <c r="B21" s="454" t="s">
        <v>92</v>
      </c>
      <c r="C21" s="456" t="s">
        <v>93</v>
      </c>
      <c r="D21" s="456"/>
      <c r="E21" s="456"/>
      <c r="F21" s="457" t="s">
        <v>94</v>
      </c>
      <c r="G21" s="457"/>
      <c r="H21" s="457"/>
      <c r="I21" s="458"/>
      <c r="J21" s="28"/>
      <c r="K21" s="28"/>
      <c r="M21" s="23" t="s">
        <v>79</v>
      </c>
      <c r="N21" s="6" t="s">
        <v>43</v>
      </c>
    </row>
    <row r="22" spans="2:14" ht="27" customHeight="1" x14ac:dyDescent="0.2">
      <c r="B22" s="455"/>
      <c r="C22" s="1012" t="s">
        <v>169</v>
      </c>
      <c r="D22" s="1013"/>
      <c r="E22" s="1021"/>
      <c r="F22" s="1012" t="s">
        <v>171</v>
      </c>
      <c r="G22" s="1013"/>
      <c r="H22" s="1013"/>
      <c r="I22" s="1014"/>
      <c r="J22" s="26"/>
      <c r="K22" s="26"/>
      <c r="M22" s="23" t="s">
        <v>95</v>
      </c>
      <c r="N22" s="6" t="s">
        <v>44</v>
      </c>
    </row>
    <row r="23" spans="2:14" ht="39.75" customHeight="1" x14ac:dyDescent="0.2">
      <c r="B23" s="20" t="s">
        <v>96</v>
      </c>
      <c r="C23" s="429" t="s">
        <v>152</v>
      </c>
      <c r="D23" s="430"/>
      <c r="E23" s="1008"/>
      <c r="F23" s="429" t="s">
        <v>152</v>
      </c>
      <c r="G23" s="430"/>
      <c r="H23" s="430"/>
      <c r="I23" s="445"/>
      <c r="J23" s="19"/>
      <c r="K23" s="19"/>
      <c r="M23" s="23"/>
      <c r="N23" s="6" t="s">
        <v>45</v>
      </c>
    </row>
    <row r="24" spans="2:14" ht="44.25" customHeight="1" x14ac:dyDescent="0.2">
      <c r="B24" s="20" t="s">
        <v>97</v>
      </c>
      <c r="C24" s="1009" t="s">
        <v>170</v>
      </c>
      <c r="D24" s="1010"/>
      <c r="E24" s="1011"/>
      <c r="F24" s="1012" t="s">
        <v>172</v>
      </c>
      <c r="G24" s="1013"/>
      <c r="H24" s="1013"/>
      <c r="I24" s="1014"/>
      <c r="J24" s="25"/>
      <c r="K24" s="25"/>
      <c r="M24" s="29"/>
      <c r="N24" s="6" t="s">
        <v>46</v>
      </c>
    </row>
    <row r="25" spans="2:14" ht="29.25" customHeight="1" x14ac:dyDescent="0.2">
      <c r="B25" s="20" t="s">
        <v>98</v>
      </c>
      <c r="C25" s="471" t="s">
        <v>215</v>
      </c>
      <c r="D25" s="472"/>
      <c r="E25" s="473"/>
      <c r="F25" s="18" t="s">
        <v>99</v>
      </c>
      <c r="G25" s="1005">
        <v>74</v>
      </c>
      <c r="H25" s="1006"/>
      <c r="I25" s="1007"/>
      <c r="J25" s="30"/>
      <c r="K25" s="30"/>
      <c r="M25" s="29"/>
    </row>
    <row r="26" spans="2:14" ht="27" customHeight="1" x14ac:dyDescent="0.2">
      <c r="B26" s="20" t="s">
        <v>100</v>
      </c>
      <c r="C26" s="435" t="s">
        <v>216</v>
      </c>
      <c r="D26" s="436"/>
      <c r="E26" s="1004"/>
      <c r="F26" s="18" t="s">
        <v>101</v>
      </c>
      <c r="G26" s="1005">
        <v>0</v>
      </c>
      <c r="H26" s="1006"/>
      <c r="I26" s="1007"/>
      <c r="J26" s="31"/>
      <c r="K26" s="31"/>
      <c r="M26" s="29"/>
    </row>
    <row r="27" spans="2:14" ht="47.25" customHeight="1" x14ac:dyDescent="0.2">
      <c r="B27" s="97" t="s">
        <v>102</v>
      </c>
      <c r="C27" s="429" t="s">
        <v>86</v>
      </c>
      <c r="D27" s="430"/>
      <c r="E27" s="1008"/>
      <c r="F27" s="32" t="s">
        <v>103</v>
      </c>
      <c r="G27" s="478" t="s">
        <v>182</v>
      </c>
      <c r="H27" s="479"/>
      <c r="I27" s="480"/>
      <c r="J27" s="28"/>
      <c r="K27" s="28"/>
      <c r="M27" s="29"/>
    </row>
    <row r="28" spans="2:14" ht="30" customHeight="1" x14ac:dyDescent="0.2">
      <c r="B28" s="484" t="s">
        <v>104</v>
      </c>
      <c r="C28" s="485"/>
      <c r="D28" s="485"/>
      <c r="E28" s="485"/>
      <c r="F28" s="485"/>
      <c r="G28" s="485"/>
      <c r="H28" s="485"/>
      <c r="I28" s="48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489"/>
      <c r="D42" s="489"/>
      <c r="E42" s="489"/>
      <c r="F42" s="489"/>
      <c r="G42" s="489"/>
      <c r="H42" s="489"/>
      <c r="I42" s="490"/>
      <c r="J42" s="39"/>
      <c r="K42" s="39"/>
    </row>
    <row r="43" spans="2:11" ht="29.25" customHeight="1" x14ac:dyDescent="0.2">
      <c r="B43" s="484" t="s">
        <v>126</v>
      </c>
      <c r="C43" s="485"/>
      <c r="D43" s="485"/>
      <c r="E43" s="485"/>
      <c r="F43" s="485"/>
      <c r="G43" s="485"/>
      <c r="H43" s="485"/>
      <c r="I43" s="486"/>
      <c r="J43" s="58"/>
      <c r="K43" s="58"/>
    </row>
    <row r="44" spans="2:11" ht="32.25" customHeight="1" x14ac:dyDescent="0.2">
      <c r="B44" s="459"/>
      <c r="C44" s="460"/>
      <c r="D44" s="460"/>
      <c r="E44" s="460"/>
      <c r="F44" s="460"/>
      <c r="G44" s="460"/>
      <c r="H44" s="460"/>
      <c r="I44" s="461"/>
      <c r="J44" s="58"/>
      <c r="K44" s="58"/>
    </row>
    <row r="45" spans="2:11" ht="32.25" customHeight="1" x14ac:dyDescent="0.2">
      <c r="B45" s="462"/>
      <c r="C45" s="463"/>
      <c r="D45" s="463"/>
      <c r="E45" s="463"/>
      <c r="F45" s="463"/>
      <c r="G45" s="463"/>
      <c r="H45" s="463"/>
      <c r="I45" s="464"/>
      <c r="J45" s="39"/>
      <c r="K45" s="39"/>
    </row>
    <row r="46" spans="2:11" ht="32.25" customHeight="1" x14ac:dyDescent="0.2">
      <c r="B46" s="462"/>
      <c r="C46" s="463"/>
      <c r="D46" s="463"/>
      <c r="E46" s="463"/>
      <c r="F46" s="463"/>
      <c r="G46" s="463"/>
      <c r="H46" s="463"/>
      <c r="I46" s="464"/>
      <c r="J46" s="39"/>
      <c r="K46" s="39"/>
    </row>
    <row r="47" spans="2:11" ht="32.25" customHeight="1" x14ac:dyDescent="0.2">
      <c r="B47" s="462"/>
      <c r="C47" s="463"/>
      <c r="D47" s="463"/>
      <c r="E47" s="463"/>
      <c r="F47" s="463"/>
      <c r="G47" s="463"/>
      <c r="H47" s="463"/>
      <c r="I47" s="464"/>
      <c r="J47" s="39"/>
      <c r="K47" s="39"/>
    </row>
    <row r="48" spans="2:11" ht="32.25" customHeight="1" x14ac:dyDescent="0.2">
      <c r="B48" s="465"/>
      <c r="C48" s="466"/>
      <c r="D48" s="466"/>
      <c r="E48" s="466"/>
      <c r="F48" s="466"/>
      <c r="G48" s="466"/>
      <c r="H48" s="466"/>
      <c r="I48" s="467"/>
      <c r="J48" s="40"/>
      <c r="K48" s="40"/>
    </row>
    <row r="49" spans="2:11" ht="79.5" customHeight="1" x14ac:dyDescent="0.2">
      <c r="B49" s="20" t="s">
        <v>127</v>
      </c>
      <c r="C49" s="998"/>
      <c r="D49" s="999"/>
      <c r="E49" s="999"/>
      <c r="F49" s="999"/>
      <c r="G49" s="999"/>
      <c r="H49" s="999"/>
      <c r="I49" s="1000"/>
      <c r="J49" s="41"/>
      <c r="K49" s="41"/>
    </row>
    <row r="50" spans="2:11" ht="26.25" customHeight="1" x14ac:dyDescent="0.2">
      <c r="B50" s="20" t="s">
        <v>128</v>
      </c>
      <c r="C50" s="1001"/>
      <c r="D50" s="1002"/>
      <c r="E50" s="1002"/>
      <c r="F50" s="1002"/>
      <c r="G50" s="1002"/>
      <c r="H50" s="1002"/>
      <c r="I50" s="1003"/>
      <c r="J50" s="41"/>
      <c r="K50" s="41"/>
    </row>
    <row r="51" spans="2:11" ht="64.5" customHeight="1" x14ac:dyDescent="0.2">
      <c r="B51" s="127" t="s">
        <v>129</v>
      </c>
      <c r="C51" s="998"/>
      <c r="D51" s="999"/>
      <c r="E51" s="999"/>
      <c r="F51" s="999"/>
      <c r="G51" s="999"/>
      <c r="H51" s="999"/>
      <c r="I51" s="1000"/>
      <c r="J51" s="41"/>
      <c r="K51" s="41"/>
    </row>
    <row r="52" spans="2:11" ht="29.25" customHeight="1" x14ac:dyDescent="0.2">
      <c r="B52" s="484" t="s">
        <v>130</v>
      </c>
      <c r="C52" s="485"/>
      <c r="D52" s="485"/>
      <c r="E52" s="485"/>
      <c r="F52" s="485"/>
      <c r="G52" s="485"/>
      <c r="H52" s="485"/>
      <c r="I52" s="486"/>
      <c r="J52" s="41"/>
      <c r="K52" s="41"/>
    </row>
    <row r="53" spans="2:11" ht="33" customHeight="1" x14ac:dyDescent="0.2">
      <c r="B53" s="494" t="s">
        <v>131</v>
      </c>
      <c r="C53" s="128" t="s">
        <v>132</v>
      </c>
      <c r="D53" s="495" t="s">
        <v>133</v>
      </c>
      <c r="E53" s="495"/>
      <c r="F53" s="495"/>
      <c r="G53" s="495" t="s">
        <v>134</v>
      </c>
      <c r="H53" s="495"/>
      <c r="I53" s="496"/>
      <c r="J53" s="42"/>
      <c r="K53" s="42"/>
    </row>
    <row r="54" spans="2:11" ht="31.5" customHeight="1" x14ac:dyDescent="0.2">
      <c r="B54" s="494"/>
      <c r="C54" s="107"/>
      <c r="D54" s="489"/>
      <c r="E54" s="489"/>
      <c r="F54" s="489"/>
      <c r="G54" s="497"/>
      <c r="H54" s="497"/>
      <c r="I54" s="498"/>
      <c r="J54" s="42"/>
      <c r="K54" s="42"/>
    </row>
    <row r="55" spans="2:11" ht="31.5" customHeight="1" x14ac:dyDescent="0.2">
      <c r="B55" s="127" t="s">
        <v>135</v>
      </c>
      <c r="C55" s="996" t="s">
        <v>173</v>
      </c>
      <c r="D55" s="997"/>
      <c r="E55" s="511" t="s">
        <v>136</v>
      </c>
      <c r="F55" s="511"/>
      <c r="G55" s="510" t="s">
        <v>158</v>
      </c>
      <c r="H55" s="510"/>
      <c r="I55" s="512"/>
      <c r="J55" s="44"/>
      <c r="K55" s="44"/>
    </row>
    <row r="56" spans="2:11" ht="31.5" customHeight="1" x14ac:dyDescent="0.2">
      <c r="B56" s="127" t="s">
        <v>137</v>
      </c>
      <c r="C56" s="489" t="s">
        <v>364</v>
      </c>
      <c r="D56" s="489"/>
      <c r="E56" s="513" t="s">
        <v>138</v>
      </c>
      <c r="F56" s="513"/>
      <c r="G56" s="510" t="s">
        <v>184</v>
      </c>
      <c r="H56" s="510"/>
      <c r="I56" s="512"/>
      <c r="J56" s="44"/>
      <c r="K56" s="44"/>
    </row>
    <row r="57" spans="2:11" ht="31.5" customHeight="1" x14ac:dyDescent="0.2">
      <c r="B57" s="127" t="s">
        <v>139</v>
      </c>
      <c r="C57" s="489"/>
      <c r="D57" s="489"/>
      <c r="E57" s="499" t="s">
        <v>140</v>
      </c>
      <c r="F57" s="500"/>
      <c r="G57" s="503"/>
      <c r="H57" s="504"/>
      <c r="I57" s="505"/>
      <c r="J57" s="45"/>
      <c r="K57" s="45"/>
    </row>
    <row r="58" spans="2:11" ht="31.5" customHeight="1" thickBot="1" x14ac:dyDescent="0.25">
      <c r="B58" s="78" t="s">
        <v>141</v>
      </c>
      <c r="C58" s="509"/>
      <c r="D58" s="509"/>
      <c r="E58" s="501"/>
      <c r="F58" s="502"/>
      <c r="G58" s="506"/>
      <c r="H58" s="507"/>
      <c r="I58" s="50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518"/>
      <c r="C1" s="521" t="s">
        <v>24</v>
      </c>
      <c r="D1" s="522"/>
      <c r="E1" s="522"/>
      <c r="F1" s="522"/>
      <c r="G1" s="522"/>
      <c r="H1" s="523"/>
      <c r="I1" s="524"/>
      <c r="J1" s="525"/>
    </row>
    <row r="2" spans="2:11" ht="18" customHeight="1" thickBot="1" x14ac:dyDescent="0.3">
      <c r="B2" s="519"/>
      <c r="C2" s="530" t="s">
        <v>25</v>
      </c>
      <c r="D2" s="531"/>
      <c r="E2" s="531"/>
      <c r="F2" s="531"/>
      <c r="G2" s="531"/>
      <c r="H2" s="532"/>
      <c r="I2" s="526"/>
      <c r="J2" s="527"/>
    </row>
    <row r="3" spans="2:11" ht="18" customHeight="1" thickBot="1" x14ac:dyDescent="0.3">
      <c r="B3" s="519"/>
      <c r="C3" s="530" t="s">
        <v>183</v>
      </c>
      <c r="D3" s="531"/>
      <c r="E3" s="531"/>
      <c r="F3" s="531"/>
      <c r="G3" s="531"/>
      <c r="H3" s="532"/>
      <c r="I3" s="526"/>
      <c r="J3" s="527"/>
    </row>
    <row r="4" spans="2:11" ht="18" customHeight="1" thickBot="1" x14ac:dyDescent="0.3">
      <c r="B4" s="520"/>
      <c r="C4" s="530" t="s">
        <v>143</v>
      </c>
      <c r="D4" s="531"/>
      <c r="E4" s="531"/>
      <c r="F4" s="532"/>
      <c r="G4" s="533" t="s">
        <v>190</v>
      </c>
      <c r="H4" s="534"/>
      <c r="I4" s="528"/>
      <c r="J4" s="529"/>
    </row>
    <row r="5" spans="2:11" ht="18" customHeight="1" thickBot="1" x14ac:dyDescent="0.3">
      <c r="B5" s="51"/>
      <c r="C5" s="52"/>
      <c r="D5" s="52"/>
      <c r="E5" s="52"/>
      <c r="F5" s="52"/>
      <c r="G5" s="52"/>
      <c r="H5" s="52"/>
      <c r="I5" s="52"/>
      <c r="J5" s="53"/>
    </row>
    <row r="6" spans="2:11" ht="51.75" customHeight="1" thickBot="1" x14ac:dyDescent="0.3">
      <c r="B6" s="1" t="s">
        <v>199</v>
      </c>
      <c r="C6" s="537" t="s">
        <v>154</v>
      </c>
      <c r="D6" s="538"/>
      <c r="E6" s="539"/>
      <c r="F6" s="54"/>
      <c r="G6" s="52"/>
      <c r="H6" s="52"/>
      <c r="I6" s="52"/>
      <c r="J6" s="53"/>
    </row>
    <row r="7" spans="2:11" ht="32.25" customHeight="1" thickBot="1" x14ac:dyDescent="0.3">
      <c r="B7" s="2" t="s">
        <v>0</v>
      </c>
      <c r="C7" s="537" t="s">
        <v>155</v>
      </c>
      <c r="D7" s="538"/>
      <c r="E7" s="539"/>
      <c r="F7" s="54"/>
      <c r="G7" s="52"/>
      <c r="H7" s="52"/>
      <c r="I7" s="52"/>
      <c r="J7" s="53"/>
    </row>
    <row r="8" spans="2:11" ht="32.25" customHeight="1" thickBot="1" x14ac:dyDescent="0.3">
      <c r="B8" s="2" t="s">
        <v>144</v>
      </c>
      <c r="C8" s="537" t="s">
        <v>363</v>
      </c>
      <c r="D8" s="538"/>
      <c r="E8" s="539"/>
      <c r="F8" s="4"/>
      <c r="G8" s="52"/>
      <c r="H8" s="52"/>
      <c r="I8" s="52"/>
      <c r="J8" s="53"/>
    </row>
    <row r="9" spans="2:11" ht="33.75" customHeight="1" thickBot="1" x14ac:dyDescent="0.3">
      <c r="B9" s="2" t="s">
        <v>28</v>
      </c>
      <c r="C9" s="537" t="s">
        <v>184</v>
      </c>
      <c r="D9" s="538"/>
      <c r="E9" s="539"/>
      <c r="F9" s="54"/>
      <c r="G9" s="52"/>
      <c r="H9" s="52"/>
      <c r="I9" s="52"/>
      <c r="J9" s="53"/>
    </row>
    <row r="10" spans="2:11" ht="33.75" customHeight="1" thickBot="1" x14ac:dyDescent="0.3">
      <c r="B10" s="100" t="s">
        <v>197</v>
      </c>
      <c r="C10" s="537" t="s">
        <v>357</v>
      </c>
      <c r="D10" s="538"/>
      <c r="E10" s="539"/>
      <c r="F10" s="54"/>
      <c r="G10" s="52"/>
      <c r="H10" s="52"/>
      <c r="I10" s="52"/>
      <c r="J10" s="53"/>
    </row>
    <row r="11" spans="2:11" ht="34.5" customHeight="1" x14ac:dyDescent="0.25"/>
    <row r="12" spans="2:11" ht="21.75" customHeight="1" x14ac:dyDescent="0.25">
      <c r="B12" s="547" t="s">
        <v>218</v>
      </c>
      <c r="C12" s="548"/>
      <c r="D12" s="548"/>
      <c r="E12" s="548"/>
      <c r="F12" s="548"/>
      <c r="G12" s="548"/>
      <c r="H12" s="549"/>
      <c r="I12" s="1030" t="s">
        <v>145</v>
      </c>
      <c r="J12" s="1031"/>
      <c r="K12" s="1031"/>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1028"/>
    </row>
    <row r="16" spans="2:11" x14ac:dyDescent="0.25">
      <c r="B16" s="148"/>
      <c r="C16" s="149"/>
      <c r="D16" s="150"/>
      <c r="E16" s="151"/>
      <c r="F16" s="149"/>
      <c r="G16" s="150"/>
      <c r="H16" s="152"/>
      <c r="I16" s="153"/>
      <c r="J16" s="154"/>
      <c r="K16" s="1029"/>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1024" t="s">
        <v>17</v>
      </c>
      <c r="C19" s="1025"/>
      <c r="D19" s="163">
        <f>SUM(D15:D16)</f>
        <v>0</v>
      </c>
      <c r="E19" s="1026" t="s">
        <v>17</v>
      </c>
      <c r="F19" s="1027"/>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15"/>
      <c r="C2" s="413" t="s">
        <v>24</v>
      </c>
      <c r="D2" s="413"/>
      <c r="E2" s="413"/>
      <c r="F2" s="413"/>
      <c r="G2" s="413"/>
      <c r="H2" s="413"/>
      <c r="I2" s="417"/>
      <c r="J2" s="13"/>
      <c r="K2" s="13"/>
      <c r="M2" s="14" t="s">
        <v>47</v>
      </c>
    </row>
    <row r="3" spans="2:14" ht="25.5" customHeight="1" x14ac:dyDescent="0.2">
      <c r="B3" s="416"/>
      <c r="C3" s="414" t="s">
        <v>25</v>
      </c>
      <c r="D3" s="414"/>
      <c r="E3" s="414"/>
      <c r="F3" s="414"/>
      <c r="G3" s="414"/>
      <c r="H3" s="414"/>
      <c r="I3" s="418"/>
      <c r="J3" s="13"/>
      <c r="K3" s="13"/>
      <c r="M3" s="14" t="s">
        <v>48</v>
      </c>
    </row>
    <row r="4" spans="2:14" ht="25.5" customHeight="1" x14ac:dyDescent="0.2">
      <c r="B4" s="416"/>
      <c r="C4" s="414" t="s">
        <v>49</v>
      </c>
      <c r="D4" s="414"/>
      <c r="E4" s="414"/>
      <c r="F4" s="414"/>
      <c r="G4" s="414"/>
      <c r="H4" s="414"/>
      <c r="I4" s="418"/>
      <c r="J4" s="13"/>
      <c r="K4" s="13"/>
      <c r="M4" s="14" t="s">
        <v>50</v>
      </c>
    </row>
    <row r="5" spans="2:14" ht="25.5" customHeight="1" x14ac:dyDescent="0.2">
      <c r="B5" s="416"/>
      <c r="C5" s="414" t="s">
        <v>51</v>
      </c>
      <c r="D5" s="414"/>
      <c r="E5" s="414"/>
      <c r="F5" s="414"/>
      <c r="G5" s="419" t="s">
        <v>52</v>
      </c>
      <c r="H5" s="419"/>
      <c r="I5" s="418"/>
      <c r="J5" s="13"/>
      <c r="K5" s="13"/>
      <c r="M5" s="14" t="s">
        <v>53</v>
      </c>
    </row>
    <row r="6" spans="2:14" ht="23.25" customHeight="1" x14ac:dyDescent="0.2">
      <c r="B6" s="420" t="s">
        <v>54</v>
      </c>
      <c r="C6" s="421"/>
      <c r="D6" s="421"/>
      <c r="E6" s="421"/>
      <c r="F6" s="421"/>
      <c r="G6" s="421"/>
      <c r="H6" s="421"/>
      <c r="I6" s="422"/>
      <c r="J6" s="15"/>
      <c r="K6" s="15"/>
    </row>
    <row r="7" spans="2:14" ht="24" customHeight="1" x14ac:dyDescent="0.2">
      <c r="B7" s="423" t="s">
        <v>55</v>
      </c>
      <c r="C7" s="424"/>
      <c r="D7" s="424"/>
      <c r="E7" s="424"/>
      <c r="F7" s="424"/>
      <c r="G7" s="424"/>
      <c r="H7" s="424"/>
      <c r="I7" s="425"/>
      <c r="J7" s="16"/>
      <c r="K7" s="16"/>
    </row>
    <row r="8" spans="2:14" ht="24" customHeight="1" x14ac:dyDescent="0.2">
      <c r="B8" s="426" t="s">
        <v>56</v>
      </c>
      <c r="C8" s="427"/>
      <c r="D8" s="427"/>
      <c r="E8" s="427"/>
      <c r="F8" s="427"/>
      <c r="G8" s="427"/>
      <c r="H8" s="427"/>
      <c r="I8" s="428"/>
      <c r="J8" s="58"/>
      <c r="K8" s="58"/>
      <c r="N8" s="6" t="s">
        <v>57</v>
      </c>
    </row>
    <row r="9" spans="2:14" ht="30.75" customHeight="1" x14ac:dyDescent="0.2">
      <c r="B9" s="113" t="s">
        <v>58</v>
      </c>
      <c r="C9" s="59">
        <v>231</v>
      </c>
      <c r="D9" s="434" t="s">
        <v>59</v>
      </c>
      <c r="E9" s="434"/>
      <c r="F9" s="435" t="s">
        <v>201</v>
      </c>
      <c r="G9" s="436"/>
      <c r="H9" s="436"/>
      <c r="I9" s="437"/>
      <c r="J9" s="17"/>
      <c r="K9" s="17"/>
      <c r="M9" s="14" t="s">
        <v>60</v>
      </c>
      <c r="N9" s="6" t="s">
        <v>61</v>
      </c>
    </row>
    <row r="10" spans="2:14" ht="30.75" customHeight="1" x14ac:dyDescent="0.2">
      <c r="B10" s="20" t="s">
        <v>62</v>
      </c>
      <c r="C10" s="60" t="s">
        <v>81</v>
      </c>
      <c r="D10" s="438" t="s">
        <v>63</v>
      </c>
      <c r="E10" s="439"/>
      <c r="F10" s="429" t="s">
        <v>155</v>
      </c>
      <c r="G10" s="430"/>
      <c r="H10" s="18" t="s">
        <v>64</v>
      </c>
      <c r="I10" s="115" t="s">
        <v>81</v>
      </c>
      <c r="J10" s="19"/>
      <c r="K10" s="19"/>
      <c r="M10" s="14" t="s">
        <v>65</v>
      </c>
      <c r="N10" s="6" t="s">
        <v>66</v>
      </c>
    </row>
    <row r="11" spans="2:14" ht="30.75" customHeight="1" x14ac:dyDescent="0.2">
      <c r="B11" s="20" t="s">
        <v>67</v>
      </c>
      <c r="C11" s="431" t="s">
        <v>156</v>
      </c>
      <c r="D11" s="431"/>
      <c r="E11" s="431"/>
      <c r="F11" s="431"/>
      <c r="G11" s="18" t="s">
        <v>68</v>
      </c>
      <c r="H11" s="432">
        <v>1032</v>
      </c>
      <c r="I11" s="433"/>
      <c r="J11" s="21"/>
      <c r="K11" s="21"/>
      <c r="M11" s="14" t="s">
        <v>69</v>
      </c>
      <c r="N11" s="6" t="s">
        <v>70</v>
      </c>
    </row>
    <row r="12" spans="2:14" ht="30.75" customHeight="1" x14ac:dyDescent="0.2">
      <c r="B12" s="20" t="s">
        <v>71</v>
      </c>
      <c r="C12" s="440" t="s">
        <v>65</v>
      </c>
      <c r="D12" s="440"/>
      <c r="E12" s="440"/>
      <c r="F12" s="440"/>
      <c r="G12" s="18" t="s">
        <v>72</v>
      </c>
      <c r="H12" s="441" t="s">
        <v>157</v>
      </c>
      <c r="I12" s="442"/>
      <c r="J12" s="22"/>
      <c r="K12" s="22"/>
      <c r="M12" s="23" t="s">
        <v>73</v>
      </c>
    </row>
    <row r="13" spans="2:14" ht="30.75" customHeight="1" x14ac:dyDescent="0.2">
      <c r="B13" s="20" t="s">
        <v>74</v>
      </c>
      <c r="C13" s="443" t="s">
        <v>45</v>
      </c>
      <c r="D13" s="443"/>
      <c r="E13" s="443"/>
      <c r="F13" s="443"/>
      <c r="G13" s="443"/>
      <c r="H13" s="443"/>
      <c r="I13" s="444"/>
      <c r="J13" s="24"/>
      <c r="K13" s="24"/>
      <c r="M13" s="23"/>
    </row>
    <row r="14" spans="2:14" ht="30.75" customHeight="1" x14ac:dyDescent="0.2">
      <c r="B14" s="20" t="s">
        <v>75</v>
      </c>
      <c r="C14" s="429" t="s">
        <v>202</v>
      </c>
      <c r="D14" s="430"/>
      <c r="E14" s="430"/>
      <c r="F14" s="430"/>
      <c r="G14" s="430"/>
      <c r="H14" s="430"/>
      <c r="I14" s="445"/>
      <c r="J14" s="19"/>
      <c r="K14" s="19"/>
      <c r="M14" s="23"/>
      <c r="N14" s="6" t="s">
        <v>76</v>
      </c>
    </row>
    <row r="15" spans="2:14" ht="30.75" customHeight="1" x14ac:dyDescent="0.2">
      <c r="B15" s="20" t="s">
        <v>77</v>
      </c>
      <c r="C15" s="446" t="s">
        <v>203</v>
      </c>
      <c r="D15" s="446"/>
      <c r="E15" s="446"/>
      <c r="F15" s="446"/>
      <c r="G15" s="18" t="s">
        <v>78</v>
      </c>
      <c r="H15" s="447" t="s">
        <v>91</v>
      </c>
      <c r="I15" s="448"/>
      <c r="J15" s="19"/>
      <c r="K15" s="19"/>
      <c r="M15" s="23" t="s">
        <v>80</v>
      </c>
      <c r="N15" s="6" t="s">
        <v>81</v>
      </c>
    </row>
    <row r="16" spans="2:14" ht="30.75" customHeight="1" x14ac:dyDescent="0.2">
      <c r="B16" s="20" t="s">
        <v>82</v>
      </c>
      <c r="C16" s="449" t="s">
        <v>215</v>
      </c>
      <c r="D16" s="450"/>
      <c r="E16" s="450"/>
      <c r="F16" s="450"/>
      <c r="G16" s="18" t="s">
        <v>83</v>
      </c>
      <c r="H16" s="447" t="s">
        <v>70</v>
      </c>
      <c r="I16" s="448"/>
      <c r="J16" s="19"/>
      <c r="K16" s="19"/>
      <c r="M16" s="23" t="s">
        <v>84</v>
      </c>
    </row>
    <row r="17" spans="2:14" ht="36" customHeight="1" x14ac:dyDescent="0.2">
      <c r="B17" s="20" t="s">
        <v>85</v>
      </c>
      <c r="C17" s="443" t="s">
        <v>204</v>
      </c>
      <c r="D17" s="443"/>
      <c r="E17" s="443"/>
      <c r="F17" s="443"/>
      <c r="G17" s="443"/>
      <c r="H17" s="443"/>
      <c r="I17" s="444"/>
      <c r="J17" s="24"/>
      <c r="K17" s="24"/>
      <c r="M17" s="23" t="s">
        <v>86</v>
      </c>
      <c r="N17" s="6" t="s">
        <v>39</v>
      </c>
    </row>
    <row r="18" spans="2:14" ht="30.75" customHeight="1" x14ac:dyDescent="0.2">
      <c r="B18" s="20" t="s">
        <v>87</v>
      </c>
      <c r="C18" s="446" t="s">
        <v>163</v>
      </c>
      <c r="D18" s="446"/>
      <c r="E18" s="446"/>
      <c r="F18" s="446"/>
      <c r="G18" s="446"/>
      <c r="H18" s="446"/>
      <c r="I18" s="451"/>
      <c r="J18" s="25"/>
      <c r="K18" s="25"/>
      <c r="M18" s="23" t="s">
        <v>88</v>
      </c>
      <c r="N18" s="6" t="s">
        <v>40</v>
      </c>
    </row>
    <row r="19" spans="2:14" ht="30.75" customHeight="1" x14ac:dyDescent="0.2">
      <c r="B19" s="20" t="s">
        <v>89</v>
      </c>
      <c r="C19" s="446" t="s">
        <v>159</v>
      </c>
      <c r="D19" s="446"/>
      <c r="E19" s="446"/>
      <c r="F19" s="446"/>
      <c r="G19" s="446"/>
      <c r="H19" s="446"/>
      <c r="I19" s="451"/>
      <c r="J19" s="26"/>
      <c r="K19" s="26"/>
      <c r="M19" s="23"/>
      <c r="N19" s="6" t="s">
        <v>41</v>
      </c>
    </row>
    <row r="20" spans="2:14" ht="30.75" customHeight="1" x14ac:dyDescent="0.2">
      <c r="B20" s="20" t="s">
        <v>90</v>
      </c>
      <c r="C20" s="452" t="s">
        <v>151</v>
      </c>
      <c r="D20" s="452"/>
      <c r="E20" s="452"/>
      <c r="F20" s="452"/>
      <c r="G20" s="452"/>
      <c r="H20" s="452"/>
      <c r="I20" s="453"/>
      <c r="J20" s="27"/>
      <c r="K20" s="27"/>
      <c r="M20" s="23" t="s">
        <v>91</v>
      </c>
      <c r="N20" s="6" t="s">
        <v>42</v>
      </c>
    </row>
    <row r="21" spans="2:14" ht="27.75" customHeight="1" x14ac:dyDescent="0.2">
      <c r="B21" s="454" t="s">
        <v>92</v>
      </c>
      <c r="C21" s="456" t="s">
        <v>93</v>
      </c>
      <c r="D21" s="456"/>
      <c r="E21" s="456"/>
      <c r="F21" s="457" t="s">
        <v>94</v>
      </c>
      <c r="G21" s="457"/>
      <c r="H21" s="457"/>
      <c r="I21" s="458"/>
      <c r="J21" s="28"/>
      <c r="K21" s="28"/>
      <c r="M21" s="23" t="s">
        <v>79</v>
      </c>
      <c r="N21" s="6" t="s">
        <v>43</v>
      </c>
    </row>
    <row r="22" spans="2:14" ht="27" customHeight="1" x14ac:dyDescent="0.2">
      <c r="B22" s="455"/>
      <c r="C22" s="446" t="s">
        <v>160</v>
      </c>
      <c r="D22" s="446"/>
      <c r="E22" s="446"/>
      <c r="F22" s="446" t="s">
        <v>161</v>
      </c>
      <c r="G22" s="446"/>
      <c r="H22" s="446"/>
      <c r="I22" s="451"/>
      <c r="J22" s="26"/>
      <c r="K22" s="26"/>
      <c r="M22" s="23" t="s">
        <v>95</v>
      </c>
      <c r="N22" s="6" t="s">
        <v>44</v>
      </c>
    </row>
    <row r="23" spans="2:14" ht="39.75" customHeight="1" x14ac:dyDescent="0.2">
      <c r="B23" s="20" t="s">
        <v>96</v>
      </c>
      <c r="C23" s="447" t="s">
        <v>151</v>
      </c>
      <c r="D23" s="447"/>
      <c r="E23" s="447"/>
      <c r="F23" s="447" t="s">
        <v>151</v>
      </c>
      <c r="G23" s="447"/>
      <c r="H23" s="447"/>
      <c r="I23" s="448"/>
      <c r="J23" s="19"/>
      <c r="K23" s="19"/>
      <c r="M23" s="23"/>
      <c r="N23" s="6" t="s">
        <v>45</v>
      </c>
    </row>
    <row r="24" spans="2:14" ht="44.25" customHeight="1" x14ac:dyDescent="0.2">
      <c r="B24" s="20" t="s">
        <v>97</v>
      </c>
      <c r="C24" s="468" t="s">
        <v>205</v>
      </c>
      <c r="D24" s="469"/>
      <c r="E24" s="470"/>
      <c r="F24" s="435" t="s">
        <v>206</v>
      </c>
      <c r="G24" s="436"/>
      <c r="H24" s="436"/>
      <c r="I24" s="437"/>
      <c r="J24" s="25"/>
      <c r="K24" s="25"/>
      <c r="M24" s="29"/>
      <c r="N24" s="6" t="s">
        <v>46</v>
      </c>
    </row>
    <row r="25" spans="2:14" ht="29.25" customHeight="1" x14ac:dyDescent="0.2">
      <c r="B25" s="20" t="s">
        <v>98</v>
      </c>
      <c r="C25" s="471" t="s">
        <v>215</v>
      </c>
      <c r="D25" s="472"/>
      <c r="E25" s="473"/>
      <c r="F25" s="18" t="s">
        <v>99</v>
      </c>
      <c r="G25" s="474">
        <v>0.3</v>
      </c>
      <c r="H25" s="475"/>
      <c r="I25" s="476"/>
      <c r="J25" s="30"/>
      <c r="K25" s="30"/>
      <c r="M25" s="29"/>
    </row>
    <row r="26" spans="2:14" ht="27" customHeight="1" x14ac:dyDescent="0.2">
      <c r="B26" s="20" t="s">
        <v>100</v>
      </c>
      <c r="C26" s="435" t="s">
        <v>216</v>
      </c>
      <c r="D26" s="436"/>
      <c r="E26" s="477"/>
      <c r="F26" s="18" t="s">
        <v>101</v>
      </c>
      <c r="G26" s="478">
        <v>0.3</v>
      </c>
      <c r="H26" s="479"/>
      <c r="I26" s="480"/>
      <c r="J26" s="31"/>
      <c r="K26" s="31"/>
      <c r="M26" s="29"/>
    </row>
    <row r="27" spans="2:14" ht="47.25" customHeight="1" x14ac:dyDescent="0.2">
      <c r="B27" s="112" t="s">
        <v>102</v>
      </c>
      <c r="C27" s="481" t="s">
        <v>86</v>
      </c>
      <c r="D27" s="482"/>
      <c r="E27" s="483"/>
      <c r="F27" s="32" t="s">
        <v>103</v>
      </c>
      <c r="G27" s="478" t="s">
        <v>182</v>
      </c>
      <c r="H27" s="479"/>
      <c r="I27" s="480"/>
      <c r="J27" s="28"/>
      <c r="K27" s="28"/>
      <c r="M27" s="29"/>
    </row>
    <row r="28" spans="2:14" ht="30" customHeight="1" x14ac:dyDescent="0.2">
      <c r="B28" s="484" t="s">
        <v>104</v>
      </c>
      <c r="C28" s="485"/>
      <c r="D28" s="485"/>
      <c r="E28" s="485"/>
      <c r="F28" s="485"/>
      <c r="G28" s="485"/>
      <c r="H28" s="485"/>
      <c r="I28" s="48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487" t="s">
        <v>224</v>
      </c>
      <c r="D42" s="487"/>
      <c r="E42" s="487"/>
      <c r="F42" s="487"/>
      <c r="G42" s="487"/>
      <c r="H42" s="487"/>
      <c r="I42" s="488"/>
      <c r="J42" s="39"/>
      <c r="K42" s="39"/>
    </row>
    <row r="43" spans="2:11" ht="29.25" customHeight="1" x14ac:dyDescent="0.2">
      <c r="B43" s="484" t="s">
        <v>126</v>
      </c>
      <c r="C43" s="485"/>
      <c r="D43" s="485"/>
      <c r="E43" s="485"/>
      <c r="F43" s="485"/>
      <c r="G43" s="485"/>
      <c r="H43" s="485"/>
      <c r="I43" s="486"/>
      <c r="J43" s="58"/>
      <c r="K43" s="58"/>
    </row>
    <row r="44" spans="2:11" ht="32.25" customHeight="1" x14ac:dyDescent="0.2">
      <c r="B44" s="459"/>
      <c r="C44" s="460"/>
      <c r="D44" s="460"/>
      <c r="E44" s="460"/>
      <c r="F44" s="460"/>
      <c r="G44" s="460"/>
      <c r="H44" s="460"/>
      <c r="I44" s="461"/>
      <c r="J44" s="58"/>
      <c r="K44" s="58"/>
    </row>
    <row r="45" spans="2:11" ht="32.25" customHeight="1" x14ac:dyDescent="0.2">
      <c r="B45" s="462"/>
      <c r="C45" s="463"/>
      <c r="D45" s="463"/>
      <c r="E45" s="463"/>
      <c r="F45" s="463"/>
      <c r="G45" s="463"/>
      <c r="H45" s="463"/>
      <c r="I45" s="464"/>
      <c r="J45" s="39"/>
      <c r="K45" s="39"/>
    </row>
    <row r="46" spans="2:11" ht="32.25" customHeight="1" x14ac:dyDescent="0.2">
      <c r="B46" s="462"/>
      <c r="C46" s="463"/>
      <c r="D46" s="463"/>
      <c r="E46" s="463"/>
      <c r="F46" s="463"/>
      <c r="G46" s="463"/>
      <c r="H46" s="463"/>
      <c r="I46" s="464"/>
      <c r="J46" s="39"/>
      <c r="K46" s="39"/>
    </row>
    <row r="47" spans="2:11" ht="32.25" customHeight="1" x14ac:dyDescent="0.2">
      <c r="B47" s="462"/>
      <c r="C47" s="463"/>
      <c r="D47" s="463"/>
      <c r="E47" s="463"/>
      <c r="F47" s="463"/>
      <c r="G47" s="463"/>
      <c r="H47" s="463"/>
      <c r="I47" s="464"/>
      <c r="J47" s="39"/>
      <c r="K47" s="39"/>
    </row>
    <row r="48" spans="2:11" ht="32.25" customHeight="1" x14ac:dyDescent="0.2">
      <c r="B48" s="465"/>
      <c r="C48" s="466"/>
      <c r="D48" s="466"/>
      <c r="E48" s="466"/>
      <c r="F48" s="466"/>
      <c r="G48" s="466"/>
      <c r="H48" s="466"/>
      <c r="I48" s="467"/>
      <c r="J48" s="40"/>
      <c r="K48" s="40"/>
    </row>
    <row r="49" spans="2:11" ht="83.25" customHeight="1" x14ac:dyDescent="0.2">
      <c r="B49" s="20" t="s">
        <v>127</v>
      </c>
      <c r="C49" s="487" t="s">
        <v>224</v>
      </c>
      <c r="D49" s="487"/>
      <c r="E49" s="487"/>
      <c r="F49" s="487"/>
      <c r="G49" s="487"/>
      <c r="H49" s="487"/>
      <c r="I49" s="488"/>
      <c r="J49" s="41"/>
      <c r="K49" s="41"/>
    </row>
    <row r="50" spans="2:11" ht="34.5" customHeight="1" x14ac:dyDescent="0.2">
      <c r="B50" s="20" t="s">
        <v>128</v>
      </c>
      <c r="C50" s="489" t="s">
        <v>182</v>
      </c>
      <c r="D50" s="489"/>
      <c r="E50" s="489"/>
      <c r="F50" s="489"/>
      <c r="G50" s="489"/>
      <c r="H50" s="489"/>
      <c r="I50" s="490"/>
      <c r="J50" s="41"/>
      <c r="K50" s="41"/>
    </row>
    <row r="51" spans="2:11" ht="34.5" customHeight="1" x14ac:dyDescent="0.2">
      <c r="B51" s="114" t="s">
        <v>129</v>
      </c>
      <c r="C51" s="491" t="s">
        <v>225</v>
      </c>
      <c r="D51" s="492"/>
      <c r="E51" s="492"/>
      <c r="F51" s="492"/>
      <c r="G51" s="492"/>
      <c r="H51" s="492"/>
      <c r="I51" s="493"/>
      <c r="J51" s="41"/>
      <c r="K51" s="41"/>
    </row>
    <row r="52" spans="2:11" ht="29.25" customHeight="1" x14ac:dyDescent="0.2">
      <c r="B52" s="484" t="s">
        <v>130</v>
      </c>
      <c r="C52" s="485"/>
      <c r="D52" s="485"/>
      <c r="E52" s="485"/>
      <c r="F52" s="485"/>
      <c r="G52" s="485"/>
      <c r="H52" s="485"/>
      <c r="I52" s="486"/>
      <c r="J52" s="41"/>
      <c r="K52" s="41"/>
    </row>
    <row r="53" spans="2:11" ht="33" customHeight="1" x14ac:dyDescent="0.2">
      <c r="B53" s="494" t="s">
        <v>131</v>
      </c>
      <c r="C53" s="111" t="s">
        <v>132</v>
      </c>
      <c r="D53" s="495" t="s">
        <v>133</v>
      </c>
      <c r="E53" s="495"/>
      <c r="F53" s="495"/>
      <c r="G53" s="495" t="s">
        <v>134</v>
      </c>
      <c r="H53" s="495"/>
      <c r="I53" s="496"/>
      <c r="J53" s="42"/>
      <c r="K53" s="42"/>
    </row>
    <row r="54" spans="2:11" ht="31.5" customHeight="1" x14ac:dyDescent="0.2">
      <c r="B54" s="494"/>
      <c r="C54" s="43"/>
      <c r="D54" s="489"/>
      <c r="E54" s="489"/>
      <c r="F54" s="489"/>
      <c r="G54" s="497"/>
      <c r="H54" s="497"/>
      <c r="I54" s="498"/>
      <c r="J54" s="42"/>
      <c r="K54" s="42"/>
    </row>
    <row r="55" spans="2:11" ht="31.5" customHeight="1" x14ac:dyDescent="0.2">
      <c r="B55" s="114" t="s">
        <v>135</v>
      </c>
      <c r="C55" s="510" t="s">
        <v>164</v>
      </c>
      <c r="D55" s="510"/>
      <c r="E55" s="511" t="s">
        <v>136</v>
      </c>
      <c r="F55" s="511"/>
      <c r="G55" s="510" t="s">
        <v>186</v>
      </c>
      <c r="H55" s="510"/>
      <c r="I55" s="512"/>
      <c r="J55" s="44"/>
      <c r="K55" s="44"/>
    </row>
    <row r="56" spans="2:11" ht="31.5" customHeight="1" x14ac:dyDescent="0.2">
      <c r="B56" s="114" t="s">
        <v>137</v>
      </c>
      <c r="C56" s="489" t="s">
        <v>364</v>
      </c>
      <c r="D56" s="489"/>
      <c r="E56" s="513" t="s">
        <v>138</v>
      </c>
      <c r="F56" s="513"/>
      <c r="G56" s="510" t="s">
        <v>184</v>
      </c>
      <c r="H56" s="510"/>
      <c r="I56" s="512"/>
      <c r="J56" s="44"/>
      <c r="K56" s="44"/>
    </row>
    <row r="57" spans="2:11" ht="31.5" customHeight="1" x14ac:dyDescent="0.2">
      <c r="B57" s="114" t="s">
        <v>139</v>
      </c>
      <c r="C57" s="489"/>
      <c r="D57" s="489"/>
      <c r="E57" s="499" t="s">
        <v>140</v>
      </c>
      <c r="F57" s="500"/>
      <c r="G57" s="503"/>
      <c r="H57" s="504"/>
      <c r="I57" s="505"/>
      <c r="J57" s="45"/>
      <c r="K57" s="45"/>
    </row>
    <row r="58" spans="2:11" ht="31.5" customHeight="1" thickBot="1" x14ac:dyDescent="0.25">
      <c r="B58" s="78" t="s">
        <v>141</v>
      </c>
      <c r="C58" s="509"/>
      <c r="D58" s="509"/>
      <c r="E58" s="501"/>
      <c r="F58" s="502"/>
      <c r="G58" s="506"/>
      <c r="H58" s="507"/>
      <c r="I58" s="508"/>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518"/>
      <c r="C1" s="521" t="s">
        <v>24</v>
      </c>
      <c r="D1" s="522"/>
      <c r="E1" s="522"/>
      <c r="F1" s="522"/>
      <c r="G1" s="522"/>
      <c r="H1" s="523"/>
      <c r="I1" s="524"/>
      <c r="J1" s="525"/>
    </row>
    <row r="2" spans="2:13" ht="18" customHeight="1" thickBot="1" x14ac:dyDescent="0.3">
      <c r="B2" s="519"/>
      <c r="C2" s="530" t="s">
        <v>25</v>
      </c>
      <c r="D2" s="531"/>
      <c r="E2" s="531"/>
      <c r="F2" s="531"/>
      <c r="G2" s="531"/>
      <c r="H2" s="532"/>
      <c r="I2" s="526"/>
      <c r="J2" s="527"/>
    </row>
    <row r="3" spans="2:13" ht="18" customHeight="1" thickBot="1" x14ac:dyDescent="0.3">
      <c r="B3" s="519"/>
      <c r="C3" s="530" t="s">
        <v>142</v>
      </c>
      <c r="D3" s="531"/>
      <c r="E3" s="531"/>
      <c r="F3" s="531"/>
      <c r="G3" s="531"/>
      <c r="H3" s="532"/>
      <c r="I3" s="526"/>
      <c r="J3" s="527"/>
    </row>
    <row r="4" spans="2:13" ht="18" customHeight="1" thickBot="1" x14ac:dyDescent="0.3">
      <c r="B4" s="520"/>
      <c r="C4" s="530" t="s">
        <v>143</v>
      </c>
      <c r="D4" s="531"/>
      <c r="E4" s="531"/>
      <c r="F4" s="532"/>
      <c r="G4" s="533" t="s">
        <v>190</v>
      </c>
      <c r="H4" s="534"/>
      <c r="I4" s="528"/>
      <c r="J4" s="529"/>
    </row>
    <row r="5" spans="2:13" ht="18" customHeight="1" thickBot="1" x14ac:dyDescent="0.3">
      <c r="B5" s="51"/>
      <c r="C5" s="52"/>
      <c r="D5" s="52"/>
      <c r="E5" s="52"/>
      <c r="F5" s="52"/>
      <c r="G5" s="52"/>
      <c r="H5" s="52"/>
      <c r="I5" s="52"/>
      <c r="J5" s="53"/>
    </row>
    <row r="6" spans="2:13" ht="51.75" customHeight="1" thickBot="1" x14ac:dyDescent="0.3">
      <c r="B6" s="1" t="s">
        <v>185</v>
      </c>
      <c r="C6" s="537" t="s">
        <v>154</v>
      </c>
      <c r="D6" s="538"/>
      <c r="E6" s="539"/>
      <c r="F6" s="54"/>
      <c r="G6" s="52"/>
      <c r="H6" s="52"/>
      <c r="I6" s="52"/>
      <c r="J6" s="53"/>
    </row>
    <row r="7" spans="2:13" ht="32.25" customHeight="1" thickBot="1" x14ac:dyDescent="0.3">
      <c r="B7" s="2" t="s">
        <v>0</v>
      </c>
      <c r="C7" s="537" t="s">
        <v>155</v>
      </c>
      <c r="D7" s="538"/>
      <c r="E7" s="539"/>
      <c r="F7" s="54"/>
      <c r="G7" s="52"/>
      <c r="H7" s="52"/>
      <c r="I7" s="52"/>
      <c r="J7" s="53"/>
    </row>
    <row r="8" spans="2:13" ht="32.25" customHeight="1" thickBot="1" x14ac:dyDescent="0.3">
      <c r="B8" s="2" t="s">
        <v>144</v>
      </c>
      <c r="C8" s="537" t="s">
        <v>363</v>
      </c>
      <c r="D8" s="538"/>
      <c r="E8" s="539"/>
      <c r="F8" s="4"/>
      <c r="G8" s="52"/>
      <c r="H8" s="52"/>
      <c r="I8" s="52"/>
      <c r="J8" s="53"/>
    </row>
    <row r="9" spans="2:13" ht="33.75" customHeight="1" thickBot="1" x14ac:dyDescent="0.3">
      <c r="B9" s="2" t="s">
        <v>28</v>
      </c>
      <c r="C9" s="537" t="s">
        <v>184</v>
      </c>
      <c r="D9" s="538"/>
      <c r="E9" s="539"/>
      <c r="F9" s="54"/>
      <c r="G9" s="52"/>
      <c r="H9" s="52"/>
      <c r="I9" s="52"/>
      <c r="J9" s="53"/>
    </row>
    <row r="10" spans="2:13" ht="32.25" customHeight="1" thickBot="1" x14ac:dyDescent="0.3">
      <c r="B10" s="2" t="s">
        <v>197</v>
      </c>
      <c r="C10" s="537" t="s">
        <v>202</v>
      </c>
      <c r="D10" s="538"/>
      <c r="E10" s="539"/>
    </row>
    <row r="12" spans="2:13" x14ac:dyDescent="0.25">
      <c r="B12" s="547" t="s">
        <v>217</v>
      </c>
      <c r="C12" s="548"/>
      <c r="D12" s="548"/>
      <c r="E12" s="548"/>
      <c r="F12" s="548"/>
      <c r="G12" s="548"/>
      <c r="H12" s="549"/>
      <c r="I12" s="541" t="s">
        <v>145</v>
      </c>
      <c r="J12" s="542"/>
      <c r="K12" s="542"/>
    </row>
    <row r="13" spans="2:13" s="56" customFormat="1" ht="30" customHeight="1" x14ac:dyDescent="0.25">
      <c r="B13" s="535" t="s">
        <v>146</v>
      </c>
      <c r="C13" s="535" t="s">
        <v>147</v>
      </c>
      <c r="D13" s="535" t="s">
        <v>196</v>
      </c>
      <c r="E13" s="535" t="s">
        <v>148</v>
      </c>
      <c r="F13" s="535" t="s">
        <v>149</v>
      </c>
      <c r="G13" s="535" t="s">
        <v>191</v>
      </c>
      <c r="H13" s="535" t="s">
        <v>192</v>
      </c>
      <c r="I13" s="543" t="s">
        <v>193</v>
      </c>
      <c r="J13" s="545" t="s">
        <v>194</v>
      </c>
      <c r="K13" s="540" t="s">
        <v>195</v>
      </c>
    </row>
    <row r="14" spans="2:13" s="56" customFormat="1" x14ac:dyDescent="0.25">
      <c r="B14" s="536"/>
      <c r="C14" s="536"/>
      <c r="D14" s="536"/>
      <c r="E14" s="536"/>
      <c r="F14" s="536"/>
      <c r="G14" s="536"/>
      <c r="H14" s="536"/>
      <c r="I14" s="544"/>
      <c r="J14" s="546"/>
      <c r="K14" s="540"/>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514" t="s">
        <v>17</v>
      </c>
      <c r="C18" s="515"/>
      <c r="D18" s="57">
        <f>SUM(D15:D17)</f>
        <v>0.25</v>
      </c>
      <c r="E18" s="516" t="s">
        <v>17</v>
      </c>
      <c r="F18" s="517"/>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dimension ref="A1:X60"/>
  <sheetViews>
    <sheetView topLeftCell="B45" zoomScale="85" zoomScaleNormal="85" zoomScalePageLayoutView="85" workbookViewId="0">
      <selection activeCell="C47" sqref="C47:I47"/>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64"/>
      <c r="B1" s="550"/>
      <c r="C1" s="553" t="s">
        <v>25</v>
      </c>
      <c r="D1" s="553"/>
      <c r="E1" s="553"/>
      <c r="F1" s="553"/>
      <c r="G1" s="553"/>
      <c r="H1" s="553"/>
      <c r="I1" s="554"/>
      <c r="J1" s="170"/>
      <c r="K1" s="170"/>
      <c r="L1" s="212"/>
      <c r="M1" s="213" t="s">
        <v>47</v>
      </c>
      <c r="N1" s="212"/>
      <c r="O1" s="212"/>
    </row>
    <row r="2" spans="1:15" ht="37.5" customHeight="1" x14ac:dyDescent="0.2">
      <c r="A2" s="265"/>
      <c r="B2" s="551"/>
      <c r="C2" s="557" t="s">
        <v>239</v>
      </c>
      <c r="D2" s="557"/>
      <c r="E2" s="557"/>
      <c r="F2" s="557"/>
      <c r="G2" s="557"/>
      <c r="H2" s="557"/>
      <c r="I2" s="555"/>
      <c r="J2" s="170"/>
      <c r="K2" s="170"/>
      <c r="L2" s="212"/>
      <c r="M2" s="213" t="s">
        <v>48</v>
      </c>
      <c r="N2" s="212"/>
      <c r="O2" s="212"/>
    </row>
    <row r="3" spans="1:15" ht="37.5" customHeight="1" thickBot="1" x14ac:dyDescent="0.25">
      <c r="A3" s="265"/>
      <c r="B3" s="552"/>
      <c r="C3" s="558" t="s">
        <v>240</v>
      </c>
      <c r="D3" s="558"/>
      <c r="E3" s="558"/>
      <c r="F3" s="558" t="s">
        <v>241</v>
      </c>
      <c r="G3" s="558"/>
      <c r="H3" s="558"/>
      <c r="I3" s="556"/>
      <c r="J3" s="170"/>
      <c r="K3" s="170"/>
      <c r="L3" s="212"/>
      <c r="M3" s="213" t="s">
        <v>50</v>
      </c>
      <c r="N3" s="212"/>
      <c r="O3" s="212"/>
    </row>
    <row r="4" spans="1:15" ht="23.25" customHeight="1" x14ac:dyDescent="0.2">
      <c r="A4" s="265"/>
      <c r="B4" s="559" t="s">
        <v>351</v>
      </c>
      <c r="C4" s="560"/>
      <c r="D4" s="560"/>
      <c r="E4" s="560"/>
      <c r="F4" s="560"/>
      <c r="G4" s="560"/>
      <c r="H4" s="560"/>
      <c r="I4" s="561"/>
      <c r="J4" s="174"/>
      <c r="K4" s="174"/>
      <c r="L4" s="212"/>
      <c r="M4" s="212"/>
      <c r="N4" s="212"/>
      <c r="O4" s="212"/>
    </row>
    <row r="5" spans="1:15" ht="24" customHeight="1" x14ac:dyDescent="0.2">
      <c r="A5" s="265"/>
      <c r="B5" s="562" t="s">
        <v>234</v>
      </c>
      <c r="C5" s="563"/>
      <c r="D5" s="563"/>
      <c r="E5" s="563"/>
      <c r="F5" s="563"/>
      <c r="G5" s="563"/>
      <c r="H5" s="563"/>
      <c r="I5" s="564"/>
      <c r="J5" s="175"/>
      <c r="K5" s="175"/>
      <c r="L5" s="212"/>
      <c r="M5" s="212"/>
      <c r="N5" s="212" t="s">
        <v>57</v>
      </c>
      <c r="O5" s="212"/>
    </row>
    <row r="6" spans="1:15" ht="30.75" customHeight="1" x14ac:dyDescent="0.2">
      <c r="A6" s="265"/>
      <c r="B6" s="222" t="s">
        <v>242</v>
      </c>
      <c r="C6" s="220">
        <v>1</v>
      </c>
      <c r="D6" s="565" t="s">
        <v>243</v>
      </c>
      <c r="E6" s="565"/>
      <c r="F6" s="566" t="s">
        <v>352</v>
      </c>
      <c r="G6" s="566"/>
      <c r="H6" s="566"/>
      <c r="I6" s="567"/>
      <c r="J6" s="177"/>
      <c r="K6" s="177"/>
      <c r="L6" s="212"/>
      <c r="M6" s="213" t="s">
        <v>60</v>
      </c>
      <c r="N6" s="212" t="s">
        <v>61</v>
      </c>
      <c r="O6" s="212"/>
    </row>
    <row r="7" spans="1:15" ht="30.75" customHeight="1" x14ac:dyDescent="0.2">
      <c r="A7" s="265"/>
      <c r="B7" s="222" t="s">
        <v>244</v>
      </c>
      <c r="C7" s="220" t="s">
        <v>81</v>
      </c>
      <c r="D7" s="565" t="s">
        <v>245</v>
      </c>
      <c r="E7" s="565"/>
      <c r="F7" s="568" t="s">
        <v>325</v>
      </c>
      <c r="G7" s="568"/>
      <c r="H7" s="266" t="s">
        <v>246</v>
      </c>
      <c r="I7" s="221" t="s">
        <v>81</v>
      </c>
      <c r="J7" s="179"/>
      <c r="K7" s="179"/>
      <c r="L7" s="212"/>
      <c r="M7" s="213" t="s">
        <v>65</v>
      </c>
      <c r="N7" s="212" t="s">
        <v>66</v>
      </c>
      <c r="O7" s="212"/>
    </row>
    <row r="8" spans="1:15" ht="30.75" customHeight="1" x14ac:dyDescent="0.2">
      <c r="A8" s="265"/>
      <c r="B8" s="222" t="s">
        <v>247</v>
      </c>
      <c r="C8" s="566" t="s">
        <v>289</v>
      </c>
      <c r="D8" s="566"/>
      <c r="E8" s="566"/>
      <c r="F8" s="566"/>
      <c r="G8" s="219" t="s">
        <v>248</v>
      </c>
      <c r="H8" s="571">
        <v>7550</v>
      </c>
      <c r="I8" s="572"/>
      <c r="J8" s="180"/>
      <c r="K8" s="180"/>
      <c r="L8" s="212"/>
      <c r="M8" s="213" t="s">
        <v>69</v>
      </c>
      <c r="N8" s="212" t="s">
        <v>70</v>
      </c>
      <c r="O8" s="212"/>
    </row>
    <row r="9" spans="1:15" ht="30.75" customHeight="1" x14ac:dyDescent="0.2">
      <c r="A9" s="265"/>
      <c r="B9" s="222" t="s">
        <v>48</v>
      </c>
      <c r="C9" s="573" t="s">
        <v>60</v>
      </c>
      <c r="D9" s="573"/>
      <c r="E9" s="573"/>
      <c r="F9" s="573"/>
      <c r="G9" s="219" t="s">
        <v>249</v>
      </c>
      <c r="H9" s="574" t="s">
        <v>290</v>
      </c>
      <c r="I9" s="575"/>
      <c r="J9" s="181"/>
      <c r="K9" s="181"/>
      <c r="L9" s="212"/>
      <c r="M9" s="214" t="s">
        <v>73</v>
      </c>
      <c r="N9" s="212"/>
      <c r="O9" s="212"/>
    </row>
    <row r="10" spans="1:15" ht="39" customHeight="1" x14ac:dyDescent="0.2">
      <c r="A10" s="265"/>
      <c r="B10" s="222" t="s">
        <v>250</v>
      </c>
      <c r="C10" s="566" t="s">
        <v>344</v>
      </c>
      <c r="D10" s="566"/>
      <c r="E10" s="566"/>
      <c r="F10" s="566"/>
      <c r="G10" s="566"/>
      <c r="H10" s="566"/>
      <c r="I10" s="567"/>
      <c r="J10" s="183"/>
      <c r="K10" s="183"/>
      <c r="L10" s="212"/>
      <c r="M10" s="214"/>
      <c r="N10" s="212"/>
      <c r="O10" s="212"/>
    </row>
    <row r="11" spans="1:15" ht="30.75" customHeight="1" x14ac:dyDescent="0.2">
      <c r="A11" s="265"/>
      <c r="B11" s="222" t="s">
        <v>251</v>
      </c>
      <c r="C11" s="576" t="s">
        <v>291</v>
      </c>
      <c r="D11" s="576"/>
      <c r="E11" s="576"/>
      <c r="F11" s="576"/>
      <c r="G11" s="576"/>
      <c r="H11" s="576"/>
      <c r="I11" s="577"/>
      <c r="J11" s="179"/>
      <c r="K11" s="179"/>
      <c r="L11" s="212"/>
      <c r="M11" s="214"/>
      <c r="N11" s="212" t="s">
        <v>76</v>
      </c>
      <c r="O11" s="212"/>
    </row>
    <row r="12" spans="1:15" ht="30.75" customHeight="1" x14ac:dyDescent="0.2">
      <c r="A12" s="265"/>
      <c r="B12" s="222" t="s">
        <v>254</v>
      </c>
      <c r="C12" s="569" t="s">
        <v>314</v>
      </c>
      <c r="D12" s="569"/>
      <c r="E12" s="569"/>
      <c r="F12" s="569"/>
      <c r="G12" s="219" t="s">
        <v>252</v>
      </c>
      <c r="H12" s="578" t="s">
        <v>91</v>
      </c>
      <c r="I12" s="579"/>
      <c r="J12" s="179"/>
      <c r="K12" s="179"/>
      <c r="L12" s="212"/>
      <c r="M12" s="214" t="s">
        <v>80</v>
      </c>
      <c r="N12" s="212" t="s">
        <v>81</v>
      </c>
      <c r="O12" s="212"/>
    </row>
    <row r="13" spans="1:15" ht="30.75" customHeight="1" x14ac:dyDescent="0.2">
      <c r="A13" s="265"/>
      <c r="B13" s="222" t="s">
        <v>255</v>
      </c>
      <c r="C13" s="580" t="s">
        <v>398</v>
      </c>
      <c r="D13" s="580"/>
      <c r="E13" s="580"/>
      <c r="F13" s="580"/>
      <c r="G13" s="219" t="s">
        <v>253</v>
      </c>
      <c r="H13" s="578" t="s">
        <v>70</v>
      </c>
      <c r="I13" s="579"/>
      <c r="J13" s="179"/>
      <c r="K13" s="179"/>
      <c r="L13" s="212"/>
      <c r="M13" s="214" t="s">
        <v>84</v>
      </c>
      <c r="N13" s="212"/>
      <c r="O13" s="212"/>
    </row>
    <row r="14" spans="1:15" ht="64.5" customHeight="1" x14ac:dyDescent="0.2">
      <c r="A14" s="265"/>
      <c r="B14" s="222" t="s">
        <v>256</v>
      </c>
      <c r="C14" s="569" t="s">
        <v>315</v>
      </c>
      <c r="D14" s="569"/>
      <c r="E14" s="569"/>
      <c r="F14" s="569"/>
      <c r="G14" s="569"/>
      <c r="H14" s="569"/>
      <c r="I14" s="570"/>
      <c r="J14" s="183"/>
      <c r="K14" s="183"/>
      <c r="L14" s="212"/>
      <c r="M14" s="214" t="s">
        <v>86</v>
      </c>
      <c r="N14" s="212"/>
      <c r="O14" s="212"/>
    </row>
    <row r="15" spans="1:15" ht="30.75" customHeight="1" x14ac:dyDescent="0.2">
      <c r="A15" s="265"/>
      <c r="B15" s="222" t="s">
        <v>257</v>
      </c>
      <c r="C15" s="569" t="s">
        <v>368</v>
      </c>
      <c r="D15" s="569"/>
      <c r="E15" s="569"/>
      <c r="F15" s="569"/>
      <c r="G15" s="569"/>
      <c r="H15" s="569"/>
      <c r="I15" s="570"/>
      <c r="J15" s="184"/>
      <c r="K15" s="184"/>
      <c r="L15" s="212"/>
      <c r="M15" s="214" t="s">
        <v>88</v>
      </c>
      <c r="N15" s="212"/>
      <c r="O15" s="212"/>
    </row>
    <row r="16" spans="1:15" ht="20.25" customHeight="1" x14ac:dyDescent="0.2">
      <c r="A16" s="265"/>
      <c r="B16" s="222" t="s">
        <v>258</v>
      </c>
      <c r="C16" s="569" t="s">
        <v>316</v>
      </c>
      <c r="D16" s="569"/>
      <c r="E16" s="569"/>
      <c r="F16" s="569"/>
      <c r="G16" s="569"/>
      <c r="H16" s="569"/>
      <c r="I16" s="570"/>
      <c r="J16" s="185"/>
      <c r="K16" s="185"/>
      <c r="L16" s="212"/>
      <c r="M16" s="214"/>
      <c r="N16" s="212"/>
      <c r="O16" s="212"/>
    </row>
    <row r="17" spans="1:15" ht="30.75" customHeight="1" x14ac:dyDescent="0.2">
      <c r="A17" s="265"/>
      <c r="B17" s="222" t="s">
        <v>259</v>
      </c>
      <c r="C17" s="568" t="s">
        <v>309</v>
      </c>
      <c r="D17" s="587"/>
      <c r="E17" s="587"/>
      <c r="F17" s="587"/>
      <c r="G17" s="587"/>
      <c r="H17" s="587"/>
      <c r="I17" s="588"/>
      <c r="J17" s="186"/>
      <c r="K17" s="186"/>
      <c r="L17" s="212"/>
      <c r="M17" s="214" t="s">
        <v>91</v>
      </c>
      <c r="N17" s="212"/>
      <c r="O17" s="212"/>
    </row>
    <row r="18" spans="1:15" ht="18" customHeight="1" x14ac:dyDescent="0.2">
      <c r="A18" s="265"/>
      <c r="B18" s="589" t="s">
        <v>265</v>
      </c>
      <c r="C18" s="590" t="s">
        <v>237</v>
      </c>
      <c r="D18" s="590"/>
      <c r="E18" s="590"/>
      <c r="F18" s="591" t="s">
        <v>238</v>
      </c>
      <c r="G18" s="591"/>
      <c r="H18" s="591"/>
      <c r="I18" s="592"/>
      <c r="J18" s="187"/>
      <c r="K18" s="187"/>
      <c r="L18" s="212"/>
      <c r="M18" s="214" t="s">
        <v>79</v>
      </c>
      <c r="N18" s="212"/>
      <c r="O18" s="212"/>
    </row>
    <row r="19" spans="1:15" ht="39.75" customHeight="1" x14ac:dyDescent="0.2">
      <c r="A19" s="265"/>
      <c r="B19" s="589"/>
      <c r="C19" s="566" t="s">
        <v>317</v>
      </c>
      <c r="D19" s="566"/>
      <c r="E19" s="566"/>
      <c r="F19" s="566" t="s">
        <v>318</v>
      </c>
      <c r="G19" s="566"/>
      <c r="H19" s="566"/>
      <c r="I19" s="567"/>
      <c r="J19" s="185"/>
      <c r="K19" s="185"/>
      <c r="L19" s="212"/>
      <c r="M19" s="214" t="s">
        <v>95</v>
      </c>
      <c r="N19" s="212"/>
      <c r="O19" s="212"/>
    </row>
    <row r="20" spans="1:15" ht="39.75" customHeight="1" x14ac:dyDescent="0.2">
      <c r="A20" s="265"/>
      <c r="B20" s="222" t="s">
        <v>266</v>
      </c>
      <c r="C20" s="593" t="s">
        <v>309</v>
      </c>
      <c r="D20" s="594"/>
      <c r="E20" s="595"/>
      <c r="F20" s="596" t="s">
        <v>309</v>
      </c>
      <c r="G20" s="596"/>
      <c r="H20" s="596"/>
      <c r="I20" s="597"/>
      <c r="J20" s="179"/>
      <c r="K20" s="179"/>
      <c r="L20" s="212"/>
      <c r="M20" s="214"/>
      <c r="N20" s="212"/>
      <c r="O20" s="212"/>
    </row>
    <row r="21" spans="1:15" ht="106.35" customHeight="1" x14ac:dyDescent="0.2">
      <c r="A21" s="265"/>
      <c r="B21" s="222" t="s">
        <v>267</v>
      </c>
      <c r="C21" s="598" t="s">
        <v>319</v>
      </c>
      <c r="D21" s="599"/>
      <c r="E21" s="600"/>
      <c r="F21" s="601" t="s">
        <v>320</v>
      </c>
      <c r="G21" s="602"/>
      <c r="H21" s="602"/>
      <c r="I21" s="603"/>
      <c r="J21" s="184"/>
      <c r="K21" s="184"/>
      <c r="L21" s="212"/>
      <c r="M21" s="214"/>
      <c r="N21" s="212"/>
      <c r="O21" s="212"/>
    </row>
    <row r="22" spans="1:15" ht="23.25" customHeight="1" x14ac:dyDescent="0.2">
      <c r="A22" s="265"/>
      <c r="B22" s="222" t="s">
        <v>268</v>
      </c>
      <c r="C22" s="581">
        <v>44562</v>
      </c>
      <c r="D22" s="604"/>
      <c r="E22" s="605"/>
      <c r="F22" s="178" t="s">
        <v>271</v>
      </c>
      <c r="G22" s="329">
        <v>0.1</v>
      </c>
      <c r="H22" s="178" t="s">
        <v>275</v>
      </c>
      <c r="I22" s="330">
        <v>0.1</v>
      </c>
      <c r="J22" s="189"/>
      <c r="K22" s="189"/>
      <c r="L22" s="212"/>
      <c r="M22" s="214"/>
      <c r="N22" s="212"/>
      <c r="O22" s="212"/>
    </row>
    <row r="23" spans="1:15" ht="27" customHeight="1" x14ac:dyDescent="0.2">
      <c r="A23" s="265"/>
      <c r="B23" s="222" t="s">
        <v>269</v>
      </c>
      <c r="C23" s="581">
        <v>44926</v>
      </c>
      <c r="D23" s="582"/>
      <c r="E23" s="583"/>
      <c r="F23" s="178" t="s">
        <v>272</v>
      </c>
      <c r="G23" s="584">
        <v>0.4</v>
      </c>
      <c r="H23" s="585"/>
      <c r="I23" s="586"/>
      <c r="J23" s="190"/>
      <c r="K23" s="190"/>
      <c r="L23" s="212"/>
      <c r="M23" s="214"/>
      <c r="N23" s="212"/>
      <c r="O23" s="212"/>
    </row>
    <row r="24" spans="1:15" ht="30.75" customHeight="1" x14ac:dyDescent="0.2">
      <c r="A24" s="265"/>
      <c r="B24" s="228" t="s">
        <v>270</v>
      </c>
      <c r="C24" s="606" t="s">
        <v>321</v>
      </c>
      <c r="D24" s="607"/>
      <c r="E24" s="608"/>
      <c r="F24" s="225" t="s">
        <v>274</v>
      </c>
      <c r="G24" s="609" t="s">
        <v>223</v>
      </c>
      <c r="H24" s="582"/>
      <c r="I24" s="610"/>
      <c r="J24" s="187"/>
      <c r="K24" s="187"/>
      <c r="M24" s="188"/>
    </row>
    <row r="25" spans="1:15" ht="22.5" customHeight="1" x14ac:dyDescent="0.2">
      <c r="A25" s="265"/>
      <c r="B25" s="562" t="s">
        <v>235</v>
      </c>
      <c r="C25" s="563"/>
      <c r="D25" s="563"/>
      <c r="E25" s="563"/>
      <c r="F25" s="563"/>
      <c r="G25" s="563"/>
      <c r="H25" s="563"/>
      <c r="I25" s="564"/>
      <c r="J25" s="175"/>
      <c r="K25" s="175"/>
      <c r="M25" s="188"/>
    </row>
    <row r="26" spans="1:15" ht="43.5" customHeight="1" x14ac:dyDescent="0.2">
      <c r="A26" s="265"/>
      <c r="B26" s="191" t="s">
        <v>105</v>
      </c>
      <c r="C26" s="219" t="s">
        <v>261</v>
      </c>
      <c r="D26" s="219" t="s">
        <v>260</v>
      </c>
      <c r="E26" s="192" t="s">
        <v>264</v>
      </c>
      <c r="F26" s="219" t="s">
        <v>263</v>
      </c>
      <c r="G26" s="219" t="s">
        <v>262</v>
      </c>
      <c r="H26" s="192" t="s">
        <v>276</v>
      </c>
      <c r="I26" s="193" t="s">
        <v>273</v>
      </c>
      <c r="J26" s="185"/>
      <c r="K26" s="185"/>
      <c r="M26" s="188"/>
    </row>
    <row r="27" spans="1:15" ht="15.6" customHeight="1" x14ac:dyDescent="0.2">
      <c r="A27" s="265"/>
      <c r="B27" s="191" t="s">
        <v>323</v>
      </c>
      <c r="C27" s="215">
        <v>0</v>
      </c>
      <c r="D27" s="215">
        <v>0</v>
      </c>
      <c r="E27" s="269">
        <f>IF(OR(C27=0,C27=""),0,D27/C27)</f>
        <v>0</v>
      </c>
      <c r="F27" s="626">
        <f>SUM(C27:C38)</f>
        <v>0.4</v>
      </c>
      <c r="G27" s="626">
        <f>SUM(D27:D38)</f>
        <v>0.14752000000000001</v>
      </c>
      <c r="H27" s="269">
        <f>+(D27*100%)/$G$23</f>
        <v>0</v>
      </c>
      <c r="I27" s="623">
        <f>G27+I22</f>
        <v>0.24752000000000002</v>
      </c>
      <c r="J27" s="185"/>
      <c r="K27" s="185"/>
      <c r="M27" s="188"/>
    </row>
    <row r="28" spans="1:15" ht="15.6" customHeight="1" x14ac:dyDescent="0.2">
      <c r="A28" s="265"/>
      <c r="B28" s="191" t="s">
        <v>114</v>
      </c>
      <c r="C28" s="215">
        <v>0</v>
      </c>
      <c r="D28" s="215">
        <v>0</v>
      </c>
      <c r="E28" s="269">
        <f t="shared" ref="E28:E38" si="0">IF(OR(C28=0,C28=""),0,D28/C28)</f>
        <v>0</v>
      </c>
      <c r="F28" s="627"/>
      <c r="G28" s="627"/>
      <c r="H28" s="269">
        <f>+IF(D28="","",((D28*100%)/$G$23)+H27)</f>
        <v>0</v>
      </c>
      <c r="I28" s="624"/>
      <c r="J28" s="185"/>
      <c r="K28" s="185"/>
      <c r="M28" s="188"/>
    </row>
    <row r="29" spans="1:15" ht="15.6" customHeight="1" x14ac:dyDescent="0.2">
      <c r="A29" s="265"/>
      <c r="B29" s="191" t="s">
        <v>115</v>
      </c>
      <c r="C29" s="215">
        <f>6.42%*$G$23</f>
        <v>2.5679999999999998E-2</v>
      </c>
      <c r="D29" s="215">
        <f>6.42%*$G$23</f>
        <v>2.5679999999999998E-2</v>
      </c>
      <c r="E29" s="269">
        <f t="shared" si="0"/>
        <v>1</v>
      </c>
      <c r="F29" s="627"/>
      <c r="G29" s="627"/>
      <c r="H29" s="269">
        <f>+IF(D29="","",((D29*100%)/$G$23)+H28)</f>
        <v>6.4199999999999993E-2</v>
      </c>
      <c r="I29" s="624"/>
      <c r="J29" s="185"/>
      <c r="K29" s="185"/>
      <c r="M29" s="188"/>
    </row>
    <row r="30" spans="1:15" ht="15.6" customHeight="1" x14ac:dyDescent="0.2">
      <c r="A30" s="265"/>
      <c r="B30" s="191" t="s">
        <v>116</v>
      </c>
      <c r="C30" s="215">
        <f>6.42%*$G$23</f>
        <v>2.5679999999999998E-2</v>
      </c>
      <c r="D30" s="215">
        <f>6.42%*$G$23</f>
        <v>2.5679999999999998E-2</v>
      </c>
      <c r="E30" s="269">
        <f t="shared" si="0"/>
        <v>1</v>
      </c>
      <c r="F30" s="627"/>
      <c r="G30" s="627"/>
      <c r="H30" s="269">
        <f t="shared" ref="H30:H38" si="1">+IF(D30="","",((D30*100%)/$G$23)+H29)</f>
        <v>0.12839999999999999</v>
      </c>
      <c r="I30" s="624"/>
      <c r="J30" s="185"/>
      <c r="K30" s="185"/>
      <c r="M30" s="188"/>
    </row>
    <row r="31" spans="1:15" ht="15.6" customHeight="1" x14ac:dyDescent="0.2">
      <c r="A31" s="265"/>
      <c r="B31" s="191" t="s">
        <v>117</v>
      </c>
      <c r="C31" s="215">
        <f>24.04%*$G$23</f>
        <v>9.6160000000000009E-2</v>
      </c>
      <c r="D31" s="215">
        <f>24.04%*$G$23</f>
        <v>9.6160000000000009E-2</v>
      </c>
      <c r="E31" s="269">
        <f t="shared" si="0"/>
        <v>1</v>
      </c>
      <c r="F31" s="627"/>
      <c r="G31" s="627"/>
      <c r="H31" s="269">
        <f t="shared" si="1"/>
        <v>0.36880000000000002</v>
      </c>
      <c r="I31" s="624"/>
      <c r="J31" s="185"/>
      <c r="K31" s="185"/>
      <c r="M31" s="188"/>
    </row>
    <row r="32" spans="1:15" ht="15.6" customHeight="1" x14ac:dyDescent="0.2">
      <c r="A32" s="265"/>
      <c r="B32" s="191" t="s">
        <v>118</v>
      </c>
      <c r="C32" s="215">
        <f>21.44%*G23</f>
        <v>8.5760000000000003E-2</v>
      </c>
      <c r="D32" s="215"/>
      <c r="E32" s="269">
        <f t="shared" si="0"/>
        <v>0</v>
      </c>
      <c r="F32" s="627"/>
      <c r="G32" s="627"/>
      <c r="H32" s="269" t="str">
        <f t="shared" si="1"/>
        <v/>
      </c>
      <c r="I32" s="624"/>
      <c r="J32" s="185"/>
      <c r="K32" s="185"/>
      <c r="M32" s="188"/>
    </row>
    <row r="33" spans="1:17" ht="19.5" customHeight="1" x14ac:dyDescent="0.2">
      <c r="A33" s="265"/>
      <c r="B33" s="191" t="s">
        <v>119</v>
      </c>
      <c r="C33" s="215">
        <f>4.94%*$G$23</f>
        <v>1.9760000000000003E-2</v>
      </c>
      <c r="D33" s="215"/>
      <c r="E33" s="269">
        <f t="shared" si="0"/>
        <v>0</v>
      </c>
      <c r="F33" s="627"/>
      <c r="G33" s="627"/>
      <c r="H33" s="269" t="str">
        <f t="shared" si="1"/>
        <v/>
      </c>
      <c r="I33" s="624"/>
      <c r="J33" s="195"/>
      <c r="K33" s="195"/>
    </row>
    <row r="34" spans="1:17" ht="19.5" customHeight="1" x14ac:dyDescent="0.2">
      <c r="A34" s="265"/>
      <c r="B34" s="191" t="s">
        <v>120</v>
      </c>
      <c r="C34" s="215">
        <f>4.94%*$G$23</f>
        <v>1.9760000000000003E-2</v>
      </c>
      <c r="D34" s="215"/>
      <c r="E34" s="269">
        <f t="shared" si="0"/>
        <v>0</v>
      </c>
      <c r="F34" s="627"/>
      <c r="G34" s="627"/>
      <c r="H34" s="269" t="str">
        <f t="shared" si="1"/>
        <v/>
      </c>
      <c r="I34" s="624"/>
      <c r="J34" s="195"/>
      <c r="K34" s="195"/>
    </row>
    <row r="35" spans="1:17" ht="19.5" customHeight="1" x14ac:dyDescent="0.2">
      <c r="A35" s="265"/>
      <c r="B35" s="191" t="s">
        <v>121</v>
      </c>
      <c r="C35" s="215">
        <f>4.94%*$G$23</f>
        <v>1.9760000000000003E-2</v>
      </c>
      <c r="D35" s="215"/>
      <c r="E35" s="269">
        <f t="shared" si="0"/>
        <v>0</v>
      </c>
      <c r="F35" s="627"/>
      <c r="G35" s="627"/>
      <c r="H35" s="269" t="str">
        <f t="shared" si="1"/>
        <v/>
      </c>
      <c r="I35" s="624"/>
      <c r="J35" s="195" t="s">
        <v>384</v>
      </c>
      <c r="K35" s="195"/>
    </row>
    <row r="36" spans="1:17" ht="19.5" customHeight="1" x14ac:dyDescent="0.2">
      <c r="A36" s="265"/>
      <c r="B36" s="191" t="s">
        <v>122</v>
      </c>
      <c r="C36" s="215">
        <f>4.94%*$G$23</f>
        <v>1.9760000000000003E-2</v>
      </c>
      <c r="D36" s="215"/>
      <c r="E36" s="269">
        <f t="shared" si="0"/>
        <v>0</v>
      </c>
      <c r="F36" s="627"/>
      <c r="G36" s="627"/>
      <c r="H36" s="269" t="str">
        <f t="shared" si="1"/>
        <v/>
      </c>
      <c r="I36" s="624"/>
      <c r="J36" s="195"/>
      <c r="K36" s="195"/>
    </row>
    <row r="37" spans="1:17" ht="19.5" customHeight="1" x14ac:dyDescent="0.2">
      <c r="A37" s="265"/>
      <c r="B37" s="191" t="s">
        <v>123</v>
      </c>
      <c r="C37" s="215">
        <f>4.94%*$G$23</f>
        <v>1.9760000000000003E-2</v>
      </c>
      <c r="D37" s="215"/>
      <c r="E37" s="269">
        <f t="shared" si="0"/>
        <v>0</v>
      </c>
      <c r="F37" s="627"/>
      <c r="G37" s="627"/>
      <c r="H37" s="269" t="str">
        <f t="shared" si="1"/>
        <v/>
      </c>
      <c r="I37" s="624"/>
      <c r="J37" s="195"/>
      <c r="K37" s="195"/>
    </row>
    <row r="38" spans="1:17" ht="19.5" customHeight="1" x14ac:dyDescent="0.2">
      <c r="A38" s="265"/>
      <c r="B38" s="191" t="s">
        <v>124</v>
      </c>
      <c r="C38" s="215">
        <f>(12.04%+4.94%)*$G$23</f>
        <v>6.7920000000000008E-2</v>
      </c>
      <c r="D38" s="215"/>
      <c r="E38" s="269">
        <f t="shared" si="0"/>
        <v>0</v>
      </c>
      <c r="F38" s="628"/>
      <c r="G38" s="628"/>
      <c r="H38" s="269" t="str">
        <f t="shared" si="1"/>
        <v/>
      </c>
      <c r="I38" s="625"/>
      <c r="J38" s="195"/>
      <c r="K38" s="195"/>
    </row>
    <row r="39" spans="1:17" ht="52.5" customHeight="1" x14ac:dyDescent="0.2">
      <c r="A39" s="265"/>
      <c r="B39" s="226" t="s">
        <v>277</v>
      </c>
      <c r="C39" s="611" t="s">
        <v>472</v>
      </c>
      <c r="D39" s="612"/>
      <c r="E39" s="612"/>
      <c r="F39" s="612"/>
      <c r="G39" s="612"/>
      <c r="H39" s="612"/>
      <c r="I39" s="613"/>
      <c r="J39" s="196"/>
      <c r="K39" s="196"/>
    </row>
    <row r="40" spans="1:17" ht="34.5" customHeight="1" x14ac:dyDescent="0.2">
      <c r="A40" s="265"/>
      <c r="B40" s="614"/>
      <c r="C40" s="615"/>
      <c r="D40" s="615"/>
      <c r="E40" s="615"/>
      <c r="F40" s="615"/>
      <c r="G40" s="615"/>
      <c r="H40" s="615"/>
      <c r="I40" s="616"/>
      <c r="J40" s="175"/>
      <c r="K40" s="175"/>
    </row>
    <row r="41" spans="1:17" ht="34.5" customHeight="1" x14ac:dyDescent="0.2">
      <c r="A41" s="265"/>
      <c r="B41" s="617"/>
      <c r="C41" s="618"/>
      <c r="D41" s="618"/>
      <c r="E41" s="618"/>
      <c r="F41" s="618"/>
      <c r="G41" s="618"/>
      <c r="H41" s="618"/>
      <c r="I41" s="619"/>
      <c r="J41" s="196"/>
      <c r="K41" s="196"/>
    </row>
    <row r="42" spans="1:17" ht="34.5" customHeight="1" x14ac:dyDescent="0.2">
      <c r="A42" s="265"/>
      <c r="B42" s="617"/>
      <c r="C42" s="618"/>
      <c r="D42" s="618"/>
      <c r="E42" s="618"/>
      <c r="F42" s="618"/>
      <c r="G42" s="618"/>
      <c r="H42" s="618"/>
      <c r="I42" s="619"/>
      <c r="J42" s="196"/>
      <c r="K42" s="196"/>
    </row>
    <row r="43" spans="1:17" ht="34.5" customHeight="1" x14ac:dyDescent="0.2">
      <c r="A43" s="265"/>
      <c r="B43" s="617"/>
      <c r="C43" s="618"/>
      <c r="D43" s="618"/>
      <c r="E43" s="618"/>
      <c r="F43" s="618"/>
      <c r="G43" s="618"/>
      <c r="H43" s="618"/>
      <c r="I43" s="619"/>
      <c r="J43" s="196"/>
      <c r="K43" s="196"/>
    </row>
    <row r="44" spans="1:17" ht="34.5" customHeight="1" x14ac:dyDescent="0.2">
      <c r="A44" s="265"/>
      <c r="B44" s="620"/>
      <c r="C44" s="621"/>
      <c r="D44" s="621"/>
      <c r="E44" s="621"/>
      <c r="F44" s="621"/>
      <c r="G44" s="621"/>
      <c r="H44" s="621"/>
      <c r="I44" s="622"/>
      <c r="J44" s="174"/>
      <c r="K44" s="174"/>
    </row>
    <row r="45" spans="1:17" ht="140.25" customHeight="1" x14ac:dyDescent="0.2">
      <c r="A45" s="265"/>
      <c r="B45" s="222" t="s">
        <v>278</v>
      </c>
      <c r="C45" s="629" t="s">
        <v>477</v>
      </c>
      <c r="D45" s="630"/>
      <c r="E45" s="630"/>
      <c r="F45" s="630"/>
      <c r="G45" s="630"/>
      <c r="H45" s="630"/>
      <c r="I45" s="631"/>
      <c r="J45" s="197"/>
      <c r="K45" s="197"/>
    </row>
    <row r="46" spans="1:17" ht="75" customHeight="1" x14ac:dyDescent="0.2">
      <c r="A46" s="265"/>
      <c r="B46" s="222" t="s">
        <v>279</v>
      </c>
      <c r="C46" s="642" t="s">
        <v>223</v>
      </c>
      <c r="D46" s="643"/>
      <c r="E46" s="643"/>
      <c r="F46" s="643"/>
      <c r="G46" s="643"/>
      <c r="H46" s="643"/>
      <c r="I46" s="644"/>
      <c r="J46" s="197"/>
      <c r="K46" s="640"/>
      <c r="L46" s="641"/>
      <c r="M46" s="641"/>
      <c r="N46" s="641"/>
      <c r="O46" s="641"/>
      <c r="P46" s="641"/>
      <c r="Q46" s="641"/>
    </row>
    <row r="47" spans="1:17" ht="65.25" customHeight="1" x14ac:dyDescent="0.2">
      <c r="A47" s="265"/>
      <c r="B47" s="227" t="s">
        <v>280</v>
      </c>
      <c r="C47" s="645" t="s">
        <v>428</v>
      </c>
      <c r="D47" s="646"/>
      <c r="E47" s="646"/>
      <c r="F47" s="646"/>
      <c r="G47" s="646"/>
      <c r="H47" s="646"/>
      <c r="I47" s="647"/>
      <c r="J47" s="197"/>
      <c r="K47" s="197"/>
    </row>
    <row r="48" spans="1:17" ht="22.5" customHeight="1" x14ac:dyDescent="0.2">
      <c r="A48" s="265"/>
      <c r="B48" s="562" t="s">
        <v>236</v>
      </c>
      <c r="C48" s="563"/>
      <c r="D48" s="563"/>
      <c r="E48" s="563"/>
      <c r="F48" s="563"/>
      <c r="G48" s="563"/>
      <c r="H48" s="563"/>
      <c r="I48" s="564"/>
      <c r="J48" s="197"/>
      <c r="K48" s="197"/>
    </row>
    <row r="49" spans="1:11" ht="22.5" customHeight="1" x14ac:dyDescent="0.2">
      <c r="A49" s="265"/>
      <c r="B49" s="636" t="s">
        <v>281</v>
      </c>
      <c r="C49" s="216" t="s">
        <v>282</v>
      </c>
      <c r="D49" s="638" t="s">
        <v>283</v>
      </c>
      <c r="E49" s="638"/>
      <c r="F49" s="638"/>
      <c r="G49" s="638" t="s">
        <v>284</v>
      </c>
      <c r="H49" s="638"/>
      <c r="I49" s="639"/>
      <c r="J49" s="198"/>
      <c r="K49" s="198"/>
    </row>
    <row r="50" spans="1:11" ht="30.75" customHeight="1" x14ac:dyDescent="0.2">
      <c r="A50" s="265"/>
      <c r="B50" s="637"/>
      <c r="C50" s="267"/>
      <c r="D50" s="632"/>
      <c r="E50" s="632"/>
      <c r="F50" s="632"/>
      <c r="G50" s="632"/>
      <c r="H50" s="632"/>
      <c r="I50" s="633"/>
      <c r="J50" s="198"/>
      <c r="K50" s="198"/>
    </row>
    <row r="51" spans="1:11" ht="32.25" customHeight="1" x14ac:dyDescent="0.2">
      <c r="A51" s="265"/>
      <c r="B51" s="230" t="s">
        <v>285</v>
      </c>
      <c r="C51" s="632" t="s">
        <v>429</v>
      </c>
      <c r="D51" s="632"/>
      <c r="E51" s="632"/>
      <c r="F51" s="632"/>
      <c r="G51" s="632"/>
      <c r="H51" s="632"/>
      <c r="I51" s="633"/>
      <c r="J51" s="200"/>
      <c r="K51" s="200"/>
    </row>
    <row r="52" spans="1:11" ht="28.5" customHeight="1" x14ac:dyDescent="0.2">
      <c r="A52" s="265"/>
      <c r="B52" s="231" t="s">
        <v>286</v>
      </c>
      <c r="C52" s="632" t="s">
        <v>429</v>
      </c>
      <c r="D52" s="632"/>
      <c r="E52" s="632"/>
      <c r="F52" s="632"/>
      <c r="G52" s="632"/>
      <c r="H52" s="632"/>
      <c r="I52" s="633"/>
      <c r="J52" s="200"/>
      <c r="K52" s="200"/>
    </row>
    <row r="53" spans="1:11" ht="30" customHeight="1" x14ac:dyDescent="0.2">
      <c r="A53" s="265"/>
      <c r="B53" s="227" t="s">
        <v>287</v>
      </c>
      <c r="C53" s="632" t="s">
        <v>350</v>
      </c>
      <c r="D53" s="632"/>
      <c r="E53" s="632"/>
      <c r="F53" s="632"/>
      <c r="G53" s="632"/>
      <c r="H53" s="632"/>
      <c r="I53" s="633"/>
      <c r="J53" s="201"/>
      <c r="K53" s="201"/>
    </row>
    <row r="54" spans="1:11" ht="31.5" customHeight="1" thickBot="1" x14ac:dyDescent="0.25">
      <c r="A54" s="268"/>
      <c r="B54" s="210" t="s">
        <v>288</v>
      </c>
      <c r="C54" s="634" t="s">
        <v>366</v>
      </c>
      <c r="D54" s="634"/>
      <c r="E54" s="634"/>
      <c r="F54" s="634"/>
      <c r="G54" s="634"/>
      <c r="H54" s="634"/>
      <c r="I54" s="635"/>
      <c r="J54" s="202"/>
      <c r="K54" s="202"/>
    </row>
    <row r="55" spans="1:11" x14ac:dyDescent="0.2">
      <c r="B55" s="203"/>
      <c r="C55" s="204"/>
      <c r="D55" s="204"/>
      <c r="E55" s="205"/>
      <c r="F55" s="205"/>
      <c r="G55" s="211"/>
      <c r="H55" s="207"/>
      <c r="I55" s="204"/>
      <c r="J55" s="202"/>
      <c r="K55" s="202"/>
    </row>
    <row r="56" spans="1:11" x14ac:dyDescent="0.2">
      <c r="B56" s="203"/>
      <c r="C56" s="204"/>
      <c r="D56" s="204"/>
      <c r="E56" s="205"/>
      <c r="F56" s="205"/>
      <c r="G56" s="211"/>
      <c r="H56" s="207"/>
      <c r="I56" s="204"/>
      <c r="J56" s="202"/>
      <c r="K56" s="202"/>
    </row>
    <row r="57" spans="1:11" x14ac:dyDescent="0.2">
      <c r="B57" s="203"/>
      <c r="C57" s="204"/>
      <c r="D57" s="204"/>
      <c r="E57" s="205"/>
      <c r="F57" s="205"/>
      <c r="G57" s="211"/>
      <c r="H57" s="207"/>
      <c r="I57" s="204"/>
      <c r="J57" s="202"/>
      <c r="K57" s="202"/>
    </row>
    <row r="58" spans="1:11" x14ac:dyDescent="0.2">
      <c r="B58" s="203"/>
      <c r="C58" s="204"/>
      <c r="D58" s="204"/>
      <c r="E58" s="205"/>
      <c r="F58" s="205"/>
      <c r="G58" s="211"/>
      <c r="H58" s="207"/>
      <c r="I58" s="204"/>
      <c r="J58" s="202"/>
      <c r="K58" s="202"/>
    </row>
    <row r="59" spans="1:11" x14ac:dyDescent="0.2">
      <c r="B59" s="203"/>
      <c r="C59" s="204"/>
      <c r="D59" s="204"/>
      <c r="E59" s="205"/>
      <c r="F59" s="205"/>
      <c r="G59" s="211"/>
      <c r="H59" s="207"/>
      <c r="I59" s="204"/>
      <c r="J59" s="202"/>
      <c r="K59" s="202"/>
    </row>
    <row r="60" spans="1:11" ht="25.5" customHeight="1" x14ac:dyDescent="0.2">
      <c r="B60" s="203"/>
      <c r="C60" s="204"/>
      <c r="D60" s="204"/>
      <c r="E60" s="205"/>
      <c r="F60" s="205"/>
      <c r="G60" s="211"/>
      <c r="H60" s="207"/>
      <c r="I60" s="204"/>
      <c r="J60" s="202"/>
      <c r="K60" s="202"/>
    </row>
  </sheetData>
  <mergeCells count="60">
    <mergeCell ref="K46:Q46"/>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dimension ref="B1:X67"/>
  <sheetViews>
    <sheetView view="pageBreakPreview" topLeftCell="A51" zoomScale="80" zoomScaleNormal="70" zoomScaleSheetLayoutView="80" zoomScalePageLayoutView="85" workbookViewId="0">
      <selection activeCell="C54" sqref="C54:I54"/>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50"/>
      <c r="C1" s="648" t="s">
        <v>25</v>
      </c>
      <c r="D1" s="648"/>
      <c r="E1" s="648"/>
      <c r="F1" s="648"/>
      <c r="G1" s="648"/>
      <c r="H1" s="648"/>
      <c r="I1" s="554"/>
      <c r="J1" s="170"/>
      <c r="K1" s="170"/>
      <c r="M1" s="172" t="s">
        <v>47</v>
      </c>
    </row>
    <row r="2" spans="2:14" ht="37.5" customHeight="1" x14ac:dyDescent="0.2">
      <c r="B2" s="551"/>
      <c r="C2" s="650" t="s">
        <v>239</v>
      </c>
      <c r="D2" s="650"/>
      <c r="E2" s="650"/>
      <c r="F2" s="650"/>
      <c r="G2" s="650"/>
      <c r="H2" s="650"/>
      <c r="I2" s="649"/>
      <c r="J2" s="170"/>
      <c r="K2" s="170"/>
      <c r="M2" s="172" t="s">
        <v>48</v>
      </c>
    </row>
    <row r="3" spans="2:14" ht="37.5" customHeight="1" thickBot="1" x14ac:dyDescent="0.25">
      <c r="B3" s="552"/>
      <c r="C3" s="558" t="s">
        <v>240</v>
      </c>
      <c r="D3" s="558"/>
      <c r="E3" s="558"/>
      <c r="F3" s="558" t="s">
        <v>241</v>
      </c>
      <c r="G3" s="558"/>
      <c r="H3" s="558"/>
      <c r="I3" s="556"/>
      <c r="J3" s="170"/>
      <c r="K3" s="170"/>
      <c r="M3" s="172" t="s">
        <v>50</v>
      </c>
    </row>
    <row r="4" spans="2:14" ht="23.25" customHeight="1" x14ac:dyDescent="0.2">
      <c r="B4" s="559" t="s">
        <v>351</v>
      </c>
      <c r="C4" s="560"/>
      <c r="D4" s="560"/>
      <c r="E4" s="560"/>
      <c r="F4" s="560"/>
      <c r="G4" s="560"/>
      <c r="H4" s="560"/>
      <c r="I4" s="561"/>
      <c r="J4" s="174"/>
      <c r="K4" s="174"/>
    </row>
    <row r="5" spans="2:14" ht="24" customHeight="1" x14ac:dyDescent="0.2">
      <c r="B5" s="562" t="s">
        <v>234</v>
      </c>
      <c r="C5" s="651"/>
      <c r="D5" s="651"/>
      <c r="E5" s="651"/>
      <c r="F5" s="651"/>
      <c r="G5" s="651"/>
      <c r="H5" s="651"/>
      <c r="I5" s="652"/>
      <c r="J5" s="175"/>
      <c r="K5" s="175"/>
      <c r="N5" s="176"/>
    </row>
    <row r="6" spans="2:14" ht="30.75" customHeight="1" x14ac:dyDescent="0.2">
      <c r="B6" s="277" t="s">
        <v>242</v>
      </c>
      <c r="C6" s="280">
        <v>2</v>
      </c>
      <c r="D6" s="653" t="s">
        <v>243</v>
      </c>
      <c r="E6" s="653"/>
      <c r="F6" s="654" t="s">
        <v>353</v>
      </c>
      <c r="G6" s="654"/>
      <c r="H6" s="654"/>
      <c r="I6" s="655"/>
      <c r="J6" s="177"/>
      <c r="K6" s="177"/>
      <c r="M6" s="172" t="s">
        <v>60</v>
      </c>
      <c r="N6" s="176"/>
    </row>
    <row r="7" spans="2:14" ht="30.75" customHeight="1" x14ac:dyDescent="0.2">
      <c r="B7" s="277" t="s">
        <v>244</v>
      </c>
      <c r="C7" s="280" t="s">
        <v>81</v>
      </c>
      <c r="D7" s="653" t="s">
        <v>245</v>
      </c>
      <c r="E7" s="653"/>
      <c r="F7" s="656" t="s">
        <v>292</v>
      </c>
      <c r="G7" s="656"/>
      <c r="H7" s="281" t="s">
        <v>246</v>
      </c>
      <c r="I7" s="282" t="s">
        <v>81</v>
      </c>
      <c r="J7" s="179"/>
      <c r="K7" s="179"/>
      <c r="M7" s="172" t="s">
        <v>65</v>
      </c>
      <c r="N7" s="176"/>
    </row>
    <row r="8" spans="2:14" ht="30.75" customHeight="1" x14ac:dyDescent="0.2">
      <c r="B8" s="277" t="s">
        <v>247</v>
      </c>
      <c r="C8" s="654" t="s">
        <v>289</v>
      </c>
      <c r="D8" s="654"/>
      <c r="E8" s="654"/>
      <c r="F8" s="654"/>
      <c r="G8" s="281" t="s">
        <v>248</v>
      </c>
      <c r="H8" s="659">
        <v>7550</v>
      </c>
      <c r="I8" s="660"/>
      <c r="J8" s="180"/>
      <c r="K8" s="180"/>
      <c r="M8" s="172" t="s">
        <v>69</v>
      </c>
      <c r="N8" s="176"/>
    </row>
    <row r="9" spans="2:14" ht="30.75" customHeight="1" x14ac:dyDescent="0.2">
      <c r="B9" s="277" t="s">
        <v>48</v>
      </c>
      <c r="C9" s="661" t="s">
        <v>60</v>
      </c>
      <c r="D9" s="661"/>
      <c r="E9" s="661"/>
      <c r="F9" s="661"/>
      <c r="G9" s="281" t="s">
        <v>249</v>
      </c>
      <c r="H9" s="662" t="s">
        <v>290</v>
      </c>
      <c r="I9" s="663"/>
      <c r="J9" s="181"/>
      <c r="K9" s="181"/>
      <c r="M9" s="182" t="s">
        <v>73</v>
      </c>
    </row>
    <row r="10" spans="2:14" ht="98.25" customHeight="1" x14ac:dyDescent="0.2">
      <c r="B10" s="277" t="s">
        <v>250</v>
      </c>
      <c r="C10" s="654" t="s">
        <v>349</v>
      </c>
      <c r="D10" s="654"/>
      <c r="E10" s="654"/>
      <c r="F10" s="654"/>
      <c r="G10" s="654"/>
      <c r="H10" s="654"/>
      <c r="I10" s="655"/>
      <c r="J10" s="183"/>
      <c r="K10" s="183"/>
      <c r="M10" s="182"/>
    </row>
    <row r="11" spans="2:14" ht="30.75" customHeight="1" x14ac:dyDescent="0.2">
      <c r="B11" s="277" t="s">
        <v>251</v>
      </c>
      <c r="C11" s="664" t="s">
        <v>291</v>
      </c>
      <c r="D11" s="664"/>
      <c r="E11" s="664"/>
      <c r="F11" s="664"/>
      <c r="G11" s="664"/>
      <c r="H11" s="664"/>
      <c r="I11" s="665"/>
      <c r="J11" s="179"/>
      <c r="K11" s="179"/>
      <c r="M11" s="182"/>
      <c r="N11" s="176"/>
    </row>
    <row r="12" spans="2:14" ht="30.75" customHeight="1" x14ac:dyDescent="0.2">
      <c r="B12" s="277" t="s">
        <v>254</v>
      </c>
      <c r="C12" s="657" t="s">
        <v>304</v>
      </c>
      <c r="D12" s="657"/>
      <c r="E12" s="657"/>
      <c r="F12" s="657"/>
      <c r="G12" s="281" t="s">
        <v>252</v>
      </c>
      <c r="H12" s="666" t="s">
        <v>91</v>
      </c>
      <c r="I12" s="667"/>
      <c r="J12" s="179"/>
      <c r="K12" s="179"/>
      <c r="M12" s="182" t="s">
        <v>80</v>
      </c>
      <c r="N12" s="176"/>
    </row>
    <row r="13" spans="2:14" ht="30.75" customHeight="1" x14ac:dyDescent="0.2">
      <c r="B13" s="277" t="s">
        <v>255</v>
      </c>
      <c r="C13" s="668" t="s">
        <v>398</v>
      </c>
      <c r="D13" s="668"/>
      <c r="E13" s="668"/>
      <c r="F13" s="668"/>
      <c r="G13" s="287" t="s">
        <v>253</v>
      </c>
      <c r="H13" s="666" t="s">
        <v>61</v>
      </c>
      <c r="I13" s="667"/>
      <c r="J13" s="179"/>
      <c r="K13" s="179"/>
      <c r="M13" s="182" t="s">
        <v>84</v>
      </c>
    </row>
    <row r="14" spans="2:14" ht="64.5" customHeight="1" x14ac:dyDescent="0.2">
      <c r="B14" s="277" t="s">
        <v>256</v>
      </c>
      <c r="C14" s="657" t="s">
        <v>380</v>
      </c>
      <c r="D14" s="657"/>
      <c r="E14" s="657"/>
      <c r="F14" s="657"/>
      <c r="G14" s="657"/>
      <c r="H14" s="657"/>
      <c r="I14" s="658"/>
      <c r="J14" s="183"/>
      <c r="K14" s="183"/>
      <c r="M14" s="182" t="s">
        <v>86</v>
      </c>
      <c r="N14" s="176"/>
    </row>
    <row r="15" spans="2:14" ht="30.75" customHeight="1" x14ac:dyDescent="0.2">
      <c r="B15" s="277" t="s">
        <v>257</v>
      </c>
      <c r="C15" s="657" t="s">
        <v>293</v>
      </c>
      <c r="D15" s="657"/>
      <c r="E15" s="657"/>
      <c r="F15" s="657"/>
      <c r="G15" s="657"/>
      <c r="H15" s="657"/>
      <c r="I15" s="658"/>
      <c r="J15" s="184"/>
      <c r="K15" s="184"/>
      <c r="M15" s="182" t="s">
        <v>88</v>
      </c>
      <c r="N15" s="176"/>
    </row>
    <row r="16" spans="2:14" ht="35.450000000000003" customHeight="1" x14ac:dyDescent="0.2">
      <c r="B16" s="277" t="s">
        <v>258</v>
      </c>
      <c r="C16" s="664" t="s">
        <v>327</v>
      </c>
      <c r="D16" s="664"/>
      <c r="E16" s="664"/>
      <c r="F16" s="664"/>
      <c r="G16" s="664"/>
      <c r="H16" s="664"/>
      <c r="I16" s="665"/>
      <c r="J16" s="185"/>
      <c r="K16" s="185"/>
      <c r="M16" s="182"/>
      <c r="N16" s="176"/>
    </row>
    <row r="17" spans="2:14" ht="30.75" customHeight="1" x14ac:dyDescent="0.2">
      <c r="B17" s="277" t="s">
        <v>259</v>
      </c>
      <c r="C17" s="656" t="s">
        <v>152</v>
      </c>
      <c r="D17" s="675"/>
      <c r="E17" s="675"/>
      <c r="F17" s="675"/>
      <c r="G17" s="675"/>
      <c r="H17" s="675"/>
      <c r="I17" s="676"/>
      <c r="J17" s="186"/>
      <c r="K17" s="186"/>
      <c r="M17" s="182" t="s">
        <v>91</v>
      </c>
      <c r="N17" s="176"/>
    </row>
    <row r="18" spans="2:14" ht="18" customHeight="1" x14ac:dyDescent="0.2">
      <c r="B18" s="589" t="s">
        <v>265</v>
      </c>
      <c r="C18" s="677" t="s">
        <v>237</v>
      </c>
      <c r="D18" s="677"/>
      <c r="E18" s="677"/>
      <c r="F18" s="678" t="s">
        <v>238</v>
      </c>
      <c r="G18" s="678"/>
      <c r="H18" s="678"/>
      <c r="I18" s="679"/>
      <c r="J18" s="187"/>
      <c r="K18" s="187"/>
      <c r="M18" s="182" t="s">
        <v>79</v>
      </c>
      <c r="N18" s="176"/>
    </row>
    <row r="19" spans="2:14" ht="39.75" customHeight="1" x14ac:dyDescent="0.2">
      <c r="B19" s="589"/>
      <c r="C19" s="654" t="s">
        <v>302</v>
      </c>
      <c r="D19" s="654"/>
      <c r="E19" s="654"/>
      <c r="F19" s="654" t="s">
        <v>303</v>
      </c>
      <c r="G19" s="654"/>
      <c r="H19" s="654"/>
      <c r="I19" s="655"/>
      <c r="J19" s="185"/>
      <c r="K19" s="185"/>
      <c r="M19" s="182" t="s">
        <v>95</v>
      </c>
      <c r="N19" s="176"/>
    </row>
    <row r="20" spans="2:14" ht="39.75" customHeight="1" x14ac:dyDescent="0.2">
      <c r="B20" s="277" t="s">
        <v>266</v>
      </c>
      <c r="C20" s="680" t="s">
        <v>152</v>
      </c>
      <c r="D20" s="681"/>
      <c r="E20" s="682"/>
      <c r="F20" s="683" t="s">
        <v>152</v>
      </c>
      <c r="G20" s="683"/>
      <c r="H20" s="683"/>
      <c r="I20" s="684"/>
      <c r="J20" s="179"/>
      <c r="K20" s="179"/>
      <c r="M20" s="182"/>
      <c r="N20" s="176"/>
    </row>
    <row r="21" spans="2:14" ht="105" customHeight="1" x14ac:dyDescent="0.2">
      <c r="B21" s="277" t="s">
        <v>267</v>
      </c>
      <c r="C21" s="685" t="s">
        <v>381</v>
      </c>
      <c r="D21" s="686"/>
      <c r="E21" s="687"/>
      <c r="F21" s="688" t="s">
        <v>382</v>
      </c>
      <c r="G21" s="670"/>
      <c r="H21" s="670"/>
      <c r="I21" s="689"/>
      <c r="J21" s="184"/>
      <c r="K21" s="184"/>
      <c r="M21" s="188"/>
      <c r="N21" s="176"/>
    </row>
    <row r="22" spans="2:14" ht="23.25" customHeight="1" x14ac:dyDescent="0.2">
      <c r="B22" s="277" t="s">
        <v>268</v>
      </c>
      <c r="C22" s="669">
        <v>44562</v>
      </c>
      <c r="D22" s="690"/>
      <c r="E22" s="691"/>
      <c r="F22" s="281" t="s">
        <v>271</v>
      </c>
      <c r="G22" s="294">
        <v>8.5000000000000006E-2</v>
      </c>
      <c r="H22" s="281" t="s">
        <v>275</v>
      </c>
      <c r="I22" s="295">
        <v>8.5000000000000006E-2</v>
      </c>
      <c r="J22" s="189"/>
      <c r="K22" s="189"/>
      <c r="M22" s="188"/>
    </row>
    <row r="23" spans="2:14" ht="27" customHeight="1" x14ac:dyDescent="0.2">
      <c r="B23" s="277" t="s">
        <v>269</v>
      </c>
      <c r="C23" s="669">
        <v>44926</v>
      </c>
      <c r="D23" s="670"/>
      <c r="E23" s="671"/>
      <c r="F23" s="281" t="s">
        <v>272</v>
      </c>
      <c r="G23" s="672">
        <v>0.3</v>
      </c>
      <c r="H23" s="673"/>
      <c r="I23" s="674"/>
      <c r="J23" s="190"/>
      <c r="K23" s="190"/>
      <c r="M23" s="188"/>
    </row>
    <row r="24" spans="2:14" ht="30.75" customHeight="1" x14ac:dyDescent="0.2">
      <c r="B24" s="285" t="s">
        <v>270</v>
      </c>
      <c r="C24" s="692" t="s">
        <v>321</v>
      </c>
      <c r="D24" s="693"/>
      <c r="E24" s="694"/>
      <c r="F24" s="286" t="s">
        <v>274</v>
      </c>
      <c r="G24" s="695" t="s">
        <v>223</v>
      </c>
      <c r="H24" s="696"/>
      <c r="I24" s="697"/>
      <c r="J24" s="187"/>
      <c r="K24" s="187"/>
      <c r="M24" s="188"/>
    </row>
    <row r="25" spans="2:14" ht="22.5" customHeight="1" x14ac:dyDescent="0.2">
      <c r="B25" s="562" t="s">
        <v>235</v>
      </c>
      <c r="C25" s="651"/>
      <c r="D25" s="651"/>
      <c r="E25" s="651"/>
      <c r="F25" s="651"/>
      <c r="G25" s="651"/>
      <c r="H25" s="651"/>
      <c r="I25" s="652"/>
      <c r="J25" s="175"/>
      <c r="K25" s="175"/>
      <c r="M25" s="188"/>
    </row>
    <row r="26" spans="2:14" ht="43.5" customHeight="1" x14ac:dyDescent="0.2">
      <c r="B26" s="191" t="s">
        <v>105</v>
      </c>
      <c r="C26" s="287" t="s">
        <v>261</v>
      </c>
      <c r="D26" s="287" t="s">
        <v>260</v>
      </c>
      <c r="E26" s="288" t="s">
        <v>264</v>
      </c>
      <c r="F26" s="287" t="s">
        <v>263</v>
      </c>
      <c r="G26" s="287" t="s">
        <v>262</v>
      </c>
      <c r="H26" s="288" t="s">
        <v>276</v>
      </c>
      <c r="I26" s="289" t="s">
        <v>273</v>
      </c>
      <c r="J26" s="185"/>
      <c r="K26" s="185"/>
      <c r="M26" s="188"/>
    </row>
    <row r="27" spans="2:14" ht="15.6" customHeight="1" x14ac:dyDescent="0.2">
      <c r="B27" s="191" t="s">
        <v>323</v>
      </c>
      <c r="C27" s="335">
        <f>8.33%*$G$23</f>
        <v>2.4989999999999998E-2</v>
      </c>
      <c r="D27" s="335">
        <f>8.33%*$G$23</f>
        <v>2.4989999999999998E-2</v>
      </c>
      <c r="E27" s="274">
        <f>D27/C27</f>
        <v>1</v>
      </c>
      <c r="F27" s="698">
        <f>SUM(C27:C38)</f>
        <v>0.29988000000000004</v>
      </c>
      <c r="G27" s="698">
        <f>SUM(D27:D38)</f>
        <v>0.12494999999999999</v>
      </c>
      <c r="H27" s="322">
        <f>+(D27*100%)/$G$23</f>
        <v>8.3299999999999999E-2</v>
      </c>
      <c r="I27" s="701">
        <f>G27+I22</f>
        <v>0.20995</v>
      </c>
      <c r="J27" s="185"/>
      <c r="K27" s="185"/>
      <c r="M27" s="188"/>
    </row>
    <row r="28" spans="2:14" ht="15.6" customHeight="1" x14ac:dyDescent="0.2">
      <c r="B28" s="191" t="s">
        <v>114</v>
      </c>
      <c r="C28" s="335">
        <f t="shared" ref="C28:C38" si="0">8.33%*$G$23</f>
        <v>2.4989999999999998E-2</v>
      </c>
      <c r="D28" s="335">
        <f>8.33%*$G$23</f>
        <v>2.4989999999999998E-2</v>
      </c>
      <c r="E28" s="274">
        <f t="shared" ref="E28:E31" si="1">D28/C28</f>
        <v>1</v>
      </c>
      <c r="F28" s="699"/>
      <c r="G28" s="699"/>
      <c r="H28" s="322">
        <f>+IF(D28="","",((D28*100%)/$G$23)+H27)</f>
        <v>0.1666</v>
      </c>
      <c r="I28" s="702"/>
      <c r="J28" s="185"/>
      <c r="K28" s="185"/>
      <c r="M28" s="188"/>
    </row>
    <row r="29" spans="2:14" ht="15.6" customHeight="1" x14ac:dyDescent="0.2">
      <c r="B29" s="191" t="s">
        <v>115</v>
      </c>
      <c r="C29" s="335">
        <f t="shared" si="0"/>
        <v>2.4989999999999998E-2</v>
      </c>
      <c r="D29" s="335">
        <f>8.33%*$G$23</f>
        <v>2.4989999999999998E-2</v>
      </c>
      <c r="E29" s="274">
        <f t="shared" si="1"/>
        <v>1</v>
      </c>
      <c r="F29" s="699"/>
      <c r="G29" s="699"/>
      <c r="H29" s="322">
        <f t="shared" ref="H29:H38" si="2">+IF(D29="","",((D29*100%)/$G$23)+H28)</f>
        <v>0.24990000000000001</v>
      </c>
      <c r="I29" s="702"/>
      <c r="J29" s="185"/>
      <c r="K29" s="185"/>
      <c r="M29" s="188"/>
    </row>
    <row r="30" spans="2:14" ht="15.6" customHeight="1" x14ac:dyDescent="0.2">
      <c r="B30" s="191" t="s">
        <v>116</v>
      </c>
      <c r="C30" s="335">
        <f t="shared" si="0"/>
        <v>2.4989999999999998E-2</v>
      </c>
      <c r="D30" s="335">
        <f>8.33%*$G$23</f>
        <v>2.4989999999999998E-2</v>
      </c>
      <c r="E30" s="274">
        <f t="shared" si="1"/>
        <v>1</v>
      </c>
      <c r="F30" s="699"/>
      <c r="G30" s="699"/>
      <c r="H30" s="322">
        <f t="shared" si="2"/>
        <v>0.3332</v>
      </c>
      <c r="I30" s="702"/>
      <c r="J30" s="185"/>
      <c r="K30" s="185"/>
      <c r="M30" s="188"/>
    </row>
    <row r="31" spans="2:14" ht="15.6" customHeight="1" x14ac:dyDescent="0.2">
      <c r="B31" s="191" t="s">
        <v>117</v>
      </c>
      <c r="C31" s="335">
        <f t="shared" si="0"/>
        <v>2.4989999999999998E-2</v>
      </c>
      <c r="D31" s="335">
        <f>8.33%*$G$23</f>
        <v>2.4989999999999998E-2</v>
      </c>
      <c r="E31" s="274">
        <f t="shared" si="1"/>
        <v>1</v>
      </c>
      <c r="F31" s="699"/>
      <c r="G31" s="699"/>
      <c r="H31" s="322">
        <f t="shared" si="2"/>
        <v>0.41649999999999998</v>
      </c>
      <c r="I31" s="702"/>
      <c r="J31" s="185"/>
      <c r="K31" s="185"/>
      <c r="M31" s="188"/>
    </row>
    <row r="32" spans="2:14" ht="15.6" customHeight="1" x14ac:dyDescent="0.2">
      <c r="B32" s="191" t="s">
        <v>118</v>
      </c>
      <c r="C32" s="335">
        <f t="shared" si="0"/>
        <v>2.4989999999999998E-2</v>
      </c>
      <c r="D32" s="335"/>
      <c r="E32" s="274">
        <f>D32/C32</f>
        <v>0</v>
      </c>
      <c r="F32" s="699"/>
      <c r="G32" s="699"/>
      <c r="H32" s="322" t="str">
        <f t="shared" si="2"/>
        <v/>
      </c>
      <c r="I32" s="702"/>
      <c r="J32" s="185"/>
      <c r="K32" s="185"/>
      <c r="M32" s="188"/>
    </row>
    <row r="33" spans="2:11" ht="19.5" customHeight="1" x14ac:dyDescent="0.2">
      <c r="B33" s="191" t="s">
        <v>119</v>
      </c>
      <c r="C33" s="335">
        <f t="shared" si="0"/>
        <v>2.4989999999999998E-2</v>
      </c>
      <c r="D33" s="335"/>
      <c r="E33" s="274">
        <f t="shared" ref="E33:E38" si="3">D33/C33</f>
        <v>0</v>
      </c>
      <c r="F33" s="699"/>
      <c r="G33" s="699"/>
      <c r="H33" s="322" t="str">
        <f t="shared" si="2"/>
        <v/>
      </c>
      <c r="I33" s="702"/>
      <c r="J33" s="195"/>
      <c r="K33" s="195"/>
    </row>
    <row r="34" spans="2:11" ht="19.5" customHeight="1" x14ac:dyDescent="0.2">
      <c r="B34" s="191" t="s">
        <v>120</v>
      </c>
      <c r="C34" s="335">
        <f t="shared" si="0"/>
        <v>2.4989999999999998E-2</v>
      </c>
      <c r="D34" s="335"/>
      <c r="E34" s="274">
        <f t="shared" si="3"/>
        <v>0</v>
      </c>
      <c r="F34" s="699"/>
      <c r="G34" s="699"/>
      <c r="H34" s="322" t="str">
        <f t="shared" si="2"/>
        <v/>
      </c>
      <c r="I34" s="702"/>
      <c r="J34" s="195"/>
      <c r="K34" s="195"/>
    </row>
    <row r="35" spans="2:11" ht="19.5" customHeight="1" x14ac:dyDescent="0.2">
      <c r="B35" s="191" t="s">
        <v>121</v>
      </c>
      <c r="C35" s="335">
        <f t="shared" si="0"/>
        <v>2.4989999999999998E-2</v>
      </c>
      <c r="D35" s="335"/>
      <c r="E35" s="274">
        <f t="shared" si="3"/>
        <v>0</v>
      </c>
      <c r="F35" s="699"/>
      <c r="G35" s="699"/>
      <c r="H35" s="322" t="str">
        <f t="shared" si="2"/>
        <v/>
      </c>
      <c r="I35" s="702"/>
      <c r="J35" s="195"/>
      <c r="K35" s="195"/>
    </row>
    <row r="36" spans="2:11" ht="19.5" customHeight="1" x14ac:dyDescent="0.2">
      <c r="B36" s="191" t="s">
        <v>122</v>
      </c>
      <c r="C36" s="335">
        <f t="shared" si="0"/>
        <v>2.4989999999999998E-2</v>
      </c>
      <c r="D36" s="335"/>
      <c r="E36" s="274">
        <f t="shared" si="3"/>
        <v>0</v>
      </c>
      <c r="F36" s="699"/>
      <c r="G36" s="699"/>
      <c r="H36" s="322" t="str">
        <f t="shared" si="2"/>
        <v/>
      </c>
      <c r="I36" s="702"/>
      <c r="J36" s="195"/>
      <c r="K36" s="195"/>
    </row>
    <row r="37" spans="2:11" ht="19.5" customHeight="1" x14ac:dyDescent="0.2">
      <c r="B37" s="191" t="s">
        <v>123</v>
      </c>
      <c r="C37" s="335">
        <f t="shared" si="0"/>
        <v>2.4989999999999998E-2</v>
      </c>
      <c r="D37" s="335"/>
      <c r="E37" s="274">
        <f t="shared" si="3"/>
        <v>0</v>
      </c>
      <c r="F37" s="699"/>
      <c r="G37" s="699"/>
      <c r="H37" s="322" t="str">
        <f t="shared" si="2"/>
        <v/>
      </c>
      <c r="I37" s="702"/>
      <c r="J37" s="195"/>
      <c r="K37" s="195"/>
    </row>
    <row r="38" spans="2:11" ht="19.5" customHeight="1" x14ac:dyDescent="0.2">
      <c r="B38" s="191" t="s">
        <v>124</v>
      </c>
      <c r="C38" s="335">
        <f t="shared" si="0"/>
        <v>2.4989999999999998E-2</v>
      </c>
      <c r="D38" s="335"/>
      <c r="E38" s="274">
        <f t="shared" si="3"/>
        <v>0</v>
      </c>
      <c r="F38" s="700"/>
      <c r="G38" s="700"/>
      <c r="H38" s="322" t="str">
        <f t="shared" si="2"/>
        <v/>
      </c>
      <c r="I38" s="703"/>
      <c r="J38" s="195"/>
      <c r="K38" s="195"/>
    </row>
    <row r="39" spans="2:11" ht="89.25" customHeight="1" x14ac:dyDescent="0.2">
      <c r="B39" s="226" t="s">
        <v>277</v>
      </c>
      <c r="C39" s="704" t="s">
        <v>473</v>
      </c>
      <c r="D39" s="705"/>
      <c r="E39" s="705"/>
      <c r="F39" s="705"/>
      <c r="G39" s="705"/>
      <c r="H39" s="705"/>
      <c r="I39" s="706"/>
      <c r="J39" s="196"/>
      <c r="K39" s="196"/>
    </row>
    <row r="40" spans="2:11" ht="34.5" customHeight="1" x14ac:dyDescent="0.2">
      <c r="B40" s="707"/>
      <c r="C40" s="708"/>
      <c r="D40" s="708"/>
      <c r="E40" s="708"/>
      <c r="F40" s="708"/>
      <c r="G40" s="708"/>
      <c r="H40" s="708"/>
      <c r="I40" s="709"/>
      <c r="J40" s="175"/>
      <c r="K40" s="175"/>
    </row>
    <row r="41" spans="2:11" ht="34.5" customHeight="1" x14ac:dyDescent="0.2">
      <c r="B41" s="617"/>
      <c r="C41" s="618"/>
      <c r="D41" s="618"/>
      <c r="E41" s="618"/>
      <c r="F41" s="618"/>
      <c r="G41" s="618"/>
      <c r="H41" s="618"/>
      <c r="I41" s="619"/>
      <c r="J41" s="196"/>
      <c r="K41" s="196"/>
    </row>
    <row r="42" spans="2:11" ht="34.5" customHeight="1" x14ac:dyDescent="0.2">
      <c r="B42" s="617"/>
      <c r="C42" s="618"/>
      <c r="D42" s="618"/>
      <c r="E42" s="618"/>
      <c r="F42" s="618"/>
      <c r="G42" s="618"/>
      <c r="H42" s="618"/>
      <c r="I42" s="619"/>
      <c r="J42" s="196"/>
      <c r="K42" s="196"/>
    </row>
    <row r="43" spans="2:11" ht="34.5" customHeight="1" x14ac:dyDescent="0.2">
      <c r="B43" s="617"/>
      <c r="C43" s="618"/>
      <c r="D43" s="618"/>
      <c r="E43" s="618"/>
      <c r="F43" s="618"/>
      <c r="G43" s="618"/>
      <c r="H43" s="618"/>
      <c r="I43" s="619"/>
      <c r="J43" s="196"/>
      <c r="K43" s="196"/>
    </row>
    <row r="44" spans="2:11" ht="34.5" customHeight="1" x14ac:dyDescent="0.2">
      <c r="B44" s="620"/>
      <c r="C44" s="621"/>
      <c r="D44" s="621"/>
      <c r="E44" s="621"/>
      <c r="F44" s="621"/>
      <c r="G44" s="621"/>
      <c r="H44" s="621"/>
      <c r="I44" s="622"/>
      <c r="J44" s="174"/>
      <c r="K44" s="174"/>
    </row>
    <row r="45" spans="2:11" ht="29.25" customHeight="1" x14ac:dyDescent="0.2">
      <c r="B45" s="713" t="s">
        <v>278</v>
      </c>
      <c r="C45" s="716" t="s">
        <v>446</v>
      </c>
      <c r="D45" s="717"/>
      <c r="E45" s="717"/>
      <c r="F45" s="718"/>
      <c r="G45" s="292"/>
      <c r="H45" s="293" t="s">
        <v>105</v>
      </c>
      <c r="I45" s="296" t="s">
        <v>399</v>
      </c>
      <c r="J45" s="197"/>
      <c r="K45" s="197"/>
    </row>
    <row r="46" spans="2:11" ht="29.25" customHeight="1" x14ac:dyDescent="0.2">
      <c r="B46" s="714"/>
      <c r="C46" s="719"/>
      <c r="D46" s="720"/>
      <c r="E46" s="720"/>
      <c r="F46" s="721"/>
      <c r="G46" s="292" t="s">
        <v>400</v>
      </c>
      <c r="H46" s="323">
        <v>261</v>
      </c>
      <c r="I46" s="338">
        <v>1071</v>
      </c>
      <c r="J46" s="197"/>
      <c r="K46" s="197"/>
    </row>
    <row r="47" spans="2:11" ht="29.25" customHeight="1" x14ac:dyDescent="0.2">
      <c r="B47" s="714"/>
      <c r="C47" s="719"/>
      <c r="D47" s="720"/>
      <c r="E47" s="720"/>
      <c r="F47" s="721"/>
      <c r="G47" s="292" t="s">
        <v>401</v>
      </c>
      <c r="H47" s="323">
        <v>82</v>
      </c>
      <c r="I47" s="338">
        <v>314</v>
      </c>
      <c r="J47" s="197"/>
      <c r="K47" s="197"/>
    </row>
    <row r="48" spans="2:11" ht="29.25" customHeight="1" x14ac:dyDescent="0.2">
      <c r="B48" s="714"/>
      <c r="C48" s="719"/>
      <c r="D48" s="720"/>
      <c r="E48" s="720"/>
      <c r="F48" s="721"/>
      <c r="G48" s="292" t="s">
        <v>402</v>
      </c>
      <c r="H48" s="323">
        <v>51</v>
      </c>
      <c r="I48" s="338">
        <v>329</v>
      </c>
      <c r="J48" s="197"/>
      <c r="K48" s="197"/>
    </row>
    <row r="49" spans="2:11" ht="29.25" customHeight="1" x14ac:dyDescent="0.2">
      <c r="B49" s="714"/>
      <c r="C49" s="719"/>
      <c r="D49" s="720"/>
      <c r="E49" s="720"/>
      <c r="F49" s="721"/>
      <c r="G49" s="292" t="s">
        <v>403</v>
      </c>
      <c r="H49" s="323">
        <v>263</v>
      </c>
      <c r="I49" s="338">
        <v>880</v>
      </c>
      <c r="J49" s="197"/>
      <c r="K49" s="197"/>
    </row>
    <row r="50" spans="2:11" ht="29.25" customHeight="1" x14ac:dyDescent="0.2">
      <c r="B50" s="714"/>
      <c r="C50" s="719"/>
      <c r="D50" s="720"/>
      <c r="E50" s="720"/>
      <c r="F50" s="721"/>
      <c r="G50" s="292" t="s">
        <v>404</v>
      </c>
      <c r="H50" s="323">
        <v>433</v>
      </c>
      <c r="I50" s="338">
        <v>1520</v>
      </c>
      <c r="J50" s="197"/>
      <c r="K50" s="197"/>
    </row>
    <row r="51" spans="2:11" ht="29.25" customHeight="1" x14ac:dyDescent="0.2">
      <c r="B51" s="714"/>
      <c r="C51" s="719"/>
      <c r="D51" s="720"/>
      <c r="E51" s="720"/>
      <c r="F51" s="721"/>
      <c r="G51" s="292" t="s">
        <v>405</v>
      </c>
      <c r="H51" s="323">
        <v>227</v>
      </c>
      <c r="I51" s="338">
        <v>1207</v>
      </c>
      <c r="J51" s="197"/>
      <c r="K51" s="197"/>
    </row>
    <row r="52" spans="2:11" ht="29.25" customHeight="1" x14ac:dyDescent="0.2">
      <c r="B52" s="715"/>
      <c r="C52" s="722"/>
      <c r="D52" s="723"/>
      <c r="E52" s="723"/>
      <c r="F52" s="724"/>
      <c r="G52" s="292" t="s">
        <v>425</v>
      </c>
      <c r="H52" s="323">
        <v>5443165</v>
      </c>
      <c r="I52" s="323">
        <v>22269405</v>
      </c>
      <c r="J52" s="197"/>
      <c r="K52" s="197"/>
    </row>
    <row r="53" spans="2:11" ht="46.5" customHeight="1" x14ac:dyDescent="0.2">
      <c r="B53" s="277" t="s">
        <v>279</v>
      </c>
      <c r="C53" s="642" t="s">
        <v>223</v>
      </c>
      <c r="D53" s="643"/>
      <c r="E53" s="643"/>
      <c r="F53" s="643"/>
      <c r="G53" s="643"/>
      <c r="H53" s="643"/>
      <c r="I53" s="644"/>
      <c r="J53" s="197"/>
      <c r="K53" s="197"/>
    </row>
    <row r="54" spans="2:11" ht="93.75" customHeight="1" x14ac:dyDescent="0.2">
      <c r="B54" s="227" t="s">
        <v>280</v>
      </c>
      <c r="C54" s="710" t="s">
        <v>426</v>
      </c>
      <c r="D54" s="711"/>
      <c r="E54" s="711"/>
      <c r="F54" s="711"/>
      <c r="G54" s="711"/>
      <c r="H54" s="711"/>
      <c r="I54" s="712"/>
      <c r="J54" s="197"/>
      <c r="K54" s="197"/>
    </row>
    <row r="55" spans="2:11" ht="22.5" customHeight="1" x14ac:dyDescent="0.2">
      <c r="B55" s="562" t="s">
        <v>236</v>
      </c>
      <c r="C55" s="651"/>
      <c r="D55" s="651"/>
      <c r="E55" s="651"/>
      <c r="F55" s="651"/>
      <c r="G55" s="651"/>
      <c r="H55" s="651"/>
      <c r="I55" s="652"/>
      <c r="J55" s="197"/>
      <c r="K55" s="197"/>
    </row>
    <row r="56" spans="2:11" ht="22.5" customHeight="1" x14ac:dyDescent="0.2">
      <c r="B56" s="730" t="s">
        <v>281</v>
      </c>
      <c r="C56" s="290" t="s">
        <v>282</v>
      </c>
      <c r="D56" s="731" t="s">
        <v>283</v>
      </c>
      <c r="E56" s="731"/>
      <c r="F56" s="731"/>
      <c r="G56" s="731" t="s">
        <v>284</v>
      </c>
      <c r="H56" s="731"/>
      <c r="I56" s="732"/>
      <c r="J56" s="198"/>
      <c r="K56" s="198"/>
    </row>
    <row r="57" spans="2:11" ht="30.75" customHeight="1" x14ac:dyDescent="0.2">
      <c r="B57" s="637"/>
      <c r="C57" s="291"/>
      <c r="D57" s="725"/>
      <c r="E57" s="725"/>
      <c r="F57" s="725"/>
      <c r="G57" s="725"/>
      <c r="H57" s="725"/>
      <c r="I57" s="726"/>
      <c r="J57" s="198"/>
      <c r="K57" s="198"/>
    </row>
    <row r="58" spans="2:11" ht="32.25" customHeight="1" x14ac:dyDescent="0.2">
      <c r="B58" s="230" t="s">
        <v>285</v>
      </c>
      <c r="C58" s="725" t="s">
        <v>427</v>
      </c>
      <c r="D58" s="725"/>
      <c r="E58" s="725"/>
      <c r="F58" s="725"/>
      <c r="G58" s="725"/>
      <c r="H58" s="725"/>
      <c r="I58" s="726"/>
      <c r="J58" s="200"/>
      <c r="K58" s="200"/>
    </row>
    <row r="59" spans="2:11" ht="28.5" customHeight="1" x14ac:dyDescent="0.2">
      <c r="B59" s="231" t="s">
        <v>286</v>
      </c>
      <c r="C59" s="725" t="s">
        <v>427</v>
      </c>
      <c r="D59" s="725"/>
      <c r="E59" s="725"/>
      <c r="F59" s="725"/>
      <c r="G59" s="725"/>
      <c r="H59" s="725"/>
      <c r="I59" s="726"/>
      <c r="J59" s="200"/>
      <c r="K59" s="200"/>
    </row>
    <row r="60" spans="2:11" ht="30" customHeight="1" x14ac:dyDescent="0.2">
      <c r="B60" s="227" t="s">
        <v>287</v>
      </c>
      <c r="C60" s="725" t="s">
        <v>350</v>
      </c>
      <c r="D60" s="725"/>
      <c r="E60" s="725"/>
      <c r="F60" s="725"/>
      <c r="G60" s="725"/>
      <c r="H60" s="725"/>
      <c r="I60" s="726"/>
      <c r="J60" s="201"/>
      <c r="K60" s="201"/>
    </row>
    <row r="61" spans="2:11" ht="31.5" customHeight="1" thickBot="1" x14ac:dyDescent="0.25">
      <c r="B61" s="210" t="s">
        <v>288</v>
      </c>
      <c r="C61" s="727" t="s">
        <v>366</v>
      </c>
      <c r="D61" s="728"/>
      <c r="E61" s="728"/>
      <c r="F61" s="728"/>
      <c r="G61" s="728"/>
      <c r="H61" s="728"/>
      <c r="I61" s="729"/>
      <c r="J61" s="202"/>
      <c r="K61" s="202"/>
    </row>
    <row r="62" spans="2:11" x14ac:dyDescent="0.2">
      <c r="B62" s="203"/>
      <c r="C62" s="204"/>
      <c r="D62" s="204"/>
      <c r="E62" s="205"/>
      <c r="F62" s="205"/>
      <c r="G62" s="211"/>
      <c r="H62" s="207"/>
      <c r="I62" s="204"/>
      <c r="J62" s="202"/>
      <c r="K62" s="202"/>
    </row>
    <row r="63" spans="2:11" x14ac:dyDescent="0.2">
      <c r="B63" s="203"/>
      <c r="C63" s="204"/>
      <c r="D63" s="204"/>
      <c r="E63" s="205"/>
      <c r="F63" s="205"/>
      <c r="G63" s="211"/>
      <c r="H63" s="207"/>
      <c r="I63" s="204"/>
      <c r="J63" s="202"/>
      <c r="K63" s="202"/>
    </row>
    <row r="64" spans="2:11" x14ac:dyDescent="0.2">
      <c r="B64" s="203"/>
      <c r="C64" s="204"/>
      <c r="D64" s="204"/>
      <c r="E64" s="205"/>
      <c r="F64" s="205"/>
      <c r="G64" s="211"/>
      <c r="H64" s="207"/>
      <c r="I64" s="204"/>
      <c r="J64" s="202"/>
      <c r="K64" s="202"/>
    </row>
    <row r="65" spans="2:11" x14ac:dyDescent="0.2">
      <c r="B65" s="203"/>
      <c r="C65" s="204"/>
      <c r="D65" s="204"/>
      <c r="E65" s="205"/>
      <c r="F65" s="205"/>
      <c r="G65" s="211"/>
      <c r="H65" s="207"/>
      <c r="I65" s="204"/>
      <c r="J65" s="202"/>
      <c r="K65" s="202"/>
    </row>
    <row r="66" spans="2:11" x14ac:dyDescent="0.2">
      <c r="B66" s="203"/>
      <c r="C66" s="204"/>
      <c r="D66" s="204"/>
      <c r="E66" s="205"/>
      <c r="F66" s="205"/>
      <c r="G66" s="211"/>
      <c r="H66" s="207"/>
      <c r="I66" s="204"/>
      <c r="J66" s="202"/>
      <c r="K66" s="202"/>
    </row>
    <row r="67" spans="2:11" ht="25.5" customHeight="1" x14ac:dyDescent="0.2">
      <c r="B67" s="203"/>
      <c r="C67" s="204"/>
      <c r="D67" s="204"/>
      <c r="E67" s="205"/>
      <c r="F67" s="205"/>
      <c r="G67" s="211"/>
      <c r="H67" s="207"/>
      <c r="I67" s="204"/>
      <c r="J67" s="202"/>
      <c r="K67" s="202"/>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28575</xdr:colOff>
                <xdr:row>1</xdr:row>
                <xdr:rowOff>28575</xdr:rowOff>
              </from>
              <to>
                <xdr:col>8</xdr:col>
                <xdr:colOff>1714500</xdr:colOff>
                <xdr:row>2</xdr:row>
                <xdr:rowOff>66675</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dimension ref="B1:X60"/>
  <sheetViews>
    <sheetView view="pageBreakPreview" topLeftCell="A45" zoomScale="85" zoomScaleNormal="85" zoomScaleSheetLayoutView="85" workbookViewId="0">
      <selection activeCell="C47" sqref="C47:I47"/>
    </sheetView>
  </sheetViews>
  <sheetFormatPr baseColWidth="10" defaultColWidth="11.4257812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9" customWidth="1"/>
    <col min="8" max="8" width="20.42578125" style="173" customWidth="1"/>
    <col min="9" max="11" width="22.42578125" style="173" customWidth="1"/>
    <col min="12" max="24" width="11.42578125" style="171"/>
    <col min="25" max="16384" width="11.42578125" style="173"/>
  </cols>
  <sheetData>
    <row r="1" spans="2:14" ht="37.5" customHeight="1" x14ac:dyDescent="0.2">
      <c r="B1" s="550"/>
      <c r="C1" s="553" t="s">
        <v>25</v>
      </c>
      <c r="D1" s="553"/>
      <c r="E1" s="553"/>
      <c r="F1" s="553"/>
      <c r="G1" s="553"/>
      <c r="H1" s="553"/>
      <c r="I1" s="554"/>
      <c r="J1" s="170"/>
      <c r="K1" s="170"/>
      <c r="M1" s="172" t="s">
        <v>47</v>
      </c>
    </row>
    <row r="2" spans="2:14" ht="37.5" customHeight="1" x14ac:dyDescent="0.2">
      <c r="B2" s="551"/>
      <c r="C2" s="733" t="s">
        <v>239</v>
      </c>
      <c r="D2" s="733"/>
      <c r="E2" s="733"/>
      <c r="F2" s="733"/>
      <c r="G2" s="733"/>
      <c r="H2" s="733"/>
      <c r="I2" s="555"/>
      <c r="J2" s="170"/>
      <c r="K2" s="170"/>
      <c r="M2" s="172" t="s">
        <v>48</v>
      </c>
    </row>
    <row r="3" spans="2:14" ht="37.5" customHeight="1" x14ac:dyDescent="0.2">
      <c r="B3" s="551"/>
      <c r="C3" s="733" t="s">
        <v>240</v>
      </c>
      <c r="D3" s="733"/>
      <c r="E3" s="733"/>
      <c r="F3" s="733" t="s">
        <v>241</v>
      </c>
      <c r="G3" s="733"/>
      <c r="H3" s="733"/>
      <c r="I3" s="555"/>
      <c r="J3" s="170"/>
      <c r="K3" s="170"/>
      <c r="M3" s="172" t="s">
        <v>50</v>
      </c>
    </row>
    <row r="4" spans="2:14" ht="23.25" customHeight="1" x14ac:dyDescent="0.2">
      <c r="B4" s="559" t="s">
        <v>351</v>
      </c>
      <c r="C4" s="560"/>
      <c r="D4" s="560"/>
      <c r="E4" s="560"/>
      <c r="F4" s="560"/>
      <c r="G4" s="560"/>
      <c r="H4" s="560"/>
      <c r="I4" s="561"/>
      <c r="J4" s="174"/>
      <c r="K4" s="174"/>
    </row>
    <row r="5" spans="2:14" ht="24" customHeight="1" x14ac:dyDescent="0.2">
      <c r="B5" s="562" t="s">
        <v>234</v>
      </c>
      <c r="C5" s="563"/>
      <c r="D5" s="563"/>
      <c r="E5" s="563"/>
      <c r="F5" s="563"/>
      <c r="G5" s="563"/>
      <c r="H5" s="563"/>
      <c r="I5" s="564"/>
      <c r="J5" s="175"/>
      <c r="K5" s="175"/>
      <c r="N5" s="176" t="s">
        <v>57</v>
      </c>
    </row>
    <row r="6" spans="2:14" ht="30.75" customHeight="1" x14ac:dyDescent="0.2">
      <c r="B6" s="222" t="s">
        <v>242</v>
      </c>
      <c r="C6" s="217">
        <v>3</v>
      </c>
      <c r="D6" s="565" t="s">
        <v>243</v>
      </c>
      <c r="E6" s="565"/>
      <c r="F6" s="566" t="s">
        <v>328</v>
      </c>
      <c r="G6" s="566"/>
      <c r="H6" s="566"/>
      <c r="I6" s="567"/>
      <c r="J6" s="177"/>
      <c r="K6" s="177"/>
      <c r="M6" s="172" t="s">
        <v>60</v>
      </c>
      <c r="N6" s="176" t="s">
        <v>61</v>
      </c>
    </row>
    <row r="7" spans="2:14" ht="30.75" customHeight="1" x14ac:dyDescent="0.2">
      <c r="B7" s="222" t="s">
        <v>244</v>
      </c>
      <c r="C7" s="217" t="s">
        <v>81</v>
      </c>
      <c r="D7" s="565" t="s">
        <v>245</v>
      </c>
      <c r="E7" s="565"/>
      <c r="F7" s="566" t="s">
        <v>329</v>
      </c>
      <c r="G7" s="566"/>
      <c r="H7" s="178" t="s">
        <v>246</v>
      </c>
      <c r="I7" s="218" t="s">
        <v>81</v>
      </c>
      <c r="J7" s="179"/>
      <c r="K7" s="179"/>
      <c r="M7" s="172" t="s">
        <v>65</v>
      </c>
      <c r="N7" s="176" t="s">
        <v>66</v>
      </c>
    </row>
    <row r="8" spans="2:14" ht="30.75" customHeight="1" x14ac:dyDescent="0.2">
      <c r="B8" s="222" t="s">
        <v>247</v>
      </c>
      <c r="C8" s="566" t="s">
        <v>289</v>
      </c>
      <c r="D8" s="566"/>
      <c r="E8" s="566"/>
      <c r="F8" s="566"/>
      <c r="G8" s="178" t="s">
        <v>248</v>
      </c>
      <c r="H8" s="571">
        <v>7550</v>
      </c>
      <c r="I8" s="572"/>
      <c r="J8" s="180"/>
      <c r="K8" s="180"/>
      <c r="M8" s="172" t="s">
        <v>69</v>
      </c>
      <c r="N8" s="176" t="s">
        <v>70</v>
      </c>
    </row>
    <row r="9" spans="2:14" ht="30.75" customHeight="1" x14ac:dyDescent="0.2">
      <c r="B9" s="222" t="s">
        <v>48</v>
      </c>
      <c r="C9" s="734" t="s">
        <v>69</v>
      </c>
      <c r="D9" s="734"/>
      <c r="E9" s="734"/>
      <c r="F9" s="734"/>
      <c r="G9" s="178" t="s">
        <v>249</v>
      </c>
      <c r="H9" s="574" t="s">
        <v>330</v>
      </c>
      <c r="I9" s="575"/>
      <c r="J9" s="181"/>
      <c r="K9" s="181"/>
      <c r="M9" s="182" t="s">
        <v>73</v>
      </c>
    </row>
    <row r="10" spans="2:14" ht="60.75" customHeight="1" x14ac:dyDescent="0.2">
      <c r="B10" s="222" t="s">
        <v>250</v>
      </c>
      <c r="C10" s="566" t="s">
        <v>348</v>
      </c>
      <c r="D10" s="566"/>
      <c r="E10" s="566"/>
      <c r="F10" s="566"/>
      <c r="G10" s="566"/>
      <c r="H10" s="566"/>
      <c r="I10" s="567"/>
      <c r="J10" s="183"/>
      <c r="K10" s="183"/>
      <c r="M10" s="182"/>
    </row>
    <row r="11" spans="2:14" ht="30.75" customHeight="1" x14ac:dyDescent="0.2">
      <c r="B11" s="222" t="s">
        <v>251</v>
      </c>
      <c r="C11" s="566" t="s">
        <v>291</v>
      </c>
      <c r="D11" s="566"/>
      <c r="E11" s="566"/>
      <c r="F11" s="566"/>
      <c r="G11" s="566"/>
      <c r="H11" s="566"/>
      <c r="I11" s="567"/>
      <c r="J11" s="179"/>
      <c r="K11" s="179"/>
      <c r="M11" s="182"/>
      <c r="N11" s="176" t="s">
        <v>76</v>
      </c>
    </row>
    <row r="12" spans="2:14" ht="30.75" customHeight="1" x14ac:dyDescent="0.2">
      <c r="B12" s="222" t="s">
        <v>254</v>
      </c>
      <c r="C12" s="569" t="s">
        <v>331</v>
      </c>
      <c r="D12" s="569"/>
      <c r="E12" s="569"/>
      <c r="F12" s="569"/>
      <c r="G12" s="178" t="s">
        <v>252</v>
      </c>
      <c r="H12" s="569" t="s">
        <v>91</v>
      </c>
      <c r="I12" s="570"/>
      <c r="J12" s="179"/>
      <c r="K12" s="179"/>
      <c r="M12" s="182" t="s">
        <v>80</v>
      </c>
      <c r="N12" s="176" t="s">
        <v>81</v>
      </c>
    </row>
    <row r="13" spans="2:14" ht="30.75" customHeight="1" x14ac:dyDescent="0.2">
      <c r="B13" s="222" t="s">
        <v>255</v>
      </c>
      <c r="C13" s="735" t="s">
        <v>332</v>
      </c>
      <c r="D13" s="735"/>
      <c r="E13" s="735"/>
      <c r="F13" s="735"/>
      <c r="G13" s="178" t="s">
        <v>253</v>
      </c>
      <c r="H13" s="566" t="s">
        <v>70</v>
      </c>
      <c r="I13" s="567"/>
      <c r="J13" s="179"/>
      <c r="K13" s="179"/>
      <c r="M13" s="182" t="s">
        <v>84</v>
      </c>
    </row>
    <row r="14" spans="2:14" ht="64.5" customHeight="1" x14ac:dyDescent="0.2">
      <c r="B14" s="222" t="s">
        <v>256</v>
      </c>
      <c r="C14" s="736" t="s">
        <v>333</v>
      </c>
      <c r="D14" s="736"/>
      <c r="E14" s="736"/>
      <c r="F14" s="736"/>
      <c r="G14" s="736"/>
      <c r="H14" s="736"/>
      <c r="I14" s="737"/>
      <c r="J14" s="183"/>
      <c r="K14" s="183"/>
      <c r="M14" s="182" t="s">
        <v>86</v>
      </c>
      <c r="N14" s="176"/>
    </row>
    <row r="15" spans="2:14" ht="30.75" customHeight="1" x14ac:dyDescent="0.2">
      <c r="B15" s="222" t="s">
        <v>257</v>
      </c>
      <c r="C15" s="569" t="s">
        <v>334</v>
      </c>
      <c r="D15" s="569"/>
      <c r="E15" s="569"/>
      <c r="F15" s="569"/>
      <c r="G15" s="569"/>
      <c r="H15" s="569"/>
      <c r="I15" s="570"/>
      <c r="J15" s="184"/>
      <c r="K15" s="184"/>
      <c r="M15" s="182" t="s">
        <v>88</v>
      </c>
      <c r="N15" s="176"/>
    </row>
    <row r="16" spans="2:14" ht="20.25" customHeight="1" x14ac:dyDescent="0.2">
      <c r="B16" s="222" t="s">
        <v>258</v>
      </c>
      <c r="C16" s="566" t="s">
        <v>335</v>
      </c>
      <c r="D16" s="566"/>
      <c r="E16" s="566"/>
      <c r="F16" s="566"/>
      <c r="G16" s="566"/>
      <c r="H16" s="566"/>
      <c r="I16" s="567"/>
      <c r="J16" s="185"/>
      <c r="K16" s="185"/>
      <c r="M16" s="182"/>
      <c r="N16" s="176"/>
    </row>
    <row r="17" spans="2:14" ht="30.75" customHeight="1" x14ac:dyDescent="0.2">
      <c r="B17" s="222" t="s">
        <v>259</v>
      </c>
      <c r="C17" s="566" t="s">
        <v>152</v>
      </c>
      <c r="D17" s="743"/>
      <c r="E17" s="743"/>
      <c r="F17" s="743"/>
      <c r="G17" s="743"/>
      <c r="H17" s="743"/>
      <c r="I17" s="744"/>
      <c r="J17" s="186"/>
      <c r="K17" s="186"/>
      <c r="M17" s="182" t="s">
        <v>91</v>
      </c>
      <c r="N17" s="176"/>
    </row>
    <row r="18" spans="2:14" ht="18" customHeight="1" x14ac:dyDescent="0.2">
      <c r="B18" s="589" t="s">
        <v>265</v>
      </c>
      <c r="C18" s="590" t="s">
        <v>237</v>
      </c>
      <c r="D18" s="590"/>
      <c r="E18" s="590"/>
      <c r="F18" s="591" t="s">
        <v>238</v>
      </c>
      <c r="G18" s="591"/>
      <c r="H18" s="591"/>
      <c r="I18" s="592"/>
      <c r="J18" s="187"/>
      <c r="K18" s="187"/>
      <c r="M18" s="182" t="s">
        <v>79</v>
      </c>
      <c r="N18" s="176"/>
    </row>
    <row r="19" spans="2:14" ht="39.75" customHeight="1" x14ac:dyDescent="0.2">
      <c r="B19" s="589"/>
      <c r="C19" s="566" t="s">
        <v>336</v>
      </c>
      <c r="D19" s="566"/>
      <c r="E19" s="566"/>
      <c r="F19" s="566" t="s">
        <v>337</v>
      </c>
      <c r="G19" s="566"/>
      <c r="H19" s="566"/>
      <c r="I19" s="567"/>
      <c r="J19" s="185"/>
      <c r="K19" s="185"/>
      <c r="M19" s="182" t="s">
        <v>95</v>
      </c>
      <c r="N19" s="176"/>
    </row>
    <row r="20" spans="2:14" ht="39.75" customHeight="1" x14ac:dyDescent="0.2">
      <c r="B20" s="222" t="s">
        <v>266</v>
      </c>
      <c r="C20" s="601" t="s">
        <v>152</v>
      </c>
      <c r="D20" s="602"/>
      <c r="E20" s="739"/>
      <c r="F20" s="569" t="s">
        <v>152</v>
      </c>
      <c r="G20" s="569"/>
      <c r="H20" s="569"/>
      <c r="I20" s="570"/>
      <c r="J20" s="179"/>
      <c r="K20" s="179"/>
      <c r="M20" s="182"/>
      <c r="N20" s="176"/>
    </row>
    <row r="21" spans="2:14" ht="42" customHeight="1" x14ac:dyDescent="0.2">
      <c r="B21" s="222" t="s">
        <v>267</v>
      </c>
      <c r="C21" s="598" t="s">
        <v>338</v>
      </c>
      <c r="D21" s="599"/>
      <c r="E21" s="600"/>
      <c r="F21" s="601" t="s">
        <v>339</v>
      </c>
      <c r="G21" s="602"/>
      <c r="H21" s="602"/>
      <c r="I21" s="603"/>
      <c r="J21" s="184"/>
      <c r="K21" s="184"/>
      <c r="M21" s="188"/>
      <c r="N21" s="176"/>
    </row>
    <row r="22" spans="2:14" ht="23.25" customHeight="1" x14ac:dyDescent="0.2">
      <c r="B22" s="222" t="s">
        <v>268</v>
      </c>
      <c r="C22" s="738">
        <v>44197</v>
      </c>
      <c r="D22" s="745"/>
      <c r="E22" s="746"/>
      <c r="F22" s="178" t="s">
        <v>271</v>
      </c>
      <c r="G22" s="262">
        <v>0.4</v>
      </c>
      <c r="H22" s="178" t="s">
        <v>275</v>
      </c>
      <c r="I22" s="263">
        <v>0.5</v>
      </c>
      <c r="J22" s="189"/>
      <c r="K22" s="189"/>
      <c r="M22" s="188"/>
    </row>
    <row r="23" spans="2:14" ht="27" customHeight="1" x14ac:dyDescent="0.2">
      <c r="B23" s="222" t="s">
        <v>269</v>
      </c>
      <c r="C23" s="738">
        <v>44561</v>
      </c>
      <c r="D23" s="602"/>
      <c r="E23" s="739"/>
      <c r="F23" s="178" t="s">
        <v>272</v>
      </c>
      <c r="G23" s="740">
        <v>0.3</v>
      </c>
      <c r="H23" s="741"/>
      <c r="I23" s="742"/>
      <c r="J23" s="190"/>
      <c r="K23" s="190"/>
      <c r="M23" s="188"/>
    </row>
    <row r="24" spans="2:14" ht="30.75" customHeight="1" x14ac:dyDescent="0.2">
      <c r="B24" s="228" t="s">
        <v>270</v>
      </c>
      <c r="C24" s="753" t="s">
        <v>88</v>
      </c>
      <c r="D24" s="754"/>
      <c r="E24" s="755"/>
      <c r="F24" s="225" t="s">
        <v>274</v>
      </c>
      <c r="G24" s="601"/>
      <c r="H24" s="602"/>
      <c r="I24" s="603"/>
      <c r="J24" s="187"/>
      <c r="K24" s="187"/>
      <c r="M24" s="188"/>
    </row>
    <row r="25" spans="2:14" ht="22.5" customHeight="1" x14ac:dyDescent="0.2">
      <c r="B25" s="756" t="s">
        <v>235</v>
      </c>
      <c r="C25" s="757"/>
      <c r="D25" s="757"/>
      <c r="E25" s="757"/>
      <c r="F25" s="757"/>
      <c r="G25" s="757"/>
      <c r="H25" s="757"/>
      <c r="I25" s="758"/>
      <c r="J25" s="175"/>
      <c r="K25" s="175"/>
      <c r="M25" s="188"/>
    </row>
    <row r="26" spans="2:14" ht="43.5" customHeight="1" x14ac:dyDescent="0.2">
      <c r="B26" s="191" t="s">
        <v>105</v>
      </c>
      <c r="C26" s="219" t="s">
        <v>261</v>
      </c>
      <c r="D26" s="219" t="s">
        <v>260</v>
      </c>
      <c r="E26" s="192" t="s">
        <v>264</v>
      </c>
      <c r="F26" s="219" t="s">
        <v>263</v>
      </c>
      <c r="G26" s="219" t="s">
        <v>262</v>
      </c>
      <c r="H26" s="192" t="s">
        <v>340</v>
      </c>
      <c r="I26" s="193" t="s">
        <v>379</v>
      </c>
      <c r="J26" s="185"/>
      <c r="K26" s="185"/>
      <c r="M26" s="188"/>
    </row>
    <row r="27" spans="2:14" ht="19.5" customHeight="1" x14ac:dyDescent="0.2">
      <c r="B27" s="194" t="s">
        <v>113</v>
      </c>
      <c r="C27" s="336">
        <f>9.01%*$G$23</f>
        <v>2.7029999999999998E-2</v>
      </c>
      <c r="D27" s="336">
        <f>9.01%*$G$23</f>
        <v>2.7029999999999998E-2</v>
      </c>
      <c r="E27" s="274">
        <f>+D27/C27</f>
        <v>1</v>
      </c>
      <c r="F27" s="759">
        <f>SUM(C27:C38)</f>
        <v>0.29753999999999997</v>
      </c>
      <c r="G27" s="759">
        <f>SUM(D27:D38)</f>
        <v>0.11441</v>
      </c>
      <c r="H27" s="319">
        <f>+(D27*100%)/$G$23</f>
        <v>9.01E-2</v>
      </c>
      <c r="I27" s="760">
        <f>G27+I22</f>
        <v>0.61441000000000001</v>
      </c>
      <c r="J27" s="195"/>
      <c r="K27" s="195"/>
      <c r="M27" s="188"/>
    </row>
    <row r="28" spans="2:14" ht="19.5" customHeight="1" x14ac:dyDescent="0.2">
      <c r="B28" s="194" t="s">
        <v>114</v>
      </c>
      <c r="C28" s="336">
        <f>6.19%*$G$23</f>
        <v>1.857E-2</v>
      </c>
      <c r="D28" s="336">
        <f>6.19%*$G$23</f>
        <v>1.857E-2</v>
      </c>
      <c r="E28" s="274">
        <f>+D28/C28</f>
        <v>1</v>
      </c>
      <c r="F28" s="699"/>
      <c r="G28" s="699"/>
      <c r="H28" s="319">
        <f>+IF(D28="","",((D28*100%)/$G$23)+H27)</f>
        <v>0.152</v>
      </c>
      <c r="I28" s="702"/>
      <c r="J28" s="195"/>
      <c r="K28" s="195"/>
      <c r="M28" s="188"/>
    </row>
    <row r="29" spans="2:14" ht="19.5" customHeight="1" x14ac:dyDescent="0.2">
      <c r="B29" s="194" t="s">
        <v>115</v>
      </c>
      <c r="C29" s="336">
        <f>4.82%*$G$23</f>
        <v>1.4459999999999999E-2</v>
      </c>
      <c r="D29" s="336">
        <f>5.66%*$G$23</f>
        <v>1.6980000000000002E-2</v>
      </c>
      <c r="E29" s="274">
        <f t="shared" ref="E29" si="0">+D29/C29</f>
        <v>1.1742738589211621</v>
      </c>
      <c r="F29" s="699"/>
      <c r="G29" s="699"/>
      <c r="H29" s="319">
        <f t="shared" ref="H29:H38" si="1">+IF(D29="","",((D29*100%)/$G$23)+H28)</f>
        <v>0.20860000000000001</v>
      </c>
      <c r="I29" s="702"/>
      <c r="J29" s="195"/>
      <c r="K29" s="195"/>
      <c r="M29" s="188"/>
    </row>
    <row r="30" spans="2:14" ht="19.5" customHeight="1" x14ac:dyDescent="0.2">
      <c r="B30" s="194" t="s">
        <v>116</v>
      </c>
      <c r="C30" s="336">
        <f>9.99%*G23</f>
        <v>2.997E-2</v>
      </c>
      <c r="D30" s="336">
        <f>10.61%*G23</f>
        <v>3.1829999999999997E-2</v>
      </c>
      <c r="E30" s="274">
        <f>+D30/C30</f>
        <v>1.062062062062062</v>
      </c>
      <c r="F30" s="699"/>
      <c r="G30" s="699"/>
      <c r="H30" s="319">
        <f t="shared" si="1"/>
        <v>0.31469999999999998</v>
      </c>
      <c r="I30" s="702"/>
      <c r="J30" s="195"/>
      <c r="K30" s="195"/>
    </row>
    <row r="31" spans="2:14" ht="19.5" customHeight="1" x14ac:dyDescent="0.2">
      <c r="B31" s="194" t="s">
        <v>117</v>
      </c>
      <c r="C31" s="336">
        <f>5.66%*G23</f>
        <v>1.6980000000000002E-2</v>
      </c>
      <c r="D31" s="339">
        <v>0.02</v>
      </c>
      <c r="E31" s="274">
        <f>+D31/C31</f>
        <v>1.1778563015312131</v>
      </c>
      <c r="F31" s="699"/>
      <c r="G31" s="699"/>
      <c r="H31" s="319">
        <f t="shared" si="1"/>
        <v>0.38136666666666663</v>
      </c>
      <c r="I31" s="702"/>
      <c r="J31" s="195"/>
      <c r="K31" s="195"/>
    </row>
    <row r="32" spans="2:14" ht="19.5" customHeight="1" x14ac:dyDescent="0.2">
      <c r="B32" s="194" t="s">
        <v>118</v>
      </c>
      <c r="C32" s="336">
        <f>5.76%*G23</f>
        <v>1.728E-2</v>
      </c>
      <c r="D32" s="272"/>
      <c r="E32" s="274">
        <f t="shared" ref="E32:E38" si="2">+D32/C32</f>
        <v>0</v>
      </c>
      <c r="F32" s="699"/>
      <c r="G32" s="699"/>
      <c r="H32" s="319" t="str">
        <f t="shared" si="1"/>
        <v/>
      </c>
      <c r="I32" s="702"/>
      <c r="J32" s="195"/>
      <c r="K32" s="195"/>
    </row>
    <row r="33" spans="2:11" ht="19.5" customHeight="1" x14ac:dyDescent="0.2">
      <c r="B33" s="194" t="s">
        <v>119</v>
      </c>
      <c r="C33" s="336">
        <f>11.09%*G23</f>
        <v>3.3270000000000001E-2</v>
      </c>
      <c r="D33" s="272"/>
      <c r="E33" s="274">
        <f t="shared" si="2"/>
        <v>0</v>
      </c>
      <c r="F33" s="699"/>
      <c r="G33" s="699"/>
      <c r="H33" s="319" t="str">
        <f t="shared" si="1"/>
        <v/>
      </c>
      <c r="I33" s="702"/>
      <c r="J33" s="195"/>
      <c r="K33" s="195"/>
    </row>
    <row r="34" spans="2:11" ht="19.5" customHeight="1" x14ac:dyDescent="0.2">
      <c r="B34" s="194" t="s">
        <v>120</v>
      </c>
      <c r="C34" s="336">
        <f>8.76%*G23</f>
        <v>2.6279999999999998E-2</v>
      </c>
      <c r="D34" s="272"/>
      <c r="E34" s="274">
        <f t="shared" si="2"/>
        <v>0</v>
      </c>
      <c r="F34" s="699"/>
      <c r="G34" s="699"/>
      <c r="H34" s="319" t="str">
        <f t="shared" si="1"/>
        <v/>
      </c>
      <c r="I34" s="702"/>
      <c r="J34" s="195"/>
      <c r="K34" s="195"/>
    </row>
    <row r="35" spans="2:11" ht="19.5" customHeight="1" x14ac:dyDescent="0.2">
      <c r="B35" s="194" t="s">
        <v>121</v>
      </c>
      <c r="C35" s="336">
        <f>7.36%*G23</f>
        <v>2.2079999999999999E-2</v>
      </c>
      <c r="D35" s="272"/>
      <c r="E35" s="274">
        <f t="shared" si="2"/>
        <v>0</v>
      </c>
      <c r="F35" s="699"/>
      <c r="G35" s="699"/>
      <c r="H35" s="319" t="str">
        <f t="shared" si="1"/>
        <v/>
      </c>
      <c r="I35" s="702"/>
      <c r="J35" s="195"/>
      <c r="K35" s="195"/>
    </row>
    <row r="36" spans="2:11" ht="19.5" customHeight="1" x14ac:dyDescent="0.2">
      <c r="B36" s="194" t="s">
        <v>122</v>
      </c>
      <c r="C36" s="336">
        <f>17.29%*G23</f>
        <v>5.1869999999999999E-2</v>
      </c>
      <c r="D36" s="272"/>
      <c r="E36" s="274">
        <f t="shared" si="2"/>
        <v>0</v>
      </c>
      <c r="F36" s="699"/>
      <c r="G36" s="699"/>
      <c r="H36" s="319" t="str">
        <f t="shared" si="1"/>
        <v/>
      </c>
      <c r="I36" s="702"/>
      <c r="J36" s="195"/>
      <c r="K36" s="195"/>
    </row>
    <row r="37" spans="2:11" ht="19.5" customHeight="1" x14ac:dyDescent="0.2">
      <c r="B37" s="194" t="s">
        <v>123</v>
      </c>
      <c r="C37" s="336">
        <f>7.9%*G23</f>
        <v>2.3699999999999999E-2</v>
      </c>
      <c r="D37" s="272"/>
      <c r="E37" s="274">
        <f t="shared" si="2"/>
        <v>0</v>
      </c>
      <c r="F37" s="699"/>
      <c r="G37" s="699"/>
      <c r="H37" s="319" t="str">
        <f t="shared" si="1"/>
        <v/>
      </c>
      <c r="I37" s="702"/>
      <c r="J37" s="195"/>
      <c r="K37" s="195"/>
    </row>
    <row r="38" spans="2:11" ht="19.5" customHeight="1" x14ac:dyDescent="0.2">
      <c r="B38" s="194" t="s">
        <v>124</v>
      </c>
      <c r="C38" s="336">
        <f>5.35%*G23</f>
        <v>1.6049999999999998E-2</v>
      </c>
      <c r="D38" s="272"/>
      <c r="E38" s="274">
        <f t="shared" si="2"/>
        <v>0</v>
      </c>
      <c r="F38" s="700"/>
      <c r="G38" s="700"/>
      <c r="H38" s="319" t="str">
        <f t="shared" si="1"/>
        <v/>
      </c>
      <c r="I38" s="703"/>
      <c r="J38" s="195"/>
      <c r="K38" s="195"/>
    </row>
    <row r="39" spans="2:11" ht="190.5" customHeight="1" x14ac:dyDescent="0.2">
      <c r="B39" s="226" t="s">
        <v>277</v>
      </c>
      <c r="C39" s="763" t="s">
        <v>447</v>
      </c>
      <c r="D39" s="764"/>
      <c r="E39" s="764"/>
      <c r="F39" s="764"/>
      <c r="G39" s="764"/>
      <c r="H39" s="764"/>
      <c r="I39" s="765"/>
      <c r="J39" s="196"/>
      <c r="K39" s="196"/>
    </row>
    <row r="40" spans="2:11" ht="34.5" customHeight="1" x14ac:dyDescent="0.2">
      <c r="B40" s="614"/>
      <c r="C40" s="615"/>
      <c r="D40" s="615"/>
      <c r="E40" s="615"/>
      <c r="F40" s="615"/>
      <c r="G40" s="615"/>
      <c r="H40" s="615"/>
      <c r="I40" s="616"/>
      <c r="J40" s="175"/>
      <c r="K40" s="175"/>
    </row>
    <row r="41" spans="2:11" ht="34.5" customHeight="1" x14ac:dyDescent="0.2">
      <c r="B41" s="617"/>
      <c r="C41" s="618"/>
      <c r="D41" s="618"/>
      <c r="E41" s="618"/>
      <c r="F41" s="618"/>
      <c r="G41" s="618"/>
      <c r="H41" s="618"/>
      <c r="I41" s="619"/>
      <c r="J41" s="196"/>
      <c r="K41" s="196"/>
    </row>
    <row r="42" spans="2:11" ht="34.5" customHeight="1" x14ac:dyDescent="0.2">
      <c r="B42" s="617"/>
      <c r="C42" s="618"/>
      <c r="D42" s="618"/>
      <c r="E42" s="618"/>
      <c r="F42" s="618"/>
      <c r="G42" s="618"/>
      <c r="H42" s="618"/>
      <c r="I42" s="619"/>
      <c r="J42" s="196"/>
      <c r="K42" s="196"/>
    </row>
    <row r="43" spans="2:11" ht="34.5" customHeight="1" x14ac:dyDescent="0.2">
      <c r="B43" s="617"/>
      <c r="C43" s="618"/>
      <c r="D43" s="618"/>
      <c r="E43" s="618"/>
      <c r="F43" s="618"/>
      <c r="G43" s="618"/>
      <c r="H43" s="618"/>
      <c r="I43" s="619"/>
      <c r="J43" s="196"/>
      <c r="K43" s="196"/>
    </row>
    <row r="44" spans="2:11" ht="34.5" customHeight="1" x14ac:dyDescent="0.2">
      <c r="B44" s="620"/>
      <c r="C44" s="621"/>
      <c r="D44" s="621"/>
      <c r="E44" s="621"/>
      <c r="F44" s="621"/>
      <c r="G44" s="621"/>
      <c r="H44" s="621"/>
      <c r="I44" s="622"/>
      <c r="J44" s="174"/>
      <c r="K44" s="174"/>
    </row>
    <row r="45" spans="2:11" ht="185.25" customHeight="1" x14ac:dyDescent="0.2">
      <c r="B45" s="222" t="s">
        <v>278</v>
      </c>
      <c r="C45" s="766" t="s">
        <v>448</v>
      </c>
      <c r="D45" s="767"/>
      <c r="E45" s="767"/>
      <c r="F45" s="767"/>
      <c r="G45" s="767"/>
      <c r="H45" s="767"/>
      <c r="I45" s="768"/>
      <c r="J45" s="197"/>
      <c r="K45" s="197"/>
    </row>
    <row r="46" spans="2:11" ht="32.25" customHeight="1" x14ac:dyDescent="0.2">
      <c r="B46" s="222" t="s">
        <v>279</v>
      </c>
      <c r="C46" s="766"/>
      <c r="D46" s="767"/>
      <c r="E46" s="767"/>
      <c r="F46" s="767"/>
      <c r="G46" s="767"/>
      <c r="H46" s="767"/>
      <c r="I46" s="768"/>
      <c r="J46" s="197"/>
      <c r="K46" s="197"/>
    </row>
    <row r="47" spans="2:11" ht="66" customHeight="1" x14ac:dyDescent="0.2">
      <c r="B47" s="227" t="s">
        <v>280</v>
      </c>
      <c r="C47" s="769" t="s">
        <v>421</v>
      </c>
      <c r="D47" s="770"/>
      <c r="E47" s="770"/>
      <c r="F47" s="770"/>
      <c r="G47" s="770"/>
      <c r="H47" s="770"/>
      <c r="I47" s="771"/>
      <c r="J47" s="197"/>
      <c r="K47" s="197"/>
    </row>
    <row r="48" spans="2:11" ht="22.5" customHeight="1" x14ac:dyDescent="0.2">
      <c r="B48" s="756" t="s">
        <v>236</v>
      </c>
      <c r="C48" s="757"/>
      <c r="D48" s="757"/>
      <c r="E48" s="757"/>
      <c r="F48" s="757"/>
      <c r="G48" s="757"/>
      <c r="H48" s="757"/>
      <c r="I48" s="758"/>
      <c r="J48" s="197"/>
      <c r="K48" s="197"/>
    </row>
    <row r="49" spans="2:11" ht="22.5" customHeight="1" x14ac:dyDescent="0.2">
      <c r="B49" s="636" t="s">
        <v>281</v>
      </c>
      <c r="C49" s="216" t="s">
        <v>440</v>
      </c>
      <c r="D49" s="638" t="s">
        <v>283</v>
      </c>
      <c r="E49" s="638"/>
      <c r="F49" s="638"/>
      <c r="G49" s="638" t="s">
        <v>284</v>
      </c>
      <c r="H49" s="638"/>
      <c r="I49" s="639"/>
      <c r="J49" s="198"/>
      <c r="K49" s="198"/>
    </row>
    <row r="50" spans="2:11" ht="30.75" customHeight="1" x14ac:dyDescent="0.2">
      <c r="B50" s="637"/>
      <c r="C50" s="199"/>
      <c r="D50" s="761"/>
      <c r="E50" s="761"/>
      <c r="F50" s="761"/>
      <c r="G50" s="761"/>
      <c r="H50" s="761"/>
      <c r="I50" s="762"/>
      <c r="J50" s="198"/>
      <c r="K50" s="198"/>
    </row>
    <row r="51" spans="2:11" ht="32.25" customHeight="1" x14ac:dyDescent="0.2">
      <c r="B51" s="230" t="s">
        <v>285</v>
      </c>
      <c r="C51" s="747" t="s">
        <v>430</v>
      </c>
      <c r="D51" s="747"/>
      <c r="E51" s="747"/>
      <c r="F51" s="747"/>
      <c r="G51" s="747"/>
      <c r="H51" s="747"/>
      <c r="I51" s="748"/>
      <c r="J51" s="200"/>
      <c r="K51" s="200"/>
    </row>
    <row r="52" spans="2:11" ht="28.5" customHeight="1" x14ac:dyDescent="0.2">
      <c r="B52" s="231" t="s">
        <v>286</v>
      </c>
      <c r="C52" s="747" t="s">
        <v>430</v>
      </c>
      <c r="D52" s="747"/>
      <c r="E52" s="747"/>
      <c r="F52" s="747"/>
      <c r="G52" s="747"/>
      <c r="H52" s="747"/>
      <c r="I52" s="748"/>
      <c r="J52" s="200"/>
      <c r="K52" s="200"/>
    </row>
    <row r="53" spans="2:11" ht="30" customHeight="1" x14ac:dyDescent="0.2">
      <c r="B53" s="227" t="s">
        <v>287</v>
      </c>
      <c r="C53" s="749" t="s">
        <v>383</v>
      </c>
      <c r="D53" s="750"/>
      <c r="E53" s="750"/>
      <c r="F53" s="750"/>
      <c r="G53" s="750"/>
      <c r="H53" s="750"/>
      <c r="I53" s="751"/>
      <c r="J53" s="201"/>
      <c r="K53" s="201"/>
    </row>
    <row r="54" spans="2:11" ht="31.5" customHeight="1" thickBot="1" x14ac:dyDescent="0.25">
      <c r="B54" s="210" t="s">
        <v>288</v>
      </c>
      <c r="C54" s="749" t="s">
        <v>383</v>
      </c>
      <c r="D54" s="750"/>
      <c r="E54" s="750"/>
      <c r="F54" s="750"/>
      <c r="G54" s="750"/>
      <c r="H54" s="750"/>
      <c r="I54" s="752"/>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dimension ref="B1:X79"/>
  <sheetViews>
    <sheetView view="pageBreakPreview" topLeftCell="A46" zoomScaleNormal="100" zoomScaleSheetLayoutView="100" workbookViewId="0">
      <selection activeCell="C49" sqref="C49:I49"/>
    </sheetView>
  </sheetViews>
  <sheetFormatPr baseColWidth="10" defaultColWidth="11.4257812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6.28515625" style="9" customWidth="1"/>
    <col min="8" max="8" width="20.42578125" style="7" customWidth="1"/>
    <col min="9" max="11" width="22.42578125" style="7" customWidth="1"/>
    <col min="12" max="24" width="11.42578125" style="12"/>
    <col min="25" max="16384" width="11.42578125" style="7"/>
  </cols>
  <sheetData>
    <row r="1" spans="2:14" ht="37.5" customHeight="1" x14ac:dyDescent="0.2">
      <c r="B1" s="550"/>
      <c r="C1" s="553" t="s">
        <v>25</v>
      </c>
      <c r="D1" s="553"/>
      <c r="E1" s="553"/>
      <c r="F1" s="553"/>
      <c r="G1" s="553"/>
      <c r="H1" s="553"/>
      <c r="I1" s="554"/>
      <c r="J1" s="232"/>
      <c r="K1" s="232"/>
      <c r="M1" s="233" t="s">
        <v>47</v>
      </c>
    </row>
    <row r="2" spans="2:14" ht="37.5" customHeight="1" x14ac:dyDescent="0.2">
      <c r="B2" s="551"/>
      <c r="C2" s="733" t="s">
        <v>239</v>
      </c>
      <c r="D2" s="733"/>
      <c r="E2" s="733"/>
      <c r="F2" s="733"/>
      <c r="G2" s="733"/>
      <c r="H2" s="733"/>
      <c r="I2" s="555"/>
      <c r="J2" s="232"/>
      <c r="K2" s="232"/>
      <c r="M2" s="233" t="s">
        <v>48</v>
      </c>
    </row>
    <row r="3" spans="2:14" ht="37.5" customHeight="1" x14ac:dyDescent="0.2">
      <c r="B3" s="551"/>
      <c r="C3" s="733" t="s">
        <v>240</v>
      </c>
      <c r="D3" s="733"/>
      <c r="E3" s="733"/>
      <c r="F3" s="733" t="s">
        <v>241</v>
      </c>
      <c r="G3" s="733"/>
      <c r="H3" s="733"/>
      <c r="I3" s="555"/>
      <c r="J3" s="232"/>
      <c r="K3" s="232"/>
      <c r="M3" s="233" t="s">
        <v>50</v>
      </c>
    </row>
    <row r="4" spans="2:14" ht="23.25" customHeight="1" x14ac:dyDescent="0.2">
      <c r="B4" s="559" t="s">
        <v>351</v>
      </c>
      <c r="C4" s="560"/>
      <c r="D4" s="560"/>
      <c r="E4" s="560"/>
      <c r="F4" s="560"/>
      <c r="G4" s="560"/>
      <c r="H4" s="560"/>
      <c r="I4" s="561"/>
      <c r="J4" s="234"/>
      <c r="K4" s="234"/>
    </row>
    <row r="5" spans="2:14" ht="24" customHeight="1" x14ac:dyDescent="0.2">
      <c r="B5" s="562" t="s">
        <v>234</v>
      </c>
      <c r="C5" s="563"/>
      <c r="D5" s="563"/>
      <c r="E5" s="563"/>
      <c r="F5" s="563"/>
      <c r="G5" s="563"/>
      <c r="H5" s="563"/>
      <c r="I5" s="564"/>
      <c r="J5" s="235"/>
      <c r="K5" s="235"/>
      <c r="N5" s="236" t="s">
        <v>57</v>
      </c>
    </row>
    <row r="6" spans="2:14" ht="30.75" customHeight="1" x14ac:dyDescent="0.2">
      <c r="B6" s="222" t="s">
        <v>242</v>
      </c>
      <c r="C6" s="259">
        <v>4</v>
      </c>
      <c r="D6" s="565" t="s">
        <v>243</v>
      </c>
      <c r="E6" s="565"/>
      <c r="F6" s="772" t="s">
        <v>354</v>
      </c>
      <c r="G6" s="772"/>
      <c r="H6" s="772"/>
      <c r="I6" s="773"/>
      <c r="J6" s="237"/>
      <c r="K6" s="237"/>
      <c r="M6" s="233" t="s">
        <v>60</v>
      </c>
      <c r="N6" s="236" t="s">
        <v>61</v>
      </c>
    </row>
    <row r="7" spans="2:14" ht="30.75" customHeight="1" x14ac:dyDescent="0.2">
      <c r="B7" s="222" t="s">
        <v>244</v>
      </c>
      <c r="C7" s="259" t="s">
        <v>81</v>
      </c>
      <c r="D7" s="565" t="s">
        <v>245</v>
      </c>
      <c r="E7" s="565"/>
      <c r="F7" s="774" t="s">
        <v>329</v>
      </c>
      <c r="G7" s="774"/>
      <c r="H7" s="178" t="s">
        <v>246</v>
      </c>
      <c r="I7" s="260" t="s">
        <v>81</v>
      </c>
      <c r="J7" s="238"/>
      <c r="K7" s="238"/>
      <c r="M7" s="233" t="s">
        <v>65</v>
      </c>
      <c r="N7" s="236" t="s">
        <v>66</v>
      </c>
    </row>
    <row r="8" spans="2:14" ht="30.75" customHeight="1" x14ac:dyDescent="0.2">
      <c r="B8" s="222" t="s">
        <v>247</v>
      </c>
      <c r="C8" s="772" t="s">
        <v>289</v>
      </c>
      <c r="D8" s="772"/>
      <c r="E8" s="772"/>
      <c r="F8" s="772"/>
      <c r="G8" s="178" t="s">
        <v>248</v>
      </c>
      <c r="H8" s="777">
        <v>7550</v>
      </c>
      <c r="I8" s="778"/>
      <c r="J8" s="21"/>
      <c r="K8" s="21"/>
      <c r="M8" s="233" t="s">
        <v>69</v>
      </c>
      <c r="N8" s="236" t="s">
        <v>70</v>
      </c>
    </row>
    <row r="9" spans="2:14" ht="30.75" customHeight="1" x14ac:dyDescent="0.2">
      <c r="B9" s="222" t="s">
        <v>48</v>
      </c>
      <c r="C9" s="779" t="s">
        <v>69</v>
      </c>
      <c r="D9" s="779"/>
      <c r="E9" s="779"/>
      <c r="F9" s="779"/>
      <c r="G9" s="178" t="s">
        <v>249</v>
      </c>
      <c r="H9" s="780" t="s">
        <v>330</v>
      </c>
      <c r="I9" s="781"/>
      <c r="J9" s="22"/>
      <c r="K9" s="22"/>
      <c r="M9" s="239" t="s">
        <v>73</v>
      </c>
    </row>
    <row r="10" spans="2:14" ht="30.75" customHeight="1" x14ac:dyDescent="0.2">
      <c r="B10" s="222" t="s">
        <v>250</v>
      </c>
      <c r="C10" s="772" t="s">
        <v>374</v>
      </c>
      <c r="D10" s="772"/>
      <c r="E10" s="772"/>
      <c r="F10" s="772"/>
      <c r="G10" s="772"/>
      <c r="H10" s="772"/>
      <c r="I10" s="773"/>
      <c r="J10" s="240"/>
      <c r="K10" s="240"/>
      <c r="M10" s="239"/>
    </row>
    <row r="11" spans="2:14" ht="30.75" customHeight="1" x14ac:dyDescent="0.2">
      <c r="B11" s="222" t="s">
        <v>251</v>
      </c>
      <c r="C11" s="774" t="s">
        <v>291</v>
      </c>
      <c r="D11" s="774"/>
      <c r="E11" s="774"/>
      <c r="F11" s="774"/>
      <c r="G11" s="774"/>
      <c r="H11" s="774"/>
      <c r="I11" s="782"/>
      <c r="J11" s="238"/>
      <c r="K11" s="238"/>
      <c r="M11" s="239"/>
      <c r="N11" s="236" t="s">
        <v>76</v>
      </c>
    </row>
    <row r="12" spans="2:14" ht="30.75" customHeight="1" x14ac:dyDescent="0.2">
      <c r="B12" s="222" t="s">
        <v>254</v>
      </c>
      <c r="C12" s="783" t="s">
        <v>341</v>
      </c>
      <c r="D12" s="783"/>
      <c r="E12" s="783"/>
      <c r="F12" s="783"/>
      <c r="G12" s="178" t="s">
        <v>252</v>
      </c>
      <c r="H12" s="784" t="s">
        <v>91</v>
      </c>
      <c r="I12" s="785"/>
      <c r="J12" s="238"/>
      <c r="K12" s="238"/>
      <c r="M12" s="239" t="s">
        <v>80</v>
      </c>
      <c r="N12" s="236" t="s">
        <v>81</v>
      </c>
    </row>
    <row r="13" spans="2:14" ht="30.75" customHeight="1" x14ac:dyDescent="0.2">
      <c r="B13" s="222" t="s">
        <v>255</v>
      </c>
      <c r="C13" s="786" t="s">
        <v>332</v>
      </c>
      <c r="D13" s="786"/>
      <c r="E13" s="786"/>
      <c r="F13" s="786"/>
      <c r="G13" s="178" t="s">
        <v>253</v>
      </c>
      <c r="H13" s="774" t="s">
        <v>70</v>
      </c>
      <c r="I13" s="782"/>
      <c r="J13" s="238"/>
      <c r="K13" s="238"/>
      <c r="M13" s="239" t="s">
        <v>84</v>
      </c>
    </row>
    <row r="14" spans="2:14" ht="64.5" customHeight="1" x14ac:dyDescent="0.2">
      <c r="B14" s="222" t="s">
        <v>256</v>
      </c>
      <c r="C14" s="787" t="s">
        <v>342</v>
      </c>
      <c r="D14" s="787"/>
      <c r="E14" s="787"/>
      <c r="F14" s="787"/>
      <c r="G14" s="787"/>
      <c r="H14" s="787"/>
      <c r="I14" s="788"/>
      <c r="J14" s="240"/>
      <c r="K14" s="240"/>
      <c r="M14" s="239" t="s">
        <v>86</v>
      </c>
      <c r="N14" s="236"/>
    </row>
    <row r="15" spans="2:14" ht="30.75" customHeight="1" x14ac:dyDescent="0.2">
      <c r="B15" s="222" t="s">
        <v>257</v>
      </c>
      <c r="C15" s="775" t="s">
        <v>368</v>
      </c>
      <c r="D15" s="775"/>
      <c r="E15" s="775"/>
      <c r="F15" s="775"/>
      <c r="G15" s="775"/>
      <c r="H15" s="775"/>
      <c r="I15" s="776"/>
      <c r="J15" s="241"/>
      <c r="K15" s="241"/>
      <c r="M15" s="239" t="s">
        <v>88</v>
      </c>
      <c r="N15" s="236"/>
    </row>
    <row r="16" spans="2:14" ht="20.25" customHeight="1" x14ac:dyDescent="0.2">
      <c r="B16" s="222" t="s">
        <v>258</v>
      </c>
      <c r="C16" s="772" t="s">
        <v>375</v>
      </c>
      <c r="D16" s="772"/>
      <c r="E16" s="772"/>
      <c r="F16" s="772"/>
      <c r="G16" s="772"/>
      <c r="H16" s="772"/>
      <c r="I16" s="773"/>
      <c r="J16" s="242"/>
      <c r="K16" s="242"/>
      <c r="M16" s="239"/>
      <c r="N16" s="236"/>
    </row>
    <row r="17" spans="2:14" ht="30.75" customHeight="1" x14ac:dyDescent="0.2">
      <c r="B17" s="222" t="s">
        <v>259</v>
      </c>
      <c r="C17" s="774" t="s">
        <v>152</v>
      </c>
      <c r="D17" s="795"/>
      <c r="E17" s="795"/>
      <c r="F17" s="795"/>
      <c r="G17" s="795"/>
      <c r="H17" s="795"/>
      <c r="I17" s="796"/>
      <c r="J17" s="243"/>
      <c r="K17" s="243"/>
      <c r="M17" s="239" t="s">
        <v>91</v>
      </c>
      <c r="N17" s="236"/>
    </row>
    <row r="18" spans="2:14" ht="18" customHeight="1" x14ac:dyDescent="0.2">
      <c r="B18" s="589" t="s">
        <v>265</v>
      </c>
      <c r="C18" s="590" t="s">
        <v>237</v>
      </c>
      <c r="D18" s="590"/>
      <c r="E18" s="590"/>
      <c r="F18" s="591" t="s">
        <v>238</v>
      </c>
      <c r="G18" s="591"/>
      <c r="H18" s="591"/>
      <c r="I18" s="592"/>
      <c r="J18" s="28"/>
      <c r="K18" s="28"/>
      <c r="M18" s="239" t="s">
        <v>79</v>
      </c>
      <c r="N18" s="236"/>
    </row>
    <row r="19" spans="2:14" ht="39.75" customHeight="1" x14ac:dyDescent="0.2">
      <c r="B19" s="589"/>
      <c r="C19" s="772" t="s">
        <v>376</v>
      </c>
      <c r="D19" s="772"/>
      <c r="E19" s="772"/>
      <c r="F19" s="772" t="s">
        <v>377</v>
      </c>
      <c r="G19" s="772"/>
      <c r="H19" s="772"/>
      <c r="I19" s="773"/>
      <c r="J19" s="242"/>
      <c r="K19" s="242"/>
      <c r="M19" s="239" t="s">
        <v>95</v>
      </c>
      <c r="N19" s="236"/>
    </row>
    <row r="20" spans="2:14" ht="39.75" customHeight="1" x14ac:dyDescent="0.2">
      <c r="B20" s="222" t="s">
        <v>266</v>
      </c>
      <c r="C20" s="797" t="s">
        <v>152</v>
      </c>
      <c r="D20" s="798"/>
      <c r="E20" s="799"/>
      <c r="F20" s="784" t="s">
        <v>152</v>
      </c>
      <c r="G20" s="784"/>
      <c r="H20" s="784"/>
      <c r="I20" s="785"/>
      <c r="J20" s="238"/>
      <c r="K20" s="238"/>
      <c r="M20" s="239"/>
      <c r="N20" s="236"/>
    </row>
    <row r="21" spans="2:14" ht="42" customHeight="1" x14ac:dyDescent="0.2">
      <c r="B21" s="222" t="s">
        <v>267</v>
      </c>
      <c r="C21" s="800" t="s">
        <v>343</v>
      </c>
      <c r="D21" s="801"/>
      <c r="E21" s="802"/>
      <c r="F21" s="803" t="s">
        <v>378</v>
      </c>
      <c r="G21" s="790"/>
      <c r="H21" s="790"/>
      <c r="I21" s="804"/>
      <c r="J21" s="241"/>
      <c r="K21" s="241"/>
      <c r="M21" s="244"/>
      <c r="N21" s="236"/>
    </row>
    <row r="22" spans="2:14" ht="23.25" customHeight="1" x14ac:dyDescent="0.2">
      <c r="B22" s="222" t="s">
        <v>268</v>
      </c>
      <c r="C22" s="789">
        <v>44197</v>
      </c>
      <c r="D22" s="805"/>
      <c r="E22" s="806"/>
      <c r="F22" s="178" t="s">
        <v>271</v>
      </c>
      <c r="G22" s="271">
        <v>10</v>
      </c>
      <c r="H22" s="178" t="s">
        <v>275</v>
      </c>
      <c r="I22" s="261">
        <v>10</v>
      </c>
      <c r="J22" s="30"/>
      <c r="K22" s="30"/>
      <c r="M22" s="244"/>
    </row>
    <row r="23" spans="2:14" ht="27" customHeight="1" x14ac:dyDescent="0.2">
      <c r="B23" s="222" t="s">
        <v>269</v>
      </c>
      <c r="C23" s="789">
        <v>44561</v>
      </c>
      <c r="D23" s="790"/>
      <c r="E23" s="791"/>
      <c r="F23" s="178" t="s">
        <v>272</v>
      </c>
      <c r="G23" s="792">
        <v>0.3</v>
      </c>
      <c r="H23" s="793"/>
      <c r="I23" s="794"/>
      <c r="J23" s="31"/>
      <c r="K23" s="31"/>
      <c r="M23" s="244"/>
    </row>
    <row r="24" spans="2:14" ht="30.75" customHeight="1" x14ac:dyDescent="0.2">
      <c r="B24" s="228" t="s">
        <v>270</v>
      </c>
      <c r="C24" s="810" t="s">
        <v>88</v>
      </c>
      <c r="D24" s="811"/>
      <c r="E24" s="812"/>
      <c r="F24" s="225" t="s">
        <v>274</v>
      </c>
      <c r="G24" s="803"/>
      <c r="H24" s="790"/>
      <c r="I24" s="804"/>
      <c r="J24" s="28"/>
      <c r="K24" s="28"/>
      <c r="M24" s="244"/>
    </row>
    <row r="25" spans="2:14" ht="22.5" customHeight="1" x14ac:dyDescent="0.2">
      <c r="B25" s="756" t="s">
        <v>235</v>
      </c>
      <c r="C25" s="757"/>
      <c r="D25" s="757"/>
      <c r="E25" s="757"/>
      <c r="F25" s="757"/>
      <c r="G25" s="757"/>
      <c r="H25" s="757"/>
      <c r="I25" s="758"/>
      <c r="J25" s="235"/>
      <c r="K25" s="235"/>
      <c r="M25" s="244"/>
    </row>
    <row r="26" spans="2:14" ht="43.5" customHeight="1" x14ac:dyDescent="0.2">
      <c r="B26" s="191" t="s">
        <v>105</v>
      </c>
      <c r="C26" s="219" t="s">
        <v>261</v>
      </c>
      <c r="D26" s="219" t="s">
        <v>260</v>
      </c>
      <c r="E26" s="192" t="s">
        <v>264</v>
      </c>
      <c r="F26" s="219" t="s">
        <v>263</v>
      </c>
      <c r="G26" s="219" t="s">
        <v>262</v>
      </c>
      <c r="H26" s="192" t="s">
        <v>340</v>
      </c>
      <c r="I26" s="193" t="s">
        <v>273</v>
      </c>
      <c r="M26" s="244"/>
    </row>
    <row r="27" spans="2:14" ht="19.5" customHeight="1" x14ac:dyDescent="0.2">
      <c r="B27" s="194" t="s">
        <v>113</v>
      </c>
      <c r="C27" s="324">
        <f>30%*G23</f>
        <v>0.09</v>
      </c>
      <c r="D27" s="324">
        <f>30%*$G$23</f>
        <v>0.09</v>
      </c>
      <c r="E27" s="274">
        <f>D27/C27</f>
        <v>1</v>
      </c>
      <c r="F27" s="813">
        <f>SUM(C27:C38)</f>
        <v>0.29994900000000002</v>
      </c>
      <c r="G27" s="813">
        <f>SUM(D27:D38)</f>
        <v>0.17996999999999999</v>
      </c>
      <c r="H27" s="321">
        <f>+(D27*100%)/$G$23</f>
        <v>0.3</v>
      </c>
      <c r="I27" s="816">
        <f>G27+I22</f>
        <v>10.179970000000001</v>
      </c>
      <c r="M27" s="244"/>
    </row>
    <row r="28" spans="2:14" ht="19.5" customHeight="1" x14ac:dyDescent="0.2">
      <c r="B28" s="194" t="s">
        <v>114</v>
      </c>
      <c r="C28" s="324">
        <f>3.333%*G23</f>
        <v>9.9989999999999992E-3</v>
      </c>
      <c r="D28" s="324">
        <f>3.33%*G23</f>
        <v>9.9900000000000006E-3</v>
      </c>
      <c r="E28" s="274">
        <f t="shared" ref="E28:E31" si="0">D28/C28</f>
        <v>0.99909990999099929</v>
      </c>
      <c r="F28" s="814"/>
      <c r="G28" s="814"/>
      <c r="H28" s="321">
        <f>+IF(D28="","",((D28*100%)/$G$23)+H27)</f>
        <v>0.33329999999999999</v>
      </c>
      <c r="I28" s="817"/>
      <c r="M28" s="244"/>
    </row>
    <row r="29" spans="2:14" ht="19.5" customHeight="1" x14ac:dyDescent="0.2">
      <c r="B29" s="194" t="s">
        <v>115</v>
      </c>
      <c r="C29" s="324">
        <f>3.33%*G23</f>
        <v>9.9900000000000006E-3</v>
      </c>
      <c r="D29" s="324">
        <f>3.33%*G23</f>
        <v>9.9900000000000006E-3</v>
      </c>
      <c r="E29" s="274">
        <f t="shared" si="0"/>
        <v>1</v>
      </c>
      <c r="F29" s="814"/>
      <c r="G29" s="814"/>
      <c r="H29" s="321">
        <f t="shared" ref="H29:H38" si="1">+IF(D29="","",((D29*100%)/$G$23)+H28)</f>
        <v>0.36659999999999998</v>
      </c>
      <c r="I29" s="817"/>
      <c r="M29" s="244"/>
    </row>
    <row r="30" spans="2:14" ht="19.5" customHeight="1" x14ac:dyDescent="0.2">
      <c r="B30" s="194" t="s">
        <v>116</v>
      </c>
      <c r="C30" s="324">
        <f>3.33%*G23</f>
        <v>9.9900000000000006E-3</v>
      </c>
      <c r="D30" s="324">
        <f>3.33%*G23</f>
        <v>9.9900000000000006E-3</v>
      </c>
      <c r="E30" s="274">
        <f t="shared" si="0"/>
        <v>1</v>
      </c>
      <c r="F30" s="814"/>
      <c r="G30" s="814"/>
      <c r="H30" s="321">
        <f t="shared" si="1"/>
        <v>0.39989999999999998</v>
      </c>
      <c r="I30" s="817"/>
    </row>
    <row r="31" spans="2:14" ht="19.5" customHeight="1" x14ac:dyDescent="0.2">
      <c r="B31" s="194" t="s">
        <v>117</v>
      </c>
      <c r="C31" s="324">
        <f>20%*G23</f>
        <v>0.06</v>
      </c>
      <c r="D31" s="340">
        <v>0.06</v>
      </c>
      <c r="E31" s="274">
        <f t="shared" si="0"/>
        <v>1</v>
      </c>
      <c r="F31" s="814"/>
      <c r="G31" s="814"/>
      <c r="H31" s="321">
        <f t="shared" si="1"/>
        <v>0.59989999999999999</v>
      </c>
      <c r="I31" s="817"/>
    </row>
    <row r="32" spans="2:14" ht="19.5" customHeight="1" x14ac:dyDescent="0.2">
      <c r="B32" s="194" t="s">
        <v>118</v>
      </c>
      <c r="C32" s="324">
        <f>4.76%*G23</f>
        <v>1.4279999999999998E-2</v>
      </c>
      <c r="D32" s="324"/>
      <c r="E32" s="274">
        <f>D32/C32</f>
        <v>0</v>
      </c>
      <c r="F32" s="814"/>
      <c r="G32" s="814"/>
      <c r="H32" s="321" t="str">
        <f t="shared" si="1"/>
        <v/>
      </c>
      <c r="I32" s="817"/>
    </row>
    <row r="33" spans="2:11" ht="19.5" customHeight="1" x14ac:dyDescent="0.2">
      <c r="B33" s="194" t="s">
        <v>119</v>
      </c>
      <c r="C33" s="324">
        <f>4.76%*G23</f>
        <v>1.4279999999999998E-2</v>
      </c>
      <c r="D33" s="324"/>
      <c r="E33" s="274">
        <f t="shared" ref="E33:E38" si="2">D33/C33</f>
        <v>0</v>
      </c>
      <c r="F33" s="814"/>
      <c r="G33" s="814"/>
      <c r="H33" s="321" t="str">
        <f t="shared" si="1"/>
        <v/>
      </c>
      <c r="I33" s="817"/>
    </row>
    <row r="34" spans="2:11" ht="19.5" customHeight="1" x14ac:dyDescent="0.2">
      <c r="B34" s="194" t="s">
        <v>120</v>
      </c>
      <c r="C34" s="324">
        <f>4.76%*G23</f>
        <v>1.4279999999999998E-2</v>
      </c>
      <c r="D34" s="324"/>
      <c r="E34" s="274">
        <f t="shared" si="2"/>
        <v>0</v>
      </c>
      <c r="F34" s="814"/>
      <c r="G34" s="814"/>
      <c r="H34" s="321" t="str">
        <f t="shared" si="1"/>
        <v/>
      </c>
      <c r="I34" s="817"/>
    </row>
    <row r="35" spans="2:11" ht="19.5" customHeight="1" x14ac:dyDescent="0.2">
      <c r="B35" s="194" t="s">
        <v>121</v>
      </c>
      <c r="C35" s="324">
        <f>11.43%*G23</f>
        <v>3.4290000000000001E-2</v>
      </c>
      <c r="D35" s="324"/>
      <c r="E35" s="274">
        <f t="shared" si="2"/>
        <v>0</v>
      </c>
      <c r="F35" s="814"/>
      <c r="G35" s="814"/>
      <c r="H35" s="321" t="str">
        <f t="shared" si="1"/>
        <v/>
      </c>
      <c r="I35" s="817"/>
    </row>
    <row r="36" spans="2:11" ht="19.5" customHeight="1" x14ac:dyDescent="0.2">
      <c r="B36" s="194" t="s">
        <v>122</v>
      </c>
      <c r="C36" s="324">
        <f>4.76%*G23</f>
        <v>1.4279999999999998E-2</v>
      </c>
      <c r="D36" s="324"/>
      <c r="E36" s="274">
        <f t="shared" si="2"/>
        <v>0</v>
      </c>
      <c r="F36" s="814"/>
      <c r="G36" s="814"/>
      <c r="H36" s="321" t="str">
        <f t="shared" si="1"/>
        <v/>
      </c>
      <c r="I36" s="817"/>
    </row>
    <row r="37" spans="2:11" ht="19.5" customHeight="1" x14ac:dyDescent="0.2">
      <c r="B37" s="194" t="s">
        <v>123</v>
      </c>
      <c r="C37" s="324">
        <f>4.76%*G23</f>
        <v>1.4279999999999998E-2</v>
      </c>
      <c r="D37" s="324"/>
      <c r="E37" s="274">
        <f t="shared" si="2"/>
        <v>0</v>
      </c>
      <c r="F37" s="814"/>
      <c r="G37" s="814"/>
      <c r="H37" s="321" t="str">
        <f t="shared" si="1"/>
        <v/>
      </c>
      <c r="I37" s="817"/>
    </row>
    <row r="38" spans="2:11" ht="19.5" customHeight="1" x14ac:dyDescent="0.2">
      <c r="B38" s="194" t="s">
        <v>124</v>
      </c>
      <c r="C38" s="324">
        <f>4.76%*G23</f>
        <v>1.4279999999999998E-2</v>
      </c>
      <c r="D38" s="324"/>
      <c r="E38" s="274">
        <f t="shared" si="2"/>
        <v>0</v>
      </c>
      <c r="F38" s="815"/>
      <c r="G38" s="815"/>
      <c r="H38" s="321" t="str">
        <f t="shared" si="1"/>
        <v/>
      </c>
      <c r="I38" s="818"/>
    </row>
    <row r="39" spans="2:11" ht="291" customHeight="1" x14ac:dyDescent="0.2">
      <c r="B39" s="226" t="s">
        <v>277</v>
      </c>
      <c r="C39" s="807" t="s">
        <v>449</v>
      </c>
      <c r="D39" s="808"/>
      <c r="E39" s="808"/>
      <c r="F39" s="808"/>
      <c r="G39" s="808"/>
      <c r="H39" s="808"/>
      <c r="I39" s="809"/>
    </row>
    <row r="40" spans="2:11" ht="34.5" customHeight="1" x14ac:dyDescent="0.2">
      <c r="B40" s="614"/>
      <c r="C40" s="615"/>
      <c r="D40" s="615"/>
      <c r="E40" s="615"/>
      <c r="F40" s="615"/>
      <c r="G40" s="615"/>
      <c r="H40" s="615"/>
      <c r="I40" s="616"/>
      <c r="J40" s="235"/>
      <c r="K40" s="235"/>
    </row>
    <row r="41" spans="2:11" ht="34.5" customHeight="1" x14ac:dyDescent="0.2">
      <c r="B41" s="617"/>
      <c r="C41" s="618"/>
      <c r="D41" s="618"/>
      <c r="E41" s="618"/>
      <c r="F41" s="618"/>
      <c r="G41" s="618"/>
      <c r="H41" s="618"/>
      <c r="I41" s="619"/>
      <c r="J41" s="246"/>
      <c r="K41" s="246"/>
    </row>
    <row r="42" spans="2:11" ht="34.5" customHeight="1" x14ac:dyDescent="0.2">
      <c r="B42" s="617"/>
      <c r="C42" s="618"/>
      <c r="D42" s="618"/>
      <c r="E42" s="618"/>
      <c r="F42" s="618"/>
      <c r="G42" s="618"/>
      <c r="H42" s="618"/>
      <c r="I42" s="619"/>
      <c r="J42" s="246"/>
      <c r="K42" s="246"/>
    </row>
    <row r="43" spans="2:11" ht="34.5" customHeight="1" x14ac:dyDescent="0.2">
      <c r="B43" s="617"/>
      <c r="C43" s="618"/>
      <c r="D43" s="618"/>
      <c r="E43" s="618"/>
      <c r="F43" s="618"/>
      <c r="G43" s="618"/>
      <c r="H43" s="618"/>
      <c r="I43" s="619"/>
      <c r="J43" s="246"/>
      <c r="K43" s="246"/>
    </row>
    <row r="44" spans="2:11" ht="34.5" customHeight="1" x14ac:dyDescent="0.2">
      <c r="B44" s="620"/>
      <c r="C44" s="621"/>
      <c r="D44" s="621"/>
      <c r="E44" s="621"/>
      <c r="F44" s="621"/>
      <c r="G44" s="621"/>
      <c r="H44" s="621"/>
      <c r="I44" s="622"/>
      <c r="J44" s="234"/>
      <c r="K44" s="234"/>
    </row>
    <row r="45" spans="2:11" ht="24.6" customHeight="1" x14ac:dyDescent="0.2">
      <c r="B45" s="828" t="s">
        <v>278</v>
      </c>
      <c r="C45" s="831" t="s">
        <v>450</v>
      </c>
      <c r="D45" s="831"/>
      <c r="E45" s="831"/>
      <c r="F45" s="832"/>
      <c r="G45" s="292"/>
      <c r="H45" s="293" t="s">
        <v>105</v>
      </c>
      <c r="I45" s="296" t="s">
        <v>399</v>
      </c>
      <c r="J45" s="234"/>
      <c r="K45" s="234"/>
    </row>
    <row r="46" spans="2:11" ht="41.1" customHeight="1" x14ac:dyDescent="0.2">
      <c r="B46" s="829"/>
      <c r="C46" s="833"/>
      <c r="D46" s="833"/>
      <c r="E46" s="833"/>
      <c r="F46" s="834"/>
      <c r="G46" s="303" t="s">
        <v>406</v>
      </c>
      <c r="H46" s="310">
        <v>3</v>
      </c>
      <c r="I46" s="310">
        <v>19</v>
      </c>
      <c r="J46" s="247"/>
      <c r="K46" s="247"/>
    </row>
    <row r="47" spans="2:11" ht="41.1" customHeight="1" x14ac:dyDescent="0.2">
      <c r="B47" s="830"/>
      <c r="C47" s="835"/>
      <c r="D47" s="835"/>
      <c r="E47" s="835"/>
      <c r="F47" s="836"/>
      <c r="G47" s="303" t="s">
        <v>407</v>
      </c>
      <c r="H47" s="310">
        <v>10</v>
      </c>
      <c r="I47" s="310">
        <v>93</v>
      </c>
      <c r="J47" s="247"/>
      <c r="K47" s="247"/>
    </row>
    <row r="48" spans="2:11" ht="32.25" customHeight="1" x14ac:dyDescent="0.2">
      <c r="B48" s="222" t="s">
        <v>279</v>
      </c>
      <c r="C48" s="822" t="s">
        <v>424</v>
      </c>
      <c r="D48" s="823"/>
      <c r="E48" s="823"/>
      <c r="F48" s="823"/>
      <c r="G48" s="823"/>
      <c r="H48" s="823"/>
      <c r="I48" s="824"/>
      <c r="J48" s="247"/>
      <c r="K48" s="247"/>
    </row>
    <row r="49" spans="2:11" ht="69" customHeight="1" x14ac:dyDescent="0.2">
      <c r="B49" s="227" t="s">
        <v>280</v>
      </c>
      <c r="C49" s="825" t="s">
        <v>451</v>
      </c>
      <c r="D49" s="826"/>
      <c r="E49" s="826"/>
      <c r="F49" s="826"/>
      <c r="G49" s="826"/>
      <c r="H49" s="826"/>
      <c r="I49" s="827"/>
      <c r="J49" s="247"/>
      <c r="K49" s="247"/>
    </row>
    <row r="50" spans="2:11" ht="22.5" customHeight="1" x14ac:dyDescent="0.2">
      <c r="B50" s="756" t="s">
        <v>236</v>
      </c>
      <c r="C50" s="757"/>
      <c r="D50" s="757"/>
      <c r="E50" s="757"/>
      <c r="F50" s="757"/>
      <c r="G50" s="757"/>
      <c r="H50" s="757"/>
      <c r="I50" s="758"/>
      <c r="J50" s="247"/>
      <c r="K50" s="247"/>
    </row>
    <row r="51" spans="2:11" ht="22.5" customHeight="1" x14ac:dyDescent="0.2">
      <c r="B51" s="636" t="s">
        <v>281</v>
      </c>
      <c r="C51" s="216" t="s">
        <v>282</v>
      </c>
      <c r="D51" s="638" t="s">
        <v>283</v>
      </c>
      <c r="E51" s="638"/>
      <c r="F51" s="638"/>
      <c r="G51" s="638" t="s">
        <v>284</v>
      </c>
      <c r="H51" s="638"/>
      <c r="I51" s="639"/>
      <c r="J51" s="248"/>
      <c r="K51" s="248"/>
    </row>
    <row r="52" spans="2:11" ht="30.75" customHeight="1" x14ac:dyDescent="0.2">
      <c r="B52" s="637"/>
      <c r="C52" s="199"/>
      <c r="D52" s="761"/>
      <c r="E52" s="761"/>
      <c r="F52" s="761"/>
      <c r="G52" s="761"/>
      <c r="H52" s="761"/>
      <c r="I52" s="762"/>
      <c r="J52" s="248"/>
      <c r="K52" s="248"/>
    </row>
    <row r="53" spans="2:11" ht="32.25" customHeight="1" x14ac:dyDescent="0.2">
      <c r="B53" s="230" t="s">
        <v>285</v>
      </c>
      <c r="C53" s="725" t="s">
        <v>452</v>
      </c>
      <c r="D53" s="725"/>
      <c r="E53" s="725"/>
      <c r="F53" s="725"/>
      <c r="G53" s="725"/>
      <c r="H53" s="725"/>
      <c r="I53" s="726"/>
      <c r="J53" s="249"/>
      <c r="K53" s="249"/>
    </row>
    <row r="54" spans="2:11" ht="28.5" customHeight="1" x14ac:dyDescent="0.2">
      <c r="B54" s="231" t="s">
        <v>286</v>
      </c>
      <c r="C54" s="725" t="s">
        <v>452</v>
      </c>
      <c r="D54" s="725"/>
      <c r="E54" s="725"/>
      <c r="F54" s="725"/>
      <c r="G54" s="725"/>
      <c r="H54" s="725"/>
      <c r="I54" s="726"/>
      <c r="J54" s="249"/>
      <c r="K54" s="249"/>
    </row>
    <row r="55" spans="2:11" ht="30" customHeight="1" x14ac:dyDescent="0.2">
      <c r="B55" s="227" t="s">
        <v>287</v>
      </c>
      <c r="C55" s="819" t="s">
        <v>383</v>
      </c>
      <c r="D55" s="820"/>
      <c r="E55" s="820"/>
      <c r="F55" s="820"/>
      <c r="G55" s="820"/>
      <c r="H55" s="820"/>
      <c r="I55" s="821"/>
      <c r="J55" s="250"/>
      <c r="K55" s="250"/>
    </row>
    <row r="56" spans="2:11" ht="31.5" customHeight="1" thickBot="1" x14ac:dyDescent="0.25">
      <c r="B56" s="210" t="s">
        <v>288</v>
      </c>
      <c r="C56" s="819" t="s">
        <v>383</v>
      </c>
      <c r="D56" s="820"/>
      <c r="E56" s="820"/>
      <c r="F56" s="820"/>
      <c r="G56" s="820"/>
      <c r="H56" s="820"/>
      <c r="I56" s="821"/>
      <c r="J56" s="251"/>
      <c r="K56" s="251"/>
    </row>
    <row r="57" spans="2:11" ht="12.75" customHeight="1" x14ac:dyDescent="0.2">
      <c r="B57" s="252"/>
      <c r="C57" s="253"/>
      <c r="D57" s="253"/>
      <c r="E57" s="254"/>
      <c r="F57" s="254"/>
      <c r="G57" s="255"/>
      <c r="H57" s="256"/>
      <c r="I57" s="253"/>
      <c r="J57" s="251"/>
      <c r="K57" s="251"/>
    </row>
    <row r="58" spans="2:11" ht="13.35" customHeight="1" x14ac:dyDescent="0.2">
      <c r="B58" s="252"/>
      <c r="C58" s="253"/>
      <c r="D58" s="253"/>
      <c r="E58" s="254"/>
      <c r="F58" s="254"/>
      <c r="G58" s="255"/>
      <c r="H58" s="256"/>
      <c r="I58" s="253"/>
      <c r="J58" s="251"/>
      <c r="K58" s="251"/>
    </row>
    <row r="59" spans="2:11" ht="13.35" customHeight="1" x14ac:dyDescent="0.2">
      <c r="B59" s="252"/>
      <c r="C59" s="253"/>
      <c r="D59" s="253"/>
      <c r="E59" s="254"/>
      <c r="F59" s="254"/>
      <c r="G59" s="255"/>
      <c r="H59" s="256"/>
      <c r="I59" s="253"/>
      <c r="J59" s="251"/>
      <c r="K59" s="251"/>
    </row>
    <row r="60" spans="2:11" ht="13.35" customHeight="1" x14ac:dyDescent="0.2">
      <c r="B60" s="252"/>
      <c r="C60" s="253"/>
      <c r="D60" s="253"/>
      <c r="E60" s="254"/>
      <c r="F60" s="254"/>
      <c r="G60" s="255"/>
      <c r="H60" s="256"/>
      <c r="I60" s="253"/>
      <c r="J60" s="251"/>
      <c r="K60" s="251"/>
    </row>
    <row r="61" spans="2:11" ht="13.35" customHeight="1" x14ac:dyDescent="0.2">
      <c r="B61" s="252"/>
      <c r="C61" s="253"/>
      <c r="D61" s="253"/>
      <c r="E61" s="254"/>
      <c r="F61" s="254"/>
      <c r="G61" s="255"/>
      <c r="H61" s="256"/>
      <c r="I61" s="253"/>
      <c r="J61" s="251"/>
      <c r="K61" s="251"/>
    </row>
    <row r="62" spans="2:11" ht="25.5" customHeight="1" x14ac:dyDescent="0.2">
      <c r="B62" s="252"/>
      <c r="C62" s="253"/>
      <c r="D62" s="253"/>
      <c r="E62" s="254"/>
      <c r="F62" s="254"/>
      <c r="G62" s="255"/>
      <c r="H62" s="256"/>
      <c r="I62" s="253"/>
      <c r="J62" s="251"/>
      <c r="K62" s="251"/>
    </row>
    <row r="63" spans="2:11" ht="13.35" customHeight="1" x14ac:dyDescent="0.2"/>
    <row r="64" spans="2:11" ht="13.35" customHeight="1" x14ac:dyDescent="0.2"/>
    <row r="65" ht="13.35" customHeight="1" x14ac:dyDescent="0.2"/>
    <row r="66" ht="13.35" customHeight="1" x14ac:dyDescent="0.2"/>
    <row r="67" ht="13.35" customHeight="1" x14ac:dyDescent="0.2"/>
    <row r="68" ht="13.35" customHeight="1" x14ac:dyDescent="0.2"/>
    <row r="69" ht="13.35" customHeight="1" x14ac:dyDescent="0.2"/>
    <row r="70" ht="13.35" customHeight="1" x14ac:dyDescent="0.2"/>
    <row r="71" ht="13.35" customHeight="1" x14ac:dyDescent="0.2"/>
    <row r="72" ht="13.35" customHeight="1" x14ac:dyDescent="0.2"/>
    <row r="73" ht="13.35" customHeight="1" x14ac:dyDescent="0.2"/>
    <row r="74" ht="13.35" customHeight="1" x14ac:dyDescent="0.2"/>
    <row r="75" ht="13.35" customHeight="1" x14ac:dyDescent="0.2"/>
    <row r="76" ht="13.35" customHeight="1" x14ac:dyDescent="0.2"/>
    <row r="77" ht="13.35" customHeight="1" x14ac:dyDescent="0.2"/>
    <row r="78" ht="13.35" customHeight="1" x14ac:dyDescent="0.2"/>
    <row r="79" ht="13.35" customHeight="1" x14ac:dyDescent="0.2"/>
  </sheetData>
  <mergeCells count="60">
    <mergeCell ref="C48:I48"/>
    <mergeCell ref="C49:I49"/>
    <mergeCell ref="B45:B47"/>
    <mergeCell ref="C45:F47"/>
    <mergeCell ref="C54:I54"/>
    <mergeCell ref="C55:I55"/>
    <mergeCell ref="C56:I56"/>
    <mergeCell ref="C53:I53"/>
    <mergeCell ref="B50:I50"/>
    <mergeCell ref="B51:B52"/>
    <mergeCell ref="D51:F51"/>
    <mergeCell ref="G51:I51"/>
    <mergeCell ref="D52:F52"/>
    <mergeCell ref="G52:I52"/>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dimension ref="B1:X72"/>
  <sheetViews>
    <sheetView view="pageBreakPreview" topLeftCell="A51" zoomScale="90" zoomScaleNormal="85" zoomScaleSheetLayoutView="90" zoomScalePageLayoutView="85" workbookViewId="0">
      <selection activeCell="C63" sqref="C63:I63"/>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9" width="12.42578125" style="173" customWidth="1"/>
    <col min="10" max="11" width="22.42578125" style="173" customWidth="1"/>
    <col min="12" max="24" width="10.85546875" style="171"/>
    <col min="25" max="16384" width="10.85546875" style="173"/>
  </cols>
  <sheetData>
    <row r="1" spans="2:14" ht="37.5" customHeight="1" x14ac:dyDescent="0.2">
      <c r="B1" s="550"/>
      <c r="C1" s="553" t="s">
        <v>25</v>
      </c>
      <c r="D1" s="553"/>
      <c r="E1" s="553"/>
      <c r="F1" s="553"/>
      <c r="G1" s="553"/>
      <c r="H1" s="553"/>
      <c r="I1" s="554"/>
      <c r="J1" s="170"/>
      <c r="K1" s="170"/>
      <c r="M1" s="172" t="s">
        <v>47</v>
      </c>
    </row>
    <row r="2" spans="2:14" ht="37.5" customHeight="1" x14ac:dyDescent="0.2">
      <c r="B2" s="551"/>
      <c r="C2" s="557" t="s">
        <v>239</v>
      </c>
      <c r="D2" s="557"/>
      <c r="E2" s="557"/>
      <c r="F2" s="557"/>
      <c r="G2" s="557"/>
      <c r="H2" s="557"/>
      <c r="I2" s="555"/>
      <c r="J2" s="170"/>
      <c r="K2" s="170"/>
      <c r="M2" s="172" t="s">
        <v>48</v>
      </c>
    </row>
    <row r="3" spans="2:14" ht="37.5" customHeight="1" thickBot="1" x14ac:dyDescent="0.25">
      <c r="B3" s="552"/>
      <c r="C3" s="558" t="s">
        <v>240</v>
      </c>
      <c r="D3" s="558"/>
      <c r="E3" s="558"/>
      <c r="F3" s="558" t="s">
        <v>241</v>
      </c>
      <c r="G3" s="558"/>
      <c r="H3" s="558"/>
      <c r="I3" s="556"/>
      <c r="J3" s="170"/>
      <c r="K3" s="170"/>
      <c r="M3" s="172" t="s">
        <v>50</v>
      </c>
    </row>
    <row r="4" spans="2:14" ht="23.25" customHeight="1" x14ac:dyDescent="0.2">
      <c r="B4" s="559" t="s">
        <v>351</v>
      </c>
      <c r="C4" s="560"/>
      <c r="D4" s="560"/>
      <c r="E4" s="560"/>
      <c r="F4" s="560"/>
      <c r="G4" s="560"/>
      <c r="H4" s="560"/>
      <c r="I4" s="561"/>
      <c r="J4" s="174"/>
      <c r="K4" s="174"/>
    </row>
    <row r="5" spans="2:14" ht="24" customHeight="1" x14ac:dyDescent="0.2">
      <c r="B5" s="562" t="s">
        <v>234</v>
      </c>
      <c r="C5" s="563"/>
      <c r="D5" s="563"/>
      <c r="E5" s="563"/>
      <c r="F5" s="563"/>
      <c r="G5" s="563"/>
      <c r="H5" s="563"/>
      <c r="I5" s="564"/>
      <c r="J5" s="175"/>
      <c r="K5" s="175"/>
      <c r="N5" s="176" t="s">
        <v>57</v>
      </c>
    </row>
    <row r="6" spans="2:14" ht="30.75" customHeight="1" x14ac:dyDescent="0.2">
      <c r="B6" s="222" t="s">
        <v>242</v>
      </c>
      <c r="C6" s="220">
        <v>5</v>
      </c>
      <c r="D6" s="565" t="s">
        <v>243</v>
      </c>
      <c r="E6" s="565"/>
      <c r="F6" s="566" t="s">
        <v>294</v>
      </c>
      <c r="G6" s="566"/>
      <c r="H6" s="566"/>
      <c r="I6" s="567"/>
      <c r="J6" s="177"/>
      <c r="K6" s="177"/>
      <c r="M6" s="172" t="s">
        <v>60</v>
      </c>
      <c r="N6" s="176" t="s">
        <v>61</v>
      </c>
    </row>
    <row r="7" spans="2:14" ht="30.75" customHeight="1" x14ac:dyDescent="0.2">
      <c r="B7" s="222" t="s">
        <v>244</v>
      </c>
      <c r="C7" s="220" t="s">
        <v>81</v>
      </c>
      <c r="D7" s="565" t="s">
        <v>245</v>
      </c>
      <c r="E7" s="565"/>
      <c r="F7" s="566" t="s">
        <v>370</v>
      </c>
      <c r="G7" s="566"/>
      <c r="H7" s="178" t="s">
        <v>246</v>
      </c>
      <c r="I7" s="221" t="s">
        <v>81</v>
      </c>
      <c r="J7" s="179"/>
      <c r="K7" s="179"/>
      <c r="M7" s="172" t="s">
        <v>65</v>
      </c>
      <c r="N7" s="176" t="s">
        <v>66</v>
      </c>
    </row>
    <row r="8" spans="2:14" ht="30.75" customHeight="1" x14ac:dyDescent="0.2">
      <c r="B8" s="222" t="s">
        <v>247</v>
      </c>
      <c r="C8" s="566" t="s">
        <v>289</v>
      </c>
      <c r="D8" s="566"/>
      <c r="E8" s="566"/>
      <c r="F8" s="566"/>
      <c r="G8" s="178" t="s">
        <v>248</v>
      </c>
      <c r="H8" s="571">
        <v>7550</v>
      </c>
      <c r="I8" s="572"/>
      <c r="J8" s="180"/>
      <c r="K8" s="180"/>
      <c r="M8" s="172" t="s">
        <v>69</v>
      </c>
      <c r="N8" s="176" t="s">
        <v>70</v>
      </c>
    </row>
    <row r="9" spans="2:14" ht="30.75" customHeight="1" x14ac:dyDescent="0.2">
      <c r="B9" s="222" t="s">
        <v>48</v>
      </c>
      <c r="C9" s="573" t="s">
        <v>60</v>
      </c>
      <c r="D9" s="573"/>
      <c r="E9" s="573"/>
      <c r="F9" s="573"/>
      <c r="G9" s="178" t="s">
        <v>249</v>
      </c>
      <c r="H9" s="574" t="s">
        <v>311</v>
      </c>
      <c r="I9" s="575"/>
      <c r="J9" s="181"/>
      <c r="K9" s="181"/>
      <c r="M9" s="182" t="s">
        <v>73</v>
      </c>
    </row>
    <row r="10" spans="2:14" ht="39" customHeight="1" x14ac:dyDescent="0.2">
      <c r="B10" s="222" t="s">
        <v>250</v>
      </c>
      <c r="C10" s="566" t="s">
        <v>347</v>
      </c>
      <c r="D10" s="566"/>
      <c r="E10" s="566"/>
      <c r="F10" s="566"/>
      <c r="G10" s="566"/>
      <c r="H10" s="566"/>
      <c r="I10" s="567"/>
      <c r="J10" s="183"/>
      <c r="K10" s="183"/>
      <c r="M10" s="182"/>
    </row>
    <row r="11" spans="2:14" ht="30.75" customHeight="1" x14ac:dyDescent="0.2">
      <c r="B11" s="222" t="s">
        <v>251</v>
      </c>
      <c r="C11" s="568" t="s">
        <v>355</v>
      </c>
      <c r="D11" s="568"/>
      <c r="E11" s="568"/>
      <c r="F11" s="568"/>
      <c r="G11" s="568"/>
      <c r="H11" s="568"/>
      <c r="I11" s="837"/>
      <c r="J11" s="179"/>
      <c r="K11" s="179"/>
      <c r="M11" s="182"/>
      <c r="N11" s="176" t="s">
        <v>76</v>
      </c>
    </row>
    <row r="12" spans="2:14" ht="30.75" customHeight="1" x14ac:dyDescent="0.2">
      <c r="B12" s="222" t="s">
        <v>254</v>
      </c>
      <c r="C12" s="569" t="s">
        <v>305</v>
      </c>
      <c r="D12" s="569"/>
      <c r="E12" s="569"/>
      <c r="F12" s="569"/>
      <c r="G12" s="178" t="s">
        <v>252</v>
      </c>
      <c r="H12" s="596" t="s">
        <v>91</v>
      </c>
      <c r="I12" s="597"/>
      <c r="J12" s="179"/>
      <c r="K12" s="179"/>
      <c r="M12" s="182" t="s">
        <v>80</v>
      </c>
      <c r="N12" s="176" t="s">
        <v>81</v>
      </c>
    </row>
    <row r="13" spans="2:14" ht="30.75" customHeight="1" x14ac:dyDescent="0.2">
      <c r="B13" s="222" t="s">
        <v>255</v>
      </c>
      <c r="C13" s="580" t="s">
        <v>398</v>
      </c>
      <c r="D13" s="580"/>
      <c r="E13" s="580"/>
      <c r="F13" s="580"/>
      <c r="G13" s="178" t="s">
        <v>253</v>
      </c>
      <c r="H13" s="568" t="s">
        <v>57</v>
      </c>
      <c r="I13" s="837"/>
      <c r="J13" s="179"/>
      <c r="K13" s="179"/>
      <c r="M13" s="182" t="s">
        <v>84</v>
      </c>
    </row>
    <row r="14" spans="2:14" ht="30" customHeight="1" x14ac:dyDescent="0.2">
      <c r="B14" s="222" t="s">
        <v>256</v>
      </c>
      <c r="C14" s="838" t="s">
        <v>371</v>
      </c>
      <c r="D14" s="839"/>
      <c r="E14" s="839"/>
      <c r="F14" s="839"/>
      <c r="G14" s="839"/>
      <c r="H14" s="839"/>
      <c r="I14" s="840"/>
      <c r="J14" s="183"/>
      <c r="K14" s="183"/>
      <c r="M14" s="182" t="s">
        <v>86</v>
      </c>
      <c r="N14" s="176"/>
    </row>
    <row r="15" spans="2:14" ht="30.75" customHeight="1" x14ac:dyDescent="0.2">
      <c r="B15" s="222" t="s">
        <v>257</v>
      </c>
      <c r="C15" s="569" t="s">
        <v>293</v>
      </c>
      <c r="D15" s="569"/>
      <c r="E15" s="569"/>
      <c r="F15" s="569"/>
      <c r="G15" s="569"/>
      <c r="H15" s="569"/>
      <c r="I15" s="570"/>
      <c r="J15" s="184"/>
      <c r="K15" s="184"/>
      <c r="M15" s="182" t="s">
        <v>88</v>
      </c>
      <c r="N15" s="176"/>
    </row>
    <row r="16" spans="2:14" ht="20.25" customHeight="1" x14ac:dyDescent="0.2">
      <c r="B16" s="222" t="s">
        <v>258</v>
      </c>
      <c r="C16" s="566" t="s">
        <v>322</v>
      </c>
      <c r="D16" s="566"/>
      <c r="E16" s="566"/>
      <c r="F16" s="566"/>
      <c r="G16" s="566"/>
      <c r="H16" s="566"/>
      <c r="I16" s="567"/>
      <c r="J16" s="185"/>
      <c r="K16" s="185"/>
      <c r="M16" s="182"/>
      <c r="N16" s="176"/>
    </row>
    <row r="17" spans="2:14" ht="30.75" customHeight="1" x14ac:dyDescent="0.2">
      <c r="B17" s="222" t="s">
        <v>259</v>
      </c>
      <c r="C17" s="568" t="s">
        <v>152</v>
      </c>
      <c r="D17" s="587"/>
      <c r="E17" s="587"/>
      <c r="F17" s="587"/>
      <c r="G17" s="587"/>
      <c r="H17" s="587"/>
      <c r="I17" s="588"/>
      <c r="J17" s="186"/>
      <c r="K17" s="186"/>
      <c r="M17" s="182" t="s">
        <v>91</v>
      </c>
      <c r="N17" s="176"/>
    </row>
    <row r="18" spans="2:14" ht="18" customHeight="1" x14ac:dyDescent="0.2">
      <c r="B18" s="589" t="s">
        <v>265</v>
      </c>
      <c r="C18" s="590" t="s">
        <v>237</v>
      </c>
      <c r="D18" s="590"/>
      <c r="E18" s="590"/>
      <c r="F18" s="591" t="s">
        <v>238</v>
      </c>
      <c r="G18" s="591"/>
      <c r="H18" s="591"/>
      <c r="I18" s="592"/>
      <c r="J18" s="187"/>
      <c r="K18" s="187"/>
      <c r="M18" s="182" t="s">
        <v>79</v>
      </c>
      <c r="N18" s="176"/>
    </row>
    <row r="19" spans="2:14" ht="39.75" customHeight="1" x14ac:dyDescent="0.2">
      <c r="B19" s="589"/>
      <c r="C19" s="566" t="s">
        <v>307</v>
      </c>
      <c r="D19" s="566"/>
      <c r="E19" s="566"/>
      <c r="F19" s="566" t="s">
        <v>308</v>
      </c>
      <c r="G19" s="566"/>
      <c r="H19" s="566"/>
      <c r="I19" s="567"/>
      <c r="J19" s="185"/>
      <c r="K19" s="185"/>
      <c r="M19" s="182" t="s">
        <v>95</v>
      </c>
      <c r="N19" s="176"/>
    </row>
    <row r="20" spans="2:14" ht="39.75" customHeight="1" x14ac:dyDescent="0.2">
      <c r="B20" s="222" t="s">
        <v>266</v>
      </c>
      <c r="C20" s="593" t="s">
        <v>309</v>
      </c>
      <c r="D20" s="594"/>
      <c r="E20" s="595"/>
      <c r="F20" s="596" t="s">
        <v>309</v>
      </c>
      <c r="G20" s="596"/>
      <c r="H20" s="596"/>
      <c r="I20" s="597"/>
      <c r="J20" s="179"/>
      <c r="K20" s="179"/>
      <c r="M20" s="182"/>
      <c r="N20" s="176"/>
    </row>
    <row r="21" spans="2:14" ht="361.35" customHeight="1" x14ac:dyDescent="0.2">
      <c r="B21" s="222" t="s">
        <v>267</v>
      </c>
      <c r="C21" s="598" t="s">
        <v>372</v>
      </c>
      <c r="D21" s="599"/>
      <c r="E21" s="600"/>
      <c r="F21" s="841" t="s">
        <v>373</v>
      </c>
      <c r="G21" s="842"/>
      <c r="H21" s="842"/>
      <c r="I21" s="843"/>
      <c r="J21" s="184"/>
      <c r="K21" s="184"/>
      <c r="M21" s="188"/>
      <c r="N21" s="176"/>
    </row>
    <row r="22" spans="2:14" ht="23.25" customHeight="1" x14ac:dyDescent="0.2">
      <c r="B22" s="222" t="s">
        <v>268</v>
      </c>
      <c r="C22" s="581">
        <v>44562</v>
      </c>
      <c r="D22" s="604"/>
      <c r="E22" s="605"/>
      <c r="F22" s="178" t="s">
        <v>271</v>
      </c>
      <c r="G22" s="223">
        <v>0.1</v>
      </c>
      <c r="H22" s="178" t="s">
        <v>275</v>
      </c>
      <c r="I22" s="224">
        <v>0.1</v>
      </c>
      <c r="J22" s="189"/>
      <c r="K22" s="189"/>
      <c r="M22" s="188"/>
    </row>
    <row r="23" spans="2:14" ht="27" customHeight="1" x14ac:dyDescent="0.2">
      <c r="B23" s="222" t="s">
        <v>269</v>
      </c>
      <c r="C23" s="581">
        <v>44926</v>
      </c>
      <c r="D23" s="582"/>
      <c r="E23" s="583"/>
      <c r="F23" s="178" t="s">
        <v>272</v>
      </c>
      <c r="G23" s="584">
        <v>0.3</v>
      </c>
      <c r="H23" s="585"/>
      <c r="I23" s="586"/>
      <c r="J23" s="190"/>
      <c r="K23" s="190"/>
      <c r="M23" s="188"/>
    </row>
    <row r="24" spans="2:14" ht="30.75" customHeight="1" x14ac:dyDescent="0.2">
      <c r="B24" s="228" t="s">
        <v>270</v>
      </c>
      <c r="C24" s="606" t="s">
        <v>321</v>
      </c>
      <c r="D24" s="607"/>
      <c r="E24" s="608"/>
      <c r="F24" s="225" t="s">
        <v>274</v>
      </c>
      <c r="G24" s="609" t="s">
        <v>223</v>
      </c>
      <c r="H24" s="582"/>
      <c r="I24" s="610"/>
      <c r="J24" s="187"/>
      <c r="K24" s="187"/>
      <c r="M24" s="188"/>
    </row>
    <row r="25" spans="2:14" ht="22.5" customHeight="1" x14ac:dyDescent="0.2">
      <c r="B25" s="562" t="s">
        <v>235</v>
      </c>
      <c r="C25" s="563"/>
      <c r="D25" s="563"/>
      <c r="E25" s="563"/>
      <c r="F25" s="563"/>
      <c r="G25" s="563"/>
      <c r="H25" s="563"/>
      <c r="I25" s="564"/>
      <c r="J25" s="175"/>
      <c r="K25" s="175"/>
      <c r="M25" s="188"/>
    </row>
    <row r="26" spans="2:14" ht="43.5" customHeight="1" x14ac:dyDescent="0.2">
      <c r="B26" s="191" t="s">
        <v>105</v>
      </c>
      <c r="C26" s="219" t="s">
        <v>261</v>
      </c>
      <c r="D26" s="219" t="s">
        <v>260</v>
      </c>
      <c r="E26" s="192" t="s">
        <v>264</v>
      </c>
      <c r="F26" s="219" t="s">
        <v>263</v>
      </c>
      <c r="G26" s="219" t="s">
        <v>262</v>
      </c>
      <c r="H26" s="192" t="s">
        <v>276</v>
      </c>
      <c r="I26" s="193" t="s">
        <v>273</v>
      </c>
      <c r="J26" s="185"/>
      <c r="K26" s="185"/>
      <c r="M26" s="188"/>
    </row>
    <row r="27" spans="2:14" ht="15.6" customHeight="1" x14ac:dyDescent="0.2">
      <c r="B27" s="191" t="s">
        <v>323</v>
      </c>
      <c r="C27" s="335">
        <f>8.33%*$G$23</f>
        <v>2.4989999999999998E-2</v>
      </c>
      <c r="D27" s="335">
        <f>8.33%*$G$23</f>
        <v>2.4989999999999998E-2</v>
      </c>
      <c r="E27" s="274">
        <f>D27/C27</f>
        <v>1</v>
      </c>
      <c r="F27" s="626">
        <f>SUM(C27:C38)</f>
        <v>0.29988000000000004</v>
      </c>
      <c r="G27" s="626">
        <f>SUM(D27:D38)</f>
        <v>0.12494999999999999</v>
      </c>
      <c r="H27" s="328">
        <f>+(D27*100%)/$G$23</f>
        <v>8.3299999999999999E-2</v>
      </c>
      <c r="I27" s="623">
        <f>G27+I22</f>
        <v>0.22494999999999998</v>
      </c>
      <c r="J27" s="185"/>
      <c r="K27" s="185"/>
      <c r="M27" s="188"/>
    </row>
    <row r="28" spans="2:14" ht="15.6" customHeight="1" x14ac:dyDescent="0.2">
      <c r="B28" s="191" t="s">
        <v>114</v>
      </c>
      <c r="C28" s="335">
        <f>8.33%*$G$23</f>
        <v>2.4989999999999998E-2</v>
      </c>
      <c r="D28" s="335">
        <f>8.33%*$G$23</f>
        <v>2.4989999999999998E-2</v>
      </c>
      <c r="E28" s="274">
        <f>D28/C28</f>
        <v>1</v>
      </c>
      <c r="F28" s="627"/>
      <c r="G28" s="627"/>
      <c r="H28" s="328">
        <f>+IF(D28="","",((D28*100%)/$G$23)+H27)</f>
        <v>0.1666</v>
      </c>
      <c r="I28" s="624"/>
      <c r="J28" s="185"/>
      <c r="K28" s="185"/>
      <c r="M28" s="188"/>
    </row>
    <row r="29" spans="2:14" ht="15.6" customHeight="1" x14ac:dyDescent="0.2">
      <c r="B29" s="191" t="s">
        <v>115</v>
      </c>
      <c r="C29" s="335">
        <f t="shared" ref="C29:D38" si="0">8.33%*$G$23</f>
        <v>2.4989999999999998E-2</v>
      </c>
      <c r="D29" s="335">
        <f t="shared" si="0"/>
        <v>2.4989999999999998E-2</v>
      </c>
      <c r="E29" s="274">
        <f>D29/C29</f>
        <v>1</v>
      </c>
      <c r="F29" s="627"/>
      <c r="G29" s="627"/>
      <c r="H29" s="328">
        <f>+IF(D29="","",((D29*100%)/$G$23)+H28)</f>
        <v>0.24990000000000001</v>
      </c>
      <c r="I29" s="624"/>
      <c r="J29" s="185"/>
      <c r="K29" s="185"/>
      <c r="M29" s="188"/>
    </row>
    <row r="30" spans="2:14" ht="15.6" customHeight="1" x14ac:dyDescent="0.2">
      <c r="B30" s="191" t="s">
        <v>116</v>
      </c>
      <c r="C30" s="335">
        <f t="shared" si="0"/>
        <v>2.4989999999999998E-2</v>
      </c>
      <c r="D30" s="335">
        <f t="shared" si="0"/>
        <v>2.4989999999999998E-2</v>
      </c>
      <c r="E30" s="274">
        <f t="shared" ref="E30:E31" si="1">D30/C30</f>
        <v>1</v>
      </c>
      <c r="F30" s="627"/>
      <c r="G30" s="627"/>
      <c r="H30" s="328">
        <f t="shared" ref="H30:H38" si="2">+IF(D30="","",((D30*100%)/$G$23)+H29)</f>
        <v>0.3332</v>
      </c>
      <c r="I30" s="624"/>
      <c r="J30" s="185"/>
      <c r="K30" s="185"/>
      <c r="M30" s="188"/>
    </row>
    <row r="31" spans="2:14" ht="15.6" customHeight="1" x14ac:dyDescent="0.2">
      <c r="B31" s="191" t="s">
        <v>117</v>
      </c>
      <c r="C31" s="335">
        <f t="shared" si="0"/>
        <v>2.4989999999999998E-2</v>
      </c>
      <c r="D31" s="335">
        <f t="shared" si="0"/>
        <v>2.4989999999999998E-2</v>
      </c>
      <c r="E31" s="274">
        <f t="shared" si="1"/>
        <v>1</v>
      </c>
      <c r="F31" s="627"/>
      <c r="G31" s="627"/>
      <c r="H31" s="328">
        <f t="shared" si="2"/>
        <v>0.41649999999999998</v>
      </c>
      <c r="I31" s="624"/>
      <c r="J31" s="185"/>
      <c r="K31" s="185"/>
      <c r="M31" s="188"/>
    </row>
    <row r="32" spans="2:14" ht="15.6" customHeight="1" x14ac:dyDescent="0.2">
      <c r="B32" s="191" t="s">
        <v>118</v>
      </c>
      <c r="C32" s="335">
        <f t="shared" si="0"/>
        <v>2.4989999999999998E-2</v>
      </c>
      <c r="D32" s="335"/>
      <c r="E32" s="274">
        <f>D32/C32</f>
        <v>0</v>
      </c>
      <c r="F32" s="627"/>
      <c r="G32" s="627"/>
      <c r="H32" s="328" t="str">
        <f t="shared" si="2"/>
        <v/>
      </c>
      <c r="I32" s="624"/>
      <c r="J32" s="185"/>
      <c r="K32" s="185"/>
      <c r="M32" s="188"/>
    </row>
    <row r="33" spans="2:11" ht="19.5" customHeight="1" x14ac:dyDescent="0.2">
      <c r="B33" s="191" t="s">
        <v>119</v>
      </c>
      <c r="C33" s="335">
        <f t="shared" si="0"/>
        <v>2.4989999999999998E-2</v>
      </c>
      <c r="D33" s="335"/>
      <c r="E33" s="274">
        <f t="shared" ref="E33:E38" si="3">D33/C33</f>
        <v>0</v>
      </c>
      <c r="F33" s="627"/>
      <c r="G33" s="627"/>
      <c r="H33" s="328" t="str">
        <f t="shared" si="2"/>
        <v/>
      </c>
      <c r="I33" s="624"/>
      <c r="J33" s="195"/>
      <c r="K33" s="195"/>
    </row>
    <row r="34" spans="2:11" ht="19.5" customHeight="1" x14ac:dyDescent="0.2">
      <c r="B34" s="191" t="s">
        <v>120</v>
      </c>
      <c r="C34" s="335">
        <f t="shared" si="0"/>
        <v>2.4989999999999998E-2</v>
      </c>
      <c r="D34" s="335"/>
      <c r="E34" s="274">
        <f t="shared" si="3"/>
        <v>0</v>
      </c>
      <c r="F34" s="627"/>
      <c r="G34" s="627"/>
      <c r="H34" s="328" t="str">
        <f t="shared" si="2"/>
        <v/>
      </c>
      <c r="I34" s="624"/>
      <c r="J34" s="195"/>
      <c r="K34" s="195"/>
    </row>
    <row r="35" spans="2:11" ht="19.5" customHeight="1" x14ac:dyDescent="0.2">
      <c r="B35" s="191" t="s">
        <v>121</v>
      </c>
      <c r="C35" s="335">
        <f t="shared" si="0"/>
        <v>2.4989999999999998E-2</v>
      </c>
      <c r="D35" s="335"/>
      <c r="E35" s="274">
        <f t="shared" si="3"/>
        <v>0</v>
      </c>
      <c r="F35" s="627"/>
      <c r="G35" s="627"/>
      <c r="H35" s="328" t="str">
        <f t="shared" si="2"/>
        <v/>
      </c>
      <c r="I35" s="624"/>
      <c r="J35" s="195"/>
      <c r="K35" s="195"/>
    </row>
    <row r="36" spans="2:11" ht="19.5" customHeight="1" x14ac:dyDescent="0.2">
      <c r="B36" s="191" t="s">
        <v>122</v>
      </c>
      <c r="C36" s="335">
        <f t="shared" si="0"/>
        <v>2.4989999999999998E-2</v>
      </c>
      <c r="D36" s="335"/>
      <c r="E36" s="274">
        <f t="shared" si="3"/>
        <v>0</v>
      </c>
      <c r="F36" s="627"/>
      <c r="G36" s="627"/>
      <c r="H36" s="328" t="str">
        <f t="shared" si="2"/>
        <v/>
      </c>
      <c r="I36" s="624"/>
      <c r="J36" s="195"/>
      <c r="K36" s="195"/>
    </row>
    <row r="37" spans="2:11" ht="19.5" customHeight="1" x14ac:dyDescent="0.2">
      <c r="B37" s="191" t="s">
        <v>123</v>
      </c>
      <c r="C37" s="335">
        <f t="shared" si="0"/>
        <v>2.4989999999999998E-2</v>
      </c>
      <c r="D37" s="335"/>
      <c r="E37" s="274">
        <f t="shared" si="3"/>
        <v>0</v>
      </c>
      <c r="F37" s="627"/>
      <c r="G37" s="627"/>
      <c r="H37" s="328" t="str">
        <f t="shared" si="2"/>
        <v/>
      </c>
      <c r="I37" s="624"/>
      <c r="J37" s="195"/>
      <c r="K37" s="195"/>
    </row>
    <row r="38" spans="2:11" ht="19.5" customHeight="1" x14ac:dyDescent="0.2">
      <c r="B38" s="191" t="s">
        <v>124</v>
      </c>
      <c r="C38" s="335">
        <f t="shared" si="0"/>
        <v>2.4989999999999998E-2</v>
      </c>
      <c r="D38" s="335"/>
      <c r="E38" s="274">
        <f t="shared" si="3"/>
        <v>0</v>
      </c>
      <c r="F38" s="628"/>
      <c r="G38" s="628"/>
      <c r="H38" s="328" t="str">
        <f t="shared" si="2"/>
        <v/>
      </c>
      <c r="I38" s="625"/>
      <c r="J38" s="195"/>
      <c r="K38" s="195"/>
    </row>
    <row r="39" spans="2:11" ht="78.75" customHeight="1" x14ac:dyDescent="0.2">
      <c r="B39" s="226" t="s">
        <v>277</v>
      </c>
      <c r="C39" s="844" t="s">
        <v>474</v>
      </c>
      <c r="D39" s="845"/>
      <c r="E39" s="845"/>
      <c r="F39" s="845"/>
      <c r="G39" s="845"/>
      <c r="H39" s="845"/>
      <c r="I39" s="846"/>
      <c r="J39" s="196"/>
      <c r="K39" s="196"/>
    </row>
    <row r="40" spans="2:11" ht="47.45" customHeight="1" x14ac:dyDescent="0.2">
      <c r="B40" s="614"/>
      <c r="C40" s="615"/>
      <c r="D40" s="615"/>
      <c r="E40" s="615"/>
      <c r="F40" s="615"/>
      <c r="G40" s="615"/>
      <c r="H40" s="615"/>
      <c r="I40" s="616"/>
      <c r="J40" s="175"/>
      <c r="K40" s="175"/>
    </row>
    <row r="41" spans="2:11" ht="47.45" customHeight="1" x14ac:dyDescent="0.2">
      <c r="B41" s="617"/>
      <c r="C41" s="618"/>
      <c r="D41" s="618"/>
      <c r="E41" s="618"/>
      <c r="F41" s="618"/>
      <c r="G41" s="618"/>
      <c r="H41" s="618"/>
      <c r="I41" s="619"/>
      <c r="J41" s="196"/>
      <c r="K41" s="196"/>
    </row>
    <row r="42" spans="2:11" ht="47.45" customHeight="1" x14ac:dyDescent="0.2">
      <c r="B42" s="617"/>
      <c r="C42" s="618"/>
      <c r="D42" s="618"/>
      <c r="E42" s="618"/>
      <c r="F42" s="618"/>
      <c r="G42" s="618"/>
      <c r="H42" s="618"/>
      <c r="I42" s="619"/>
      <c r="J42" s="196"/>
      <c r="K42" s="196"/>
    </row>
    <row r="43" spans="2:11" ht="47.45" customHeight="1" x14ac:dyDescent="0.2">
      <c r="B43" s="617"/>
      <c r="C43" s="618"/>
      <c r="D43" s="618"/>
      <c r="E43" s="618"/>
      <c r="F43" s="618"/>
      <c r="G43" s="618"/>
      <c r="H43" s="618"/>
      <c r="I43" s="619"/>
      <c r="J43" s="196"/>
      <c r="K43" s="196"/>
    </row>
    <row r="44" spans="2:11" ht="47.45" customHeight="1" x14ac:dyDescent="0.2">
      <c r="B44" s="620"/>
      <c r="C44" s="621"/>
      <c r="D44" s="621"/>
      <c r="E44" s="621"/>
      <c r="F44" s="621"/>
      <c r="G44" s="621"/>
      <c r="H44" s="621"/>
      <c r="I44" s="622"/>
      <c r="J44" s="174"/>
      <c r="K44" s="174"/>
    </row>
    <row r="45" spans="2:11" ht="47.45" customHeight="1" x14ac:dyDescent="0.2">
      <c r="B45" s="301"/>
      <c r="C45" s="332" t="s">
        <v>439</v>
      </c>
      <c r="D45" s="302"/>
      <c r="E45" s="302"/>
      <c r="F45" s="302"/>
      <c r="G45" s="302"/>
      <c r="H45" s="302"/>
      <c r="I45" s="302"/>
      <c r="J45" s="174"/>
      <c r="K45" s="174"/>
    </row>
    <row r="46" spans="2:11" ht="43.35" customHeight="1" x14ac:dyDescent="0.2">
      <c r="B46" s="851" t="s">
        <v>278</v>
      </c>
      <c r="C46" s="853" t="s">
        <v>453</v>
      </c>
      <c r="D46" s="854"/>
      <c r="E46" s="854"/>
      <c r="F46" s="855"/>
      <c r="G46" s="304"/>
      <c r="H46" s="293" t="s">
        <v>105</v>
      </c>
      <c r="I46" s="296" t="s">
        <v>399</v>
      </c>
      <c r="J46" s="197"/>
      <c r="K46" s="197"/>
    </row>
    <row r="47" spans="2:11" ht="43.35" customHeight="1" x14ac:dyDescent="0.2">
      <c r="B47" s="852"/>
      <c r="C47" s="856"/>
      <c r="D47" s="857"/>
      <c r="E47" s="857"/>
      <c r="F47" s="858"/>
      <c r="G47" s="297" t="s">
        <v>441</v>
      </c>
      <c r="H47" s="305">
        <v>199</v>
      </c>
      <c r="I47" s="305">
        <v>1001</v>
      </c>
      <c r="J47" s="197"/>
      <c r="K47" s="197"/>
    </row>
    <row r="48" spans="2:11" ht="42.75" customHeight="1" x14ac:dyDescent="0.2">
      <c r="B48" s="852"/>
      <c r="C48" s="856"/>
      <c r="D48" s="857"/>
      <c r="E48" s="857"/>
      <c r="F48" s="858"/>
      <c r="G48" s="298" t="s">
        <v>409</v>
      </c>
      <c r="H48" s="314" t="s">
        <v>454</v>
      </c>
      <c r="I48" s="314" t="s">
        <v>455</v>
      </c>
      <c r="J48" s="197"/>
      <c r="K48" s="197"/>
    </row>
    <row r="49" spans="2:11" ht="42.75" x14ac:dyDescent="0.2">
      <c r="B49" s="852"/>
      <c r="C49" s="856"/>
      <c r="D49" s="857"/>
      <c r="E49" s="857"/>
      <c r="F49" s="858"/>
      <c r="G49" s="298" t="s">
        <v>431</v>
      </c>
      <c r="H49" s="314" t="s">
        <v>456</v>
      </c>
      <c r="I49" s="314" t="s">
        <v>457</v>
      </c>
      <c r="J49" s="197"/>
      <c r="K49" s="197"/>
    </row>
    <row r="50" spans="2:11" ht="60.75" customHeight="1" x14ac:dyDescent="0.2">
      <c r="B50" s="852"/>
      <c r="C50" s="859"/>
      <c r="D50" s="860"/>
      <c r="E50" s="860"/>
      <c r="F50" s="861"/>
      <c r="G50" s="298" t="s">
        <v>410</v>
      </c>
      <c r="H50" s="315" t="s">
        <v>458</v>
      </c>
      <c r="I50" s="315" t="s">
        <v>459</v>
      </c>
      <c r="J50" s="197"/>
      <c r="K50" s="197"/>
    </row>
    <row r="51" spans="2:11" ht="51" customHeight="1" x14ac:dyDescent="0.2">
      <c r="B51" s="852"/>
      <c r="C51" s="864" t="s">
        <v>460</v>
      </c>
      <c r="D51" s="865"/>
      <c r="E51" s="865"/>
      <c r="F51" s="866"/>
      <c r="G51" s="297" t="s">
        <v>411</v>
      </c>
      <c r="H51" s="305">
        <v>1</v>
      </c>
      <c r="I51" s="305">
        <f>367+1</f>
        <v>368</v>
      </c>
      <c r="J51" s="197"/>
      <c r="K51" s="197"/>
    </row>
    <row r="52" spans="2:11" ht="51" customHeight="1" x14ac:dyDescent="0.2">
      <c r="B52" s="852"/>
      <c r="C52" s="867"/>
      <c r="D52" s="868"/>
      <c r="E52" s="868"/>
      <c r="F52" s="869"/>
      <c r="G52" s="298" t="s">
        <v>412</v>
      </c>
      <c r="H52" s="305">
        <v>18</v>
      </c>
      <c r="I52" s="305">
        <f>77+18</f>
        <v>95</v>
      </c>
      <c r="J52" s="197"/>
      <c r="K52" s="197"/>
    </row>
    <row r="53" spans="2:11" ht="51" customHeight="1" x14ac:dyDescent="0.2">
      <c r="B53" s="852"/>
      <c r="C53" s="867"/>
      <c r="D53" s="868"/>
      <c r="E53" s="868"/>
      <c r="F53" s="869"/>
      <c r="G53" s="298" t="s">
        <v>433</v>
      </c>
      <c r="H53" s="305">
        <v>6</v>
      </c>
      <c r="I53" s="305">
        <f>6+39</f>
        <v>45</v>
      </c>
      <c r="J53" s="197"/>
      <c r="K53" s="197"/>
    </row>
    <row r="54" spans="2:11" ht="51" customHeight="1" x14ac:dyDescent="0.2">
      <c r="B54" s="852"/>
      <c r="C54" s="870"/>
      <c r="D54" s="871"/>
      <c r="E54" s="871"/>
      <c r="F54" s="872"/>
      <c r="G54" s="298" t="s">
        <v>434</v>
      </c>
      <c r="H54" s="305">
        <v>23</v>
      </c>
      <c r="I54" s="305">
        <f>249+23</f>
        <v>272</v>
      </c>
      <c r="J54" s="197"/>
      <c r="K54" s="197"/>
    </row>
    <row r="55" spans="2:11" ht="81" customHeight="1" x14ac:dyDescent="0.2">
      <c r="B55" s="852"/>
      <c r="C55" s="853" t="s">
        <v>461</v>
      </c>
      <c r="D55" s="854"/>
      <c r="E55" s="854"/>
      <c r="F55" s="855"/>
      <c r="G55" s="297" t="s">
        <v>413</v>
      </c>
      <c r="H55" s="305">
        <v>8</v>
      </c>
      <c r="I55" s="305">
        <v>29</v>
      </c>
      <c r="J55" s="197"/>
      <c r="K55" s="197"/>
    </row>
    <row r="56" spans="2:11" ht="81" customHeight="1" x14ac:dyDescent="0.2">
      <c r="B56" s="852"/>
      <c r="C56" s="856"/>
      <c r="D56" s="857"/>
      <c r="E56" s="857"/>
      <c r="F56" s="858"/>
      <c r="G56" s="298" t="s">
        <v>408</v>
      </c>
      <c r="H56" s="305">
        <v>5</v>
      </c>
      <c r="I56" s="305">
        <v>44</v>
      </c>
      <c r="J56" s="197"/>
      <c r="K56" s="197"/>
    </row>
    <row r="57" spans="2:11" ht="85.5" customHeight="1" x14ac:dyDescent="0.2">
      <c r="B57" s="852"/>
      <c r="C57" s="859"/>
      <c r="D57" s="860"/>
      <c r="E57" s="860"/>
      <c r="F57" s="861"/>
      <c r="G57" s="298" t="s">
        <v>414</v>
      </c>
      <c r="H57" s="305">
        <v>0</v>
      </c>
      <c r="I57" s="305">
        <v>24</v>
      </c>
      <c r="J57" s="197"/>
      <c r="K57" s="197"/>
    </row>
    <row r="58" spans="2:11" ht="139.35" customHeight="1" x14ac:dyDescent="0.2">
      <c r="B58" s="299" t="s">
        <v>279</v>
      </c>
      <c r="C58" s="847" t="s">
        <v>436</v>
      </c>
      <c r="D58" s="847"/>
      <c r="E58" s="847"/>
      <c r="F58" s="847"/>
      <c r="G58" s="847"/>
      <c r="H58" s="847"/>
      <c r="I58" s="847"/>
      <c r="J58" s="197"/>
      <c r="K58" s="197"/>
    </row>
    <row r="59" spans="2:11" ht="54" customHeight="1" x14ac:dyDescent="0.2">
      <c r="B59" s="227" t="s">
        <v>280</v>
      </c>
      <c r="C59" s="848" t="s">
        <v>432</v>
      </c>
      <c r="D59" s="849"/>
      <c r="E59" s="849"/>
      <c r="F59" s="849"/>
      <c r="G59" s="849"/>
      <c r="H59" s="849"/>
      <c r="I59" s="850"/>
      <c r="J59" s="197"/>
      <c r="K59" s="197"/>
    </row>
    <row r="60" spans="2:11" ht="22.5" customHeight="1" x14ac:dyDescent="0.2">
      <c r="B60" s="562" t="s">
        <v>236</v>
      </c>
      <c r="C60" s="563"/>
      <c r="D60" s="563"/>
      <c r="E60" s="563"/>
      <c r="F60" s="563"/>
      <c r="G60" s="563"/>
      <c r="H60" s="563"/>
      <c r="I60" s="564"/>
      <c r="J60" s="197"/>
      <c r="K60" s="197"/>
    </row>
    <row r="61" spans="2:11" ht="22.5" customHeight="1" x14ac:dyDescent="0.2">
      <c r="B61" s="636" t="s">
        <v>281</v>
      </c>
      <c r="C61" s="216" t="s">
        <v>282</v>
      </c>
      <c r="D61" s="638" t="s">
        <v>283</v>
      </c>
      <c r="E61" s="638"/>
      <c r="F61" s="638"/>
      <c r="G61" s="638" t="s">
        <v>284</v>
      </c>
      <c r="H61" s="638"/>
      <c r="I61" s="639"/>
      <c r="J61" s="198"/>
      <c r="K61" s="198"/>
    </row>
    <row r="62" spans="2:11" ht="30.75" customHeight="1" x14ac:dyDescent="0.2">
      <c r="B62" s="637"/>
      <c r="C62" s="229"/>
      <c r="D62" s="761"/>
      <c r="E62" s="761"/>
      <c r="F62" s="761"/>
      <c r="G62" s="761"/>
      <c r="H62" s="761"/>
      <c r="I62" s="762"/>
      <c r="J62" s="198"/>
      <c r="K62" s="198"/>
    </row>
    <row r="63" spans="2:11" ht="32.25" customHeight="1" x14ac:dyDescent="0.2">
      <c r="B63" s="230" t="s">
        <v>285</v>
      </c>
      <c r="C63" s="1032" t="s">
        <v>481</v>
      </c>
      <c r="D63" s="1032"/>
      <c r="E63" s="1032"/>
      <c r="F63" s="1032"/>
      <c r="G63" s="1032"/>
      <c r="H63" s="1032"/>
      <c r="I63" s="1033"/>
      <c r="J63" s="200"/>
      <c r="K63" s="200"/>
    </row>
    <row r="64" spans="2:11" ht="28.5" customHeight="1" x14ac:dyDescent="0.2">
      <c r="B64" s="231" t="s">
        <v>286</v>
      </c>
      <c r="C64" s="1032" t="s">
        <v>481</v>
      </c>
      <c r="D64" s="1032"/>
      <c r="E64" s="1032"/>
      <c r="F64" s="1032"/>
      <c r="G64" s="1032"/>
      <c r="H64" s="1032"/>
      <c r="I64" s="1033"/>
      <c r="J64" s="200"/>
      <c r="K64" s="200"/>
    </row>
    <row r="65" spans="2:11" ht="30" customHeight="1" x14ac:dyDescent="0.2">
      <c r="B65" s="227" t="s">
        <v>287</v>
      </c>
      <c r="C65" s="1032" t="s">
        <v>479</v>
      </c>
      <c r="D65" s="1032"/>
      <c r="E65" s="1032"/>
      <c r="F65" s="1032"/>
      <c r="G65" s="1032"/>
      <c r="H65" s="1032"/>
      <c r="I65" s="1033"/>
      <c r="J65" s="201"/>
      <c r="K65" s="201"/>
    </row>
    <row r="66" spans="2:11" ht="31.5" customHeight="1" thickBot="1" x14ac:dyDescent="0.25">
      <c r="B66" s="210" t="s">
        <v>288</v>
      </c>
      <c r="C66" s="1032" t="s">
        <v>480</v>
      </c>
      <c r="D66" s="1032"/>
      <c r="E66" s="1032"/>
      <c r="F66" s="1032"/>
      <c r="G66" s="1032"/>
      <c r="H66" s="1032"/>
      <c r="I66" s="1033"/>
      <c r="J66" s="202"/>
      <c r="K66" s="202"/>
    </row>
    <row r="67" spans="2:11" x14ac:dyDescent="0.2">
      <c r="B67" s="203"/>
      <c r="C67" s="204"/>
      <c r="D67" s="204"/>
      <c r="E67" s="205"/>
      <c r="F67" s="205"/>
      <c r="G67" s="211"/>
      <c r="H67" s="207"/>
      <c r="I67" s="204"/>
      <c r="J67" s="202"/>
      <c r="K67" s="202"/>
    </row>
    <row r="68" spans="2:11" x14ac:dyDescent="0.2">
      <c r="B68" s="203"/>
      <c r="C68" s="204"/>
      <c r="D68" s="204"/>
      <c r="E68" s="205"/>
      <c r="F68" s="205"/>
      <c r="G68" s="211"/>
      <c r="H68" s="207"/>
      <c r="I68" s="204"/>
      <c r="J68" s="202"/>
      <c r="K68" s="202"/>
    </row>
    <row r="69" spans="2:11" x14ac:dyDescent="0.2">
      <c r="B69" s="203"/>
      <c r="C69" s="204"/>
      <c r="D69" s="204"/>
      <c r="E69" s="205"/>
      <c r="F69" s="205"/>
      <c r="G69" s="211"/>
      <c r="H69" s="207"/>
      <c r="I69" s="204"/>
      <c r="J69" s="202"/>
      <c r="K69" s="202"/>
    </row>
    <row r="70" spans="2:11" x14ac:dyDescent="0.2">
      <c r="B70" s="203"/>
      <c r="C70" s="204"/>
      <c r="D70" s="204"/>
      <c r="E70" s="205"/>
      <c r="F70" s="205"/>
      <c r="G70" s="211"/>
      <c r="H70" s="207"/>
      <c r="I70" s="204"/>
      <c r="J70" s="202"/>
      <c r="K70" s="202"/>
    </row>
    <row r="71" spans="2:11" x14ac:dyDescent="0.2">
      <c r="B71" s="203"/>
      <c r="C71" s="204"/>
      <c r="D71" s="204"/>
      <c r="E71" s="205"/>
      <c r="F71" s="205"/>
      <c r="G71" s="211"/>
      <c r="H71" s="207"/>
      <c r="I71" s="204"/>
      <c r="J71" s="202"/>
      <c r="K71" s="202"/>
    </row>
    <row r="72" spans="2:11" ht="25.5" customHeight="1" x14ac:dyDescent="0.2">
      <c r="B72" s="203"/>
      <c r="C72" s="204"/>
      <c r="D72" s="204"/>
      <c r="E72" s="205"/>
      <c r="F72" s="205"/>
      <c r="G72" s="211"/>
      <c r="H72" s="207"/>
      <c r="I72" s="204"/>
      <c r="J72" s="202"/>
      <c r="K72" s="202"/>
    </row>
  </sheetData>
  <mergeCells count="62">
    <mergeCell ref="B60:I60"/>
    <mergeCell ref="C55:F57"/>
    <mergeCell ref="C46:F50"/>
    <mergeCell ref="C66:I66"/>
    <mergeCell ref="B61:B62"/>
    <mergeCell ref="D61:F61"/>
    <mergeCell ref="G61:I61"/>
    <mergeCell ref="D62:F62"/>
    <mergeCell ref="G62:I62"/>
    <mergeCell ref="C63:I63"/>
    <mergeCell ref="C64:I64"/>
    <mergeCell ref="C65:I65"/>
    <mergeCell ref="C51:F54"/>
    <mergeCell ref="C24:E24"/>
    <mergeCell ref="G24:I24"/>
    <mergeCell ref="B25:I25"/>
    <mergeCell ref="F27:F38"/>
    <mergeCell ref="G27:G38"/>
    <mergeCell ref="I27:I38"/>
    <mergeCell ref="C39:I39"/>
    <mergeCell ref="B40:I44"/>
    <mergeCell ref="C58:I58"/>
    <mergeCell ref="C59:I59"/>
    <mergeCell ref="B46:B5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dimension ref="B1:X113"/>
  <sheetViews>
    <sheetView view="pageBreakPreview" topLeftCell="A61" zoomScale="85" zoomScaleNormal="85" zoomScaleSheetLayoutView="85" zoomScalePageLayoutView="85" workbookViewId="0">
      <selection activeCell="C74" sqref="C74:I74"/>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4.28515625" style="208" customWidth="1"/>
    <col min="8" max="8" width="24.42578125" style="173" customWidth="1"/>
    <col min="9" max="9" width="26" style="173" customWidth="1"/>
    <col min="10" max="11" width="22.42578125" style="173" customWidth="1"/>
    <col min="12" max="12" width="12.28515625" style="171" bestFit="1" customWidth="1"/>
    <col min="13" max="24" width="10.85546875" style="171"/>
    <col min="25" max="16384" width="10.85546875" style="173"/>
  </cols>
  <sheetData>
    <row r="1" spans="2:14" ht="37.5" customHeight="1" x14ac:dyDescent="0.2">
      <c r="B1" s="550"/>
      <c r="C1" s="553" t="s">
        <v>25</v>
      </c>
      <c r="D1" s="553"/>
      <c r="E1" s="553"/>
      <c r="F1" s="553"/>
      <c r="G1" s="553"/>
      <c r="H1" s="553"/>
      <c r="I1" s="554"/>
      <c r="J1" s="170"/>
      <c r="K1" s="170"/>
      <c r="M1" s="172"/>
    </row>
    <row r="2" spans="2:14" ht="37.5" customHeight="1" x14ac:dyDescent="0.2">
      <c r="B2" s="551"/>
      <c r="C2" s="650" t="s">
        <v>239</v>
      </c>
      <c r="D2" s="650"/>
      <c r="E2" s="650"/>
      <c r="F2" s="650"/>
      <c r="G2" s="650"/>
      <c r="H2" s="650"/>
      <c r="I2" s="649"/>
      <c r="J2" s="170"/>
      <c r="K2" s="170"/>
      <c r="M2" s="172"/>
    </row>
    <row r="3" spans="2:14" ht="37.5" customHeight="1" thickBot="1" x14ac:dyDescent="0.25">
      <c r="B3" s="552"/>
      <c r="C3" s="558" t="s">
        <v>240</v>
      </c>
      <c r="D3" s="558"/>
      <c r="E3" s="558"/>
      <c r="F3" s="558" t="s">
        <v>241</v>
      </c>
      <c r="G3" s="558"/>
      <c r="H3" s="558"/>
      <c r="I3" s="556"/>
      <c r="J3" s="170"/>
      <c r="K3" s="170"/>
      <c r="M3" s="172"/>
    </row>
    <row r="4" spans="2:14" ht="23.25" customHeight="1" x14ac:dyDescent="0.2">
      <c r="B4" s="559" t="s">
        <v>351</v>
      </c>
      <c r="C4" s="560"/>
      <c r="D4" s="560"/>
      <c r="E4" s="560"/>
      <c r="F4" s="560"/>
      <c r="G4" s="560"/>
      <c r="H4" s="560"/>
      <c r="I4" s="561"/>
      <c r="J4" s="174"/>
      <c r="K4" s="174"/>
    </row>
    <row r="5" spans="2:14" ht="24" customHeight="1" x14ac:dyDescent="0.2">
      <c r="B5" s="562" t="s">
        <v>234</v>
      </c>
      <c r="C5" s="651"/>
      <c r="D5" s="651"/>
      <c r="E5" s="651"/>
      <c r="F5" s="651"/>
      <c r="G5" s="651"/>
      <c r="H5" s="651"/>
      <c r="I5" s="652"/>
      <c r="J5" s="175"/>
      <c r="K5" s="175"/>
      <c r="N5" s="176"/>
    </row>
    <row r="6" spans="2:14" ht="30.75" customHeight="1" x14ac:dyDescent="0.2">
      <c r="B6" s="277" t="s">
        <v>242</v>
      </c>
      <c r="C6" s="280">
        <v>6</v>
      </c>
      <c r="D6" s="653" t="s">
        <v>243</v>
      </c>
      <c r="E6" s="653"/>
      <c r="F6" s="654" t="s">
        <v>356</v>
      </c>
      <c r="G6" s="654"/>
      <c r="H6" s="654"/>
      <c r="I6" s="655"/>
      <c r="J6" s="177"/>
      <c r="K6" s="177"/>
      <c r="M6" s="172"/>
      <c r="N6" s="176"/>
    </row>
    <row r="7" spans="2:14" ht="30.75" customHeight="1" x14ac:dyDescent="0.2">
      <c r="B7" s="277" t="s">
        <v>244</v>
      </c>
      <c r="C7" s="280" t="s">
        <v>81</v>
      </c>
      <c r="D7" s="653" t="s">
        <v>245</v>
      </c>
      <c r="E7" s="653"/>
      <c r="F7" s="654" t="s">
        <v>325</v>
      </c>
      <c r="G7" s="654"/>
      <c r="H7" s="281" t="s">
        <v>246</v>
      </c>
      <c r="I7" s="282" t="s">
        <v>81</v>
      </c>
      <c r="J7" s="179"/>
      <c r="K7" s="179"/>
      <c r="M7" s="172"/>
      <c r="N7" s="176"/>
    </row>
    <row r="8" spans="2:14" ht="30.75" customHeight="1" x14ac:dyDescent="0.2">
      <c r="B8" s="277" t="s">
        <v>247</v>
      </c>
      <c r="C8" s="654" t="s">
        <v>289</v>
      </c>
      <c r="D8" s="654"/>
      <c r="E8" s="654"/>
      <c r="F8" s="654"/>
      <c r="G8" s="281" t="s">
        <v>248</v>
      </c>
      <c r="H8" s="659">
        <v>7550</v>
      </c>
      <c r="I8" s="660"/>
      <c r="J8" s="180"/>
      <c r="K8" s="180"/>
      <c r="M8" s="172"/>
      <c r="N8" s="176"/>
    </row>
    <row r="9" spans="2:14" ht="30.75" customHeight="1" x14ac:dyDescent="0.2">
      <c r="B9" s="277" t="s">
        <v>48</v>
      </c>
      <c r="C9" s="661" t="s">
        <v>60</v>
      </c>
      <c r="D9" s="661"/>
      <c r="E9" s="661"/>
      <c r="F9" s="661"/>
      <c r="G9" s="281" t="s">
        <v>249</v>
      </c>
      <c r="H9" s="662" t="s">
        <v>295</v>
      </c>
      <c r="I9" s="663"/>
      <c r="J9" s="181"/>
      <c r="K9" s="181"/>
      <c r="M9" s="182"/>
    </row>
    <row r="10" spans="2:14" ht="75.75" customHeight="1" x14ac:dyDescent="0.2">
      <c r="B10" s="277" t="s">
        <v>250</v>
      </c>
      <c r="C10" s="654" t="s">
        <v>345</v>
      </c>
      <c r="D10" s="654"/>
      <c r="E10" s="654"/>
      <c r="F10" s="654"/>
      <c r="G10" s="654"/>
      <c r="H10" s="654"/>
      <c r="I10" s="655"/>
      <c r="J10" s="183"/>
      <c r="K10" s="183"/>
      <c r="M10" s="182"/>
    </row>
    <row r="11" spans="2:14" ht="30.75" customHeight="1" x14ac:dyDescent="0.2">
      <c r="B11" s="277" t="s">
        <v>251</v>
      </c>
      <c r="C11" s="656" t="s">
        <v>355</v>
      </c>
      <c r="D11" s="656"/>
      <c r="E11" s="656"/>
      <c r="F11" s="656"/>
      <c r="G11" s="656"/>
      <c r="H11" s="656"/>
      <c r="I11" s="931"/>
      <c r="J11" s="179"/>
      <c r="K11" s="179"/>
      <c r="M11" s="182"/>
      <c r="N11" s="176"/>
    </row>
    <row r="12" spans="2:14" ht="30.75" customHeight="1" x14ac:dyDescent="0.2">
      <c r="B12" s="277" t="s">
        <v>254</v>
      </c>
      <c r="C12" s="664" t="s">
        <v>326</v>
      </c>
      <c r="D12" s="664"/>
      <c r="E12" s="664"/>
      <c r="F12" s="664"/>
      <c r="G12" s="281" t="s">
        <v>252</v>
      </c>
      <c r="H12" s="683" t="s">
        <v>91</v>
      </c>
      <c r="I12" s="684"/>
      <c r="J12" s="179"/>
      <c r="K12" s="179"/>
      <c r="M12" s="182"/>
      <c r="N12" s="176"/>
    </row>
    <row r="13" spans="2:14" ht="30.75" customHeight="1" x14ac:dyDescent="0.2">
      <c r="B13" s="277" t="s">
        <v>255</v>
      </c>
      <c r="C13" s="668" t="s">
        <v>398</v>
      </c>
      <c r="D13" s="668"/>
      <c r="E13" s="668"/>
      <c r="F13" s="668"/>
      <c r="G13" s="281" t="s">
        <v>253</v>
      </c>
      <c r="H13" s="656" t="s">
        <v>57</v>
      </c>
      <c r="I13" s="931"/>
      <c r="J13" s="179"/>
      <c r="K13" s="179"/>
      <c r="M13" s="182"/>
    </row>
    <row r="14" spans="2:14" ht="30" customHeight="1" x14ac:dyDescent="0.2">
      <c r="B14" s="277" t="s">
        <v>256</v>
      </c>
      <c r="C14" s="932" t="s">
        <v>367</v>
      </c>
      <c r="D14" s="932"/>
      <c r="E14" s="932"/>
      <c r="F14" s="932"/>
      <c r="G14" s="932"/>
      <c r="H14" s="932"/>
      <c r="I14" s="933"/>
      <c r="J14" s="183"/>
      <c r="K14" s="183"/>
      <c r="M14" s="182"/>
      <c r="N14" s="176"/>
    </row>
    <row r="15" spans="2:14" ht="30.75" customHeight="1" x14ac:dyDescent="0.2">
      <c r="B15" s="277" t="s">
        <v>257</v>
      </c>
      <c r="C15" s="657" t="s">
        <v>368</v>
      </c>
      <c r="D15" s="657"/>
      <c r="E15" s="657"/>
      <c r="F15" s="657"/>
      <c r="G15" s="657"/>
      <c r="H15" s="657"/>
      <c r="I15" s="658"/>
      <c r="J15" s="184"/>
      <c r="K15" s="184"/>
      <c r="M15" s="182"/>
      <c r="N15" s="176"/>
    </row>
    <row r="16" spans="2:14" ht="20.25" customHeight="1" x14ac:dyDescent="0.2">
      <c r="B16" s="277" t="s">
        <v>258</v>
      </c>
      <c r="C16" s="654" t="s">
        <v>306</v>
      </c>
      <c r="D16" s="654"/>
      <c r="E16" s="654"/>
      <c r="F16" s="654"/>
      <c r="G16" s="654"/>
      <c r="H16" s="654"/>
      <c r="I16" s="655"/>
      <c r="J16" s="185"/>
      <c r="K16" s="185"/>
      <c r="M16" s="182"/>
      <c r="N16" s="176"/>
    </row>
    <row r="17" spans="2:14" ht="30.75" customHeight="1" x14ac:dyDescent="0.2">
      <c r="B17" s="277" t="s">
        <v>259</v>
      </c>
      <c r="C17" s="656" t="s">
        <v>151</v>
      </c>
      <c r="D17" s="675"/>
      <c r="E17" s="675"/>
      <c r="F17" s="675"/>
      <c r="G17" s="675"/>
      <c r="H17" s="675"/>
      <c r="I17" s="676"/>
      <c r="J17" s="186"/>
      <c r="K17" s="186"/>
      <c r="M17" s="182"/>
      <c r="N17" s="176"/>
    </row>
    <row r="18" spans="2:14" ht="18" customHeight="1" x14ac:dyDescent="0.2">
      <c r="B18" s="589" t="s">
        <v>265</v>
      </c>
      <c r="C18" s="677" t="s">
        <v>237</v>
      </c>
      <c r="D18" s="677"/>
      <c r="E18" s="677"/>
      <c r="F18" s="678" t="s">
        <v>238</v>
      </c>
      <c r="G18" s="678"/>
      <c r="H18" s="678"/>
      <c r="I18" s="679"/>
      <c r="J18" s="187"/>
      <c r="K18" s="187"/>
      <c r="M18" s="182"/>
      <c r="N18" s="176"/>
    </row>
    <row r="19" spans="2:14" ht="39.75" customHeight="1" x14ac:dyDescent="0.2">
      <c r="B19" s="589"/>
      <c r="C19" s="939" t="s">
        <v>369</v>
      </c>
      <c r="D19" s="940"/>
      <c r="E19" s="941"/>
      <c r="F19" s="654" t="str">
        <f>C19</f>
        <v>Actividades que se ejecutaron para la implementación de los procesos transversales</v>
      </c>
      <c r="G19" s="654"/>
      <c r="H19" s="654"/>
      <c r="I19" s="655"/>
      <c r="J19" s="185"/>
      <c r="K19" s="185"/>
      <c r="M19" s="182"/>
      <c r="N19" s="176"/>
    </row>
    <row r="20" spans="2:14" ht="39.75" customHeight="1" x14ac:dyDescent="0.2">
      <c r="B20" s="277" t="s">
        <v>266</v>
      </c>
      <c r="C20" s="939" t="s">
        <v>297</v>
      </c>
      <c r="D20" s="940"/>
      <c r="E20" s="941"/>
      <c r="F20" s="654" t="str">
        <f>C20</f>
        <v>Cantidad de actividades que se ejecutaron para la implementacion de los procesos transversales</v>
      </c>
      <c r="G20" s="654"/>
      <c r="H20" s="654"/>
      <c r="I20" s="655"/>
      <c r="J20" s="179"/>
      <c r="K20" s="179"/>
      <c r="M20" s="182"/>
      <c r="N20" s="176"/>
    </row>
    <row r="21" spans="2:14" ht="30" customHeight="1" x14ac:dyDescent="0.2">
      <c r="B21" s="277" t="s">
        <v>267</v>
      </c>
      <c r="C21" s="942"/>
      <c r="D21" s="943"/>
      <c r="E21" s="944"/>
      <c r="F21" s="695"/>
      <c r="G21" s="696"/>
      <c r="H21" s="696"/>
      <c r="I21" s="697"/>
      <c r="J21" s="184"/>
      <c r="K21" s="184"/>
      <c r="M21" s="188"/>
      <c r="N21" s="176"/>
    </row>
    <row r="22" spans="2:14" ht="23.25" customHeight="1" x14ac:dyDescent="0.2">
      <c r="B22" s="277" t="s">
        <v>268</v>
      </c>
      <c r="C22" s="934">
        <v>44562</v>
      </c>
      <c r="D22" s="945"/>
      <c r="E22" s="946"/>
      <c r="F22" s="281" t="s">
        <v>271</v>
      </c>
      <c r="G22" s="283">
        <v>8.7999999999999995E-2</v>
      </c>
      <c r="H22" s="281" t="s">
        <v>275</v>
      </c>
      <c r="I22" s="284">
        <v>8.7999999999999995E-2</v>
      </c>
      <c r="J22" s="189"/>
      <c r="K22" s="189"/>
      <c r="M22" s="188"/>
    </row>
    <row r="23" spans="2:14" ht="27" customHeight="1" x14ac:dyDescent="0.2">
      <c r="B23" s="277" t="s">
        <v>269</v>
      </c>
      <c r="C23" s="934">
        <v>44926</v>
      </c>
      <c r="D23" s="696"/>
      <c r="E23" s="935"/>
      <c r="F23" s="281" t="s">
        <v>272</v>
      </c>
      <c r="G23" s="936">
        <v>0.3</v>
      </c>
      <c r="H23" s="937"/>
      <c r="I23" s="938"/>
      <c r="J23" s="190"/>
      <c r="K23" s="190"/>
      <c r="M23" s="188"/>
    </row>
    <row r="24" spans="2:14" ht="30.75" customHeight="1" x14ac:dyDescent="0.2">
      <c r="B24" s="285" t="s">
        <v>270</v>
      </c>
      <c r="C24" s="949" t="s">
        <v>321</v>
      </c>
      <c r="D24" s="950"/>
      <c r="E24" s="951"/>
      <c r="F24" s="286" t="s">
        <v>274</v>
      </c>
      <c r="G24" s="695" t="s">
        <v>223</v>
      </c>
      <c r="H24" s="696"/>
      <c r="I24" s="697"/>
      <c r="J24" s="187"/>
      <c r="K24" s="187"/>
      <c r="M24" s="188"/>
    </row>
    <row r="25" spans="2:14" ht="22.5" customHeight="1" x14ac:dyDescent="0.2">
      <c r="B25" s="562" t="s">
        <v>235</v>
      </c>
      <c r="C25" s="651"/>
      <c r="D25" s="651"/>
      <c r="E25" s="651"/>
      <c r="F25" s="651"/>
      <c r="G25" s="651"/>
      <c r="H25" s="651"/>
      <c r="I25" s="652"/>
      <c r="J25" s="175"/>
      <c r="K25" s="175"/>
      <c r="M25" s="188"/>
    </row>
    <row r="26" spans="2:14" ht="43.5" customHeight="1" x14ac:dyDescent="0.2">
      <c r="B26" s="191" t="s">
        <v>105</v>
      </c>
      <c r="C26" s="287" t="s">
        <v>261</v>
      </c>
      <c r="D26" s="287" t="s">
        <v>260</v>
      </c>
      <c r="E26" s="288" t="s">
        <v>264</v>
      </c>
      <c r="F26" s="287" t="s">
        <v>263</v>
      </c>
      <c r="G26" s="287" t="s">
        <v>262</v>
      </c>
      <c r="H26" s="288" t="s">
        <v>276</v>
      </c>
      <c r="I26" s="289" t="s">
        <v>273</v>
      </c>
      <c r="J26" s="242"/>
      <c r="K26" s="242"/>
      <c r="L26" s="12"/>
      <c r="M26" s="188"/>
    </row>
    <row r="27" spans="2:14" ht="15.6" customHeight="1" x14ac:dyDescent="0.2">
      <c r="B27" s="191" t="s">
        <v>323</v>
      </c>
      <c r="C27" s="337">
        <f>0.91*$G$23</f>
        <v>0.27300000000000002</v>
      </c>
      <c r="D27" s="337">
        <f>0.732*$G$23</f>
        <v>0.21959999999999999</v>
      </c>
      <c r="E27" s="274">
        <f>D27/C27</f>
        <v>0.80439560439560431</v>
      </c>
      <c r="F27" s="952">
        <f>SUM(C27:C38)</f>
        <v>3.0038999999999998</v>
      </c>
      <c r="G27" s="955">
        <f>SUM(D27:D38)</f>
        <v>1.1276999999999999</v>
      </c>
      <c r="H27" s="320">
        <f>+(D27*100%)/$G$23</f>
        <v>0.73199999999999998</v>
      </c>
      <c r="I27" s="958">
        <f>G27+I22</f>
        <v>1.2157</v>
      </c>
      <c r="J27" s="270"/>
      <c r="K27" s="270"/>
      <c r="L27" s="12"/>
      <c r="M27" s="188"/>
    </row>
    <row r="28" spans="2:14" ht="15.6" customHeight="1" x14ac:dyDescent="0.2">
      <c r="B28" s="191" t="s">
        <v>114</v>
      </c>
      <c r="C28" s="337">
        <f>0.84*$G$23</f>
        <v>0.252</v>
      </c>
      <c r="D28" s="337">
        <f>0.793*$G$23</f>
        <v>0.2379</v>
      </c>
      <c r="E28" s="274">
        <f t="shared" ref="E28:E31" si="0">D28/C28</f>
        <v>0.94404761904761902</v>
      </c>
      <c r="F28" s="953"/>
      <c r="G28" s="956"/>
      <c r="H28" s="320">
        <f>+IF(D28="","",((D28*100%)/$G$23)+H27)</f>
        <v>1.5249999999999999</v>
      </c>
      <c r="I28" s="959"/>
      <c r="J28" s="245"/>
      <c r="K28" s="270"/>
      <c r="L28" s="12"/>
      <c r="M28" s="188"/>
    </row>
    <row r="29" spans="2:14" ht="15.6" customHeight="1" x14ac:dyDescent="0.2">
      <c r="B29" s="191" t="s">
        <v>115</v>
      </c>
      <c r="C29" s="337">
        <f>0.877*$G$23</f>
        <v>0.2631</v>
      </c>
      <c r="D29" s="337">
        <f>0.754*$G$23</f>
        <v>0.22619999999999998</v>
      </c>
      <c r="E29" s="274">
        <f t="shared" si="0"/>
        <v>0.8597491448118586</v>
      </c>
      <c r="F29" s="953"/>
      <c r="G29" s="956"/>
      <c r="H29" s="320">
        <f t="shared" ref="H29:H38" si="1">+IF(D29="","",((D29*100%)/$G$23)+H28)</f>
        <v>2.2789999999999999</v>
      </c>
      <c r="I29" s="959"/>
      <c r="J29" s="245"/>
      <c r="K29" s="270"/>
      <c r="L29" s="12"/>
      <c r="M29" s="188"/>
    </row>
    <row r="30" spans="2:14" ht="15.6" customHeight="1" x14ac:dyDescent="0.2">
      <c r="B30" s="191" t="s">
        <v>116</v>
      </c>
      <c r="C30" s="337">
        <f>0.77*$G$23</f>
        <v>0.23099999999999998</v>
      </c>
      <c r="D30" s="337">
        <f>0.712*$G$23</f>
        <v>0.21359999999999998</v>
      </c>
      <c r="E30" s="274">
        <f t="shared" si="0"/>
        <v>0.92467532467532465</v>
      </c>
      <c r="F30" s="953"/>
      <c r="G30" s="956"/>
      <c r="H30" s="320">
        <f t="shared" si="1"/>
        <v>2.9909999999999997</v>
      </c>
      <c r="I30" s="959"/>
      <c r="J30" s="245"/>
      <c r="K30" s="270"/>
      <c r="L30" s="12"/>
      <c r="M30" s="188"/>
    </row>
    <row r="31" spans="2:14" ht="15.6" customHeight="1" x14ac:dyDescent="0.2">
      <c r="B31" s="191" t="s">
        <v>117</v>
      </c>
      <c r="C31" s="337">
        <f>0.768*$G$23</f>
        <v>0.23039999999999999</v>
      </c>
      <c r="D31" s="337">
        <f>0.768*$G$23</f>
        <v>0.23039999999999999</v>
      </c>
      <c r="E31" s="274">
        <f t="shared" si="0"/>
        <v>1</v>
      </c>
      <c r="F31" s="953"/>
      <c r="G31" s="956"/>
      <c r="H31" s="320">
        <f t="shared" si="1"/>
        <v>3.7589999999999995</v>
      </c>
      <c r="I31" s="959"/>
      <c r="J31" s="245"/>
      <c r="K31" s="270"/>
      <c r="L31" s="12"/>
      <c r="M31" s="188"/>
    </row>
    <row r="32" spans="2:14" ht="15.6" customHeight="1" x14ac:dyDescent="0.2">
      <c r="B32" s="191" t="s">
        <v>118</v>
      </c>
      <c r="C32" s="337">
        <f>0.948*$G$23</f>
        <v>0.28439999999999999</v>
      </c>
      <c r="D32" s="337"/>
      <c r="E32" s="274">
        <f>D32/C32</f>
        <v>0</v>
      </c>
      <c r="F32" s="953"/>
      <c r="G32" s="956"/>
      <c r="H32" s="320" t="str">
        <f t="shared" si="1"/>
        <v/>
      </c>
      <c r="I32" s="959"/>
      <c r="J32" s="245"/>
      <c r="K32" s="270"/>
      <c r="L32" s="12"/>
      <c r="M32" s="188"/>
    </row>
    <row r="33" spans="2:12" ht="19.5" customHeight="1" x14ac:dyDescent="0.2">
      <c r="B33" s="191" t="s">
        <v>119</v>
      </c>
      <c r="C33" s="337">
        <f>0.77*$G$23</f>
        <v>0.23099999999999998</v>
      </c>
      <c r="D33" s="337"/>
      <c r="E33" s="274">
        <f t="shared" ref="E33:E38" si="2">D33/C33</f>
        <v>0</v>
      </c>
      <c r="F33" s="953"/>
      <c r="G33" s="956"/>
      <c r="H33" s="320" t="str">
        <f t="shared" si="1"/>
        <v/>
      </c>
      <c r="I33" s="959"/>
      <c r="J33" s="273"/>
      <c r="K33" s="270"/>
      <c r="L33" s="12"/>
    </row>
    <row r="34" spans="2:12" ht="19.5" customHeight="1" x14ac:dyDescent="0.2">
      <c r="B34" s="191" t="s">
        <v>120</v>
      </c>
      <c r="C34" s="337">
        <f>0.787*$G$23</f>
        <v>0.2361</v>
      </c>
      <c r="D34" s="337"/>
      <c r="E34" s="274">
        <f t="shared" si="2"/>
        <v>0</v>
      </c>
      <c r="F34" s="953"/>
      <c r="G34" s="956"/>
      <c r="H34" s="320" t="str">
        <f t="shared" si="1"/>
        <v/>
      </c>
      <c r="I34" s="959"/>
      <c r="J34" s="245"/>
      <c r="K34" s="270"/>
      <c r="L34" s="12"/>
    </row>
    <row r="35" spans="2:12" ht="19.5" customHeight="1" x14ac:dyDescent="0.2">
      <c r="B35" s="191" t="s">
        <v>121</v>
      </c>
      <c r="C35" s="337">
        <f>0.804*$G$23</f>
        <v>0.2412</v>
      </c>
      <c r="D35" s="337"/>
      <c r="E35" s="274">
        <f t="shared" si="2"/>
        <v>0</v>
      </c>
      <c r="F35" s="953"/>
      <c r="G35" s="956"/>
      <c r="H35" s="320" t="str">
        <f t="shared" si="1"/>
        <v/>
      </c>
      <c r="I35" s="959"/>
      <c r="J35" s="245"/>
      <c r="K35" s="270"/>
      <c r="L35" s="12"/>
    </row>
    <row r="36" spans="2:12" ht="19.5" customHeight="1" x14ac:dyDescent="0.2">
      <c r="B36" s="191" t="s">
        <v>122</v>
      </c>
      <c r="C36" s="337">
        <f>0.77*$G$23</f>
        <v>0.23099999999999998</v>
      </c>
      <c r="D36" s="337"/>
      <c r="E36" s="274">
        <f t="shared" si="2"/>
        <v>0</v>
      </c>
      <c r="F36" s="953"/>
      <c r="G36" s="956"/>
      <c r="H36" s="320" t="str">
        <f t="shared" si="1"/>
        <v/>
      </c>
      <c r="I36" s="959"/>
      <c r="J36" s="245"/>
      <c r="K36" s="270"/>
      <c r="L36" s="12"/>
    </row>
    <row r="37" spans="2:12" ht="19.5" customHeight="1" x14ac:dyDescent="0.2">
      <c r="B37" s="191" t="s">
        <v>123</v>
      </c>
      <c r="C37" s="337">
        <f>0.912*$G$23</f>
        <v>0.27360000000000001</v>
      </c>
      <c r="D37" s="337"/>
      <c r="E37" s="274">
        <f t="shared" si="2"/>
        <v>0</v>
      </c>
      <c r="F37" s="953"/>
      <c r="G37" s="956"/>
      <c r="H37" s="320" t="str">
        <f t="shared" si="1"/>
        <v/>
      </c>
      <c r="I37" s="959"/>
      <c r="J37" s="245"/>
      <c r="K37" s="270"/>
      <c r="L37" s="12"/>
    </row>
    <row r="38" spans="2:12" ht="19.5" customHeight="1" x14ac:dyDescent="0.2">
      <c r="B38" s="191" t="s">
        <v>124</v>
      </c>
      <c r="C38" s="337">
        <f>0.857*$G$23</f>
        <v>0.2571</v>
      </c>
      <c r="D38" s="337"/>
      <c r="E38" s="274">
        <f t="shared" si="2"/>
        <v>0</v>
      </c>
      <c r="F38" s="954"/>
      <c r="G38" s="957"/>
      <c r="H38" s="320" t="str">
        <f t="shared" si="1"/>
        <v/>
      </c>
      <c r="I38" s="960"/>
      <c r="J38" s="245"/>
      <c r="K38" s="38"/>
      <c r="L38" s="12"/>
    </row>
    <row r="39" spans="2:12" ht="150.75" customHeight="1" x14ac:dyDescent="0.2">
      <c r="B39" s="226" t="s">
        <v>277</v>
      </c>
      <c r="C39" s="947" t="s">
        <v>475</v>
      </c>
      <c r="D39" s="947"/>
      <c r="E39" s="947"/>
      <c r="F39" s="947"/>
      <c r="G39" s="947"/>
      <c r="H39" s="947"/>
      <c r="I39" s="948"/>
      <c r="J39" s="246"/>
      <c r="K39" s="246"/>
      <c r="L39" s="12"/>
    </row>
    <row r="40" spans="2:12" ht="34.5" customHeight="1" x14ac:dyDescent="0.2">
      <c r="B40" s="707"/>
      <c r="C40" s="708"/>
      <c r="D40" s="708"/>
      <c r="E40" s="708"/>
      <c r="F40" s="708"/>
      <c r="G40" s="708"/>
      <c r="H40" s="708"/>
      <c r="I40" s="709"/>
      <c r="J40" s="175"/>
      <c r="K40" s="175"/>
    </row>
    <row r="41" spans="2:12" ht="34.5" customHeight="1" x14ac:dyDescent="0.2">
      <c r="B41" s="617"/>
      <c r="C41" s="618"/>
      <c r="D41" s="618"/>
      <c r="E41" s="618"/>
      <c r="F41" s="618"/>
      <c r="G41" s="618"/>
      <c r="H41" s="618"/>
      <c r="I41" s="619"/>
      <c r="J41" s="196"/>
      <c r="K41" s="196"/>
    </row>
    <row r="42" spans="2:12" ht="34.5" customHeight="1" x14ac:dyDescent="0.2">
      <c r="B42" s="617"/>
      <c r="C42" s="618"/>
      <c r="D42" s="618"/>
      <c r="E42" s="618"/>
      <c r="F42" s="618"/>
      <c r="G42" s="618"/>
      <c r="H42" s="618"/>
      <c r="I42" s="619"/>
      <c r="J42" s="196"/>
      <c r="K42" s="196"/>
    </row>
    <row r="43" spans="2:12" ht="34.5" customHeight="1" x14ac:dyDescent="0.2">
      <c r="B43" s="617"/>
      <c r="C43" s="618"/>
      <c r="D43" s="618"/>
      <c r="E43" s="618"/>
      <c r="F43" s="618"/>
      <c r="G43" s="618"/>
      <c r="H43" s="618"/>
      <c r="I43" s="619"/>
      <c r="J43" s="196"/>
      <c r="K43" s="196"/>
    </row>
    <row r="44" spans="2:12" ht="34.5" customHeight="1" x14ac:dyDescent="0.2">
      <c r="B44" s="620"/>
      <c r="C44" s="621"/>
      <c r="D44" s="621"/>
      <c r="E44" s="621"/>
      <c r="F44" s="621"/>
      <c r="G44" s="621"/>
      <c r="H44" s="621"/>
      <c r="I44" s="622"/>
      <c r="J44" s="174"/>
      <c r="K44" s="174"/>
    </row>
    <row r="45" spans="2:12" ht="23.25" customHeight="1" x14ac:dyDescent="0.2">
      <c r="B45" s="896" t="s">
        <v>278</v>
      </c>
      <c r="C45" s="891"/>
      <c r="D45" s="892"/>
      <c r="E45" s="892"/>
      <c r="F45" s="892"/>
      <c r="G45" s="892"/>
      <c r="H45" s="306" t="s">
        <v>105</v>
      </c>
      <c r="I45" s="307" t="s">
        <v>399</v>
      </c>
      <c r="J45" s="174"/>
      <c r="K45" s="174"/>
    </row>
    <row r="46" spans="2:12" ht="70.349999999999994" customHeight="1" x14ac:dyDescent="0.2">
      <c r="B46" s="829"/>
      <c r="C46" s="897" t="s">
        <v>462</v>
      </c>
      <c r="D46" s="898"/>
      <c r="E46" s="898"/>
      <c r="F46" s="898"/>
      <c r="G46" s="279" t="s">
        <v>385</v>
      </c>
      <c r="H46" s="310">
        <v>3</v>
      </c>
      <c r="I46" s="310">
        <v>16</v>
      </c>
      <c r="J46" s="197"/>
      <c r="K46" s="197"/>
    </row>
    <row r="47" spans="2:12" ht="70.349999999999994" customHeight="1" x14ac:dyDescent="0.2">
      <c r="B47" s="829"/>
      <c r="C47" s="899"/>
      <c r="D47" s="900"/>
      <c r="E47" s="900"/>
      <c r="F47" s="900"/>
      <c r="G47" s="279" t="s">
        <v>386</v>
      </c>
      <c r="H47" s="310">
        <v>39</v>
      </c>
      <c r="I47" s="310">
        <v>83</v>
      </c>
      <c r="J47" s="197"/>
      <c r="K47" s="197"/>
    </row>
    <row r="48" spans="2:12" ht="31.5" customHeight="1" x14ac:dyDescent="0.2">
      <c r="B48" s="829"/>
      <c r="C48" s="899"/>
      <c r="D48" s="900"/>
      <c r="E48" s="900"/>
      <c r="F48" s="900"/>
      <c r="G48" s="279" t="s">
        <v>387</v>
      </c>
      <c r="H48" s="308">
        <v>2773</v>
      </c>
      <c r="I48" s="308">
        <f>3303+3952+3608</f>
        <v>10863</v>
      </c>
      <c r="J48" s="197"/>
      <c r="K48" s="197"/>
    </row>
    <row r="49" spans="2:24" ht="43.35" customHeight="1" x14ac:dyDescent="0.2">
      <c r="B49" s="829"/>
      <c r="C49" s="901" t="s">
        <v>463</v>
      </c>
      <c r="D49" s="902"/>
      <c r="E49" s="902"/>
      <c r="F49" s="903"/>
      <c r="G49" s="279" t="s">
        <v>388</v>
      </c>
      <c r="H49" s="310">
        <v>8</v>
      </c>
      <c r="I49" s="310">
        <v>26</v>
      </c>
      <c r="J49" s="197"/>
      <c r="K49" s="197"/>
    </row>
    <row r="50" spans="2:24" ht="43.35" customHeight="1" x14ac:dyDescent="0.2">
      <c r="B50" s="829"/>
      <c r="C50" s="904"/>
      <c r="D50" s="905"/>
      <c r="E50" s="905"/>
      <c r="F50" s="906"/>
      <c r="G50" s="279" t="s">
        <v>389</v>
      </c>
      <c r="H50" s="310">
        <v>5</v>
      </c>
      <c r="I50" s="310">
        <v>19</v>
      </c>
      <c r="J50" s="197"/>
      <c r="K50" s="197"/>
    </row>
    <row r="51" spans="2:24" ht="43.35" customHeight="1" x14ac:dyDescent="0.2">
      <c r="B51" s="829"/>
      <c r="C51" s="904"/>
      <c r="D51" s="905"/>
      <c r="E51" s="905"/>
      <c r="F51" s="906"/>
      <c r="G51" s="279" t="s">
        <v>390</v>
      </c>
      <c r="H51" s="310">
        <v>5</v>
      </c>
      <c r="I51" s="310">
        <v>29</v>
      </c>
      <c r="J51" s="197"/>
      <c r="K51" s="197"/>
    </row>
    <row r="52" spans="2:24" ht="43.35" customHeight="1" x14ac:dyDescent="0.2">
      <c r="B52" s="829"/>
      <c r="C52" s="907"/>
      <c r="D52" s="908"/>
      <c r="E52" s="908"/>
      <c r="F52" s="909"/>
      <c r="G52" s="279" t="s">
        <v>391</v>
      </c>
      <c r="H52" s="305">
        <v>1</v>
      </c>
      <c r="I52" s="305">
        <v>2</v>
      </c>
      <c r="J52" s="197"/>
      <c r="K52" s="197"/>
    </row>
    <row r="53" spans="2:24" ht="49.35" customHeight="1" x14ac:dyDescent="0.2">
      <c r="B53" s="829"/>
      <c r="C53" s="873" t="s">
        <v>464</v>
      </c>
      <c r="D53" s="874"/>
      <c r="E53" s="874"/>
      <c r="F53" s="875"/>
      <c r="G53" s="279" t="s">
        <v>392</v>
      </c>
      <c r="H53" s="310" t="s">
        <v>465</v>
      </c>
      <c r="I53" s="310" t="s">
        <v>466</v>
      </c>
      <c r="J53" s="197"/>
      <c r="K53" s="197"/>
    </row>
    <row r="54" spans="2:24" ht="49.35" customHeight="1" x14ac:dyDescent="0.2">
      <c r="B54" s="829"/>
      <c r="C54" s="876"/>
      <c r="D54" s="877"/>
      <c r="E54" s="877"/>
      <c r="F54" s="878"/>
      <c r="G54" s="279" t="s">
        <v>393</v>
      </c>
      <c r="H54" s="305">
        <v>178</v>
      </c>
      <c r="I54" s="341">
        <f>113+158+174+176+178</f>
        <v>799</v>
      </c>
      <c r="J54" s="197"/>
      <c r="K54" s="197"/>
    </row>
    <row r="55" spans="2:24" ht="49.35" customHeight="1" x14ac:dyDescent="0.2">
      <c r="B55" s="829"/>
      <c r="C55" s="876"/>
      <c r="D55" s="877"/>
      <c r="E55" s="877"/>
      <c r="F55" s="878"/>
      <c r="G55" s="279" t="s">
        <v>394</v>
      </c>
      <c r="H55" s="310">
        <v>5</v>
      </c>
      <c r="I55" s="311">
        <f>4+5+7+5+5</f>
        <v>26</v>
      </c>
      <c r="J55" s="197"/>
      <c r="K55" s="197"/>
    </row>
    <row r="56" spans="2:24" ht="49.35" customHeight="1" x14ac:dyDescent="0.2">
      <c r="B56" s="829"/>
      <c r="C56" s="879"/>
      <c r="D56" s="880"/>
      <c r="E56" s="880"/>
      <c r="F56" s="881"/>
      <c r="G56" s="279" t="s">
        <v>422</v>
      </c>
      <c r="H56" s="310">
        <v>1</v>
      </c>
      <c r="I56" s="311">
        <f>3+12+5+31+1</f>
        <v>52</v>
      </c>
      <c r="J56" s="197"/>
      <c r="K56" s="197"/>
    </row>
    <row r="57" spans="2:24" ht="77.25" customHeight="1" x14ac:dyDescent="0.2">
      <c r="B57" s="829"/>
      <c r="C57" s="910" t="s">
        <v>467</v>
      </c>
      <c r="D57" s="911"/>
      <c r="E57" s="911"/>
      <c r="F57" s="912"/>
      <c r="G57" s="279" t="s">
        <v>395</v>
      </c>
      <c r="H57" s="342">
        <v>3</v>
      </c>
      <c r="I57" s="325">
        <v>18</v>
      </c>
      <c r="J57" s="197"/>
      <c r="K57" s="197"/>
    </row>
    <row r="58" spans="2:24" ht="37.5" customHeight="1" x14ac:dyDescent="0.2">
      <c r="B58" s="829"/>
      <c r="C58" s="913"/>
      <c r="D58" s="914"/>
      <c r="E58" s="914"/>
      <c r="F58" s="915"/>
      <c r="G58" s="279" t="s">
        <v>420</v>
      </c>
      <c r="H58" s="342">
        <v>2</v>
      </c>
      <c r="I58" s="325">
        <v>13</v>
      </c>
      <c r="J58" s="197"/>
      <c r="K58" s="197"/>
    </row>
    <row r="59" spans="2:24" ht="36" customHeight="1" x14ac:dyDescent="0.2">
      <c r="B59" s="829"/>
      <c r="C59" s="916" t="s">
        <v>435</v>
      </c>
      <c r="D59" s="917"/>
      <c r="E59" s="917"/>
      <c r="F59" s="917"/>
      <c r="G59" s="279" t="s">
        <v>396</v>
      </c>
      <c r="H59" s="309" t="s">
        <v>444</v>
      </c>
      <c r="I59" s="310" t="s">
        <v>445</v>
      </c>
      <c r="J59" s="197">
        <f>725+38</f>
        <v>763</v>
      </c>
      <c r="K59" s="197">
        <f>688+37</f>
        <v>725</v>
      </c>
      <c r="L59" s="276"/>
    </row>
    <row r="60" spans="2:24" s="197" customFormat="1" ht="30.75" customHeight="1" x14ac:dyDescent="0.25">
      <c r="B60" s="829"/>
      <c r="C60" s="918"/>
      <c r="D60" s="919"/>
      <c r="E60" s="919"/>
      <c r="F60" s="919"/>
      <c r="G60" s="279" t="s">
        <v>423</v>
      </c>
      <c r="H60" s="309">
        <v>2</v>
      </c>
      <c r="I60" s="311">
        <v>11</v>
      </c>
      <c r="J60" s="197">
        <f>36+38</f>
        <v>74</v>
      </c>
      <c r="L60" s="312"/>
      <c r="M60" s="313"/>
      <c r="N60" s="313"/>
      <c r="O60" s="313"/>
      <c r="P60" s="313"/>
      <c r="Q60" s="313"/>
      <c r="R60" s="313"/>
      <c r="S60" s="313"/>
      <c r="T60" s="313"/>
      <c r="U60" s="313"/>
      <c r="V60" s="313"/>
      <c r="W60" s="313"/>
      <c r="X60" s="313"/>
    </row>
    <row r="61" spans="2:24" ht="35.25" customHeight="1" x14ac:dyDescent="0.2">
      <c r="B61" s="829"/>
      <c r="C61" s="918"/>
      <c r="D61" s="919"/>
      <c r="E61" s="919"/>
      <c r="F61" s="919"/>
      <c r="G61" s="279" t="s">
        <v>438</v>
      </c>
      <c r="H61" s="309">
        <v>114</v>
      </c>
      <c r="I61" s="310">
        <f>207+87+79+114</f>
        <v>487</v>
      </c>
      <c r="J61" s="197"/>
      <c r="K61" s="197"/>
      <c r="L61" s="276"/>
    </row>
    <row r="62" spans="2:24" ht="49.5" customHeight="1" x14ac:dyDescent="0.2">
      <c r="B62" s="829"/>
      <c r="C62" s="920"/>
      <c r="D62" s="921"/>
      <c r="E62" s="921"/>
      <c r="F62" s="921"/>
      <c r="G62" s="279" t="s">
        <v>397</v>
      </c>
      <c r="H62" s="309">
        <v>661</v>
      </c>
      <c r="I62" s="311">
        <f>399+208+671+661</f>
        <v>1939</v>
      </c>
      <c r="J62" s="197"/>
      <c r="K62" s="197"/>
      <c r="L62" s="276"/>
    </row>
    <row r="63" spans="2:24" ht="39" customHeight="1" x14ac:dyDescent="0.2">
      <c r="B63" s="829"/>
      <c r="C63" s="882" t="s">
        <v>468</v>
      </c>
      <c r="D63" s="883"/>
      <c r="E63" s="883"/>
      <c r="F63" s="884"/>
      <c r="G63" s="279" t="s">
        <v>415</v>
      </c>
      <c r="H63" s="325">
        <v>4</v>
      </c>
      <c r="I63" s="326">
        <v>6</v>
      </c>
      <c r="J63" s="197"/>
      <c r="K63" s="197"/>
      <c r="L63" s="276"/>
    </row>
    <row r="64" spans="2:24" ht="39" customHeight="1" x14ac:dyDescent="0.2">
      <c r="B64" s="829"/>
      <c r="C64" s="885"/>
      <c r="D64" s="886"/>
      <c r="E64" s="886"/>
      <c r="F64" s="887"/>
      <c r="G64" s="279" t="s">
        <v>416</v>
      </c>
      <c r="H64" s="325">
        <v>5</v>
      </c>
      <c r="I64" s="326">
        <f>140+H64</f>
        <v>145</v>
      </c>
      <c r="J64" s="197"/>
      <c r="K64" s="197"/>
      <c r="L64" s="276"/>
    </row>
    <row r="65" spans="2:12" ht="39" customHeight="1" x14ac:dyDescent="0.2">
      <c r="B65" s="830"/>
      <c r="C65" s="888"/>
      <c r="D65" s="889"/>
      <c r="E65" s="889"/>
      <c r="F65" s="890"/>
      <c r="G65" s="279" t="s">
        <v>417</v>
      </c>
      <c r="H65" s="325">
        <v>792</v>
      </c>
      <c r="I65" s="325">
        <f>987+H65</f>
        <v>1779</v>
      </c>
      <c r="J65" s="197"/>
      <c r="K65" s="197"/>
      <c r="L65" s="276"/>
    </row>
    <row r="66" spans="2:12" ht="60.75" customHeight="1" x14ac:dyDescent="0.2">
      <c r="B66" s="278" t="s">
        <v>279</v>
      </c>
      <c r="C66" s="893" t="s">
        <v>223</v>
      </c>
      <c r="D66" s="894"/>
      <c r="E66" s="894"/>
      <c r="F66" s="894"/>
      <c r="G66" s="894"/>
      <c r="H66" s="894"/>
      <c r="I66" s="895"/>
      <c r="J66" s="197"/>
      <c r="K66" s="197"/>
    </row>
    <row r="67" spans="2:12" ht="79.5" customHeight="1" x14ac:dyDescent="0.2">
      <c r="B67" s="227" t="s">
        <v>280</v>
      </c>
      <c r="C67" s="893" t="s">
        <v>437</v>
      </c>
      <c r="D67" s="894"/>
      <c r="E67" s="894"/>
      <c r="F67" s="894"/>
      <c r="G67" s="894"/>
      <c r="H67" s="894"/>
      <c r="I67" s="895"/>
      <c r="J67" s="197"/>
      <c r="K67" s="197"/>
    </row>
    <row r="68" spans="2:12" ht="22.5" customHeight="1" x14ac:dyDescent="0.2">
      <c r="B68" s="562" t="s">
        <v>236</v>
      </c>
      <c r="C68" s="651"/>
      <c r="D68" s="651"/>
      <c r="E68" s="651"/>
      <c r="F68" s="651"/>
      <c r="G68" s="651"/>
      <c r="H68" s="651"/>
      <c r="I68" s="652"/>
      <c r="J68" s="197"/>
      <c r="K68" s="197"/>
    </row>
    <row r="69" spans="2:12" ht="22.5" customHeight="1" x14ac:dyDescent="0.2">
      <c r="B69" s="730" t="s">
        <v>281</v>
      </c>
      <c r="C69" s="290" t="s">
        <v>282</v>
      </c>
      <c r="D69" s="731" t="s">
        <v>283</v>
      </c>
      <c r="E69" s="731"/>
      <c r="F69" s="731"/>
      <c r="G69" s="731" t="s">
        <v>284</v>
      </c>
      <c r="H69" s="731"/>
      <c r="I69" s="732"/>
      <c r="J69" s="198"/>
      <c r="K69" s="198"/>
    </row>
    <row r="70" spans="2:12" ht="30.75" customHeight="1" x14ac:dyDescent="0.2">
      <c r="B70" s="637"/>
      <c r="C70" s="291"/>
      <c r="D70" s="725"/>
      <c r="E70" s="725"/>
      <c r="F70" s="725"/>
      <c r="G70" s="725"/>
      <c r="H70" s="725"/>
      <c r="I70" s="726"/>
      <c r="J70" s="198"/>
      <c r="K70" s="198"/>
    </row>
    <row r="71" spans="2:12" ht="32.25" customHeight="1" x14ac:dyDescent="0.2">
      <c r="B71" s="230" t="s">
        <v>285</v>
      </c>
      <c r="C71" s="922" t="s">
        <v>478</v>
      </c>
      <c r="D71" s="922"/>
      <c r="E71" s="922"/>
      <c r="F71" s="922"/>
      <c r="G71" s="922"/>
      <c r="H71" s="922"/>
      <c r="I71" s="923"/>
      <c r="J71" s="200"/>
      <c r="K71" s="200"/>
    </row>
    <row r="72" spans="2:12" ht="28.5" customHeight="1" x14ac:dyDescent="0.2">
      <c r="B72" s="231" t="s">
        <v>286</v>
      </c>
      <c r="C72" s="922"/>
      <c r="D72" s="922"/>
      <c r="E72" s="922"/>
      <c r="F72" s="922"/>
      <c r="G72" s="922"/>
      <c r="H72" s="922"/>
      <c r="I72" s="923"/>
      <c r="J72" s="200"/>
      <c r="K72" s="200"/>
    </row>
    <row r="73" spans="2:12" ht="30" customHeight="1" x14ac:dyDescent="0.2">
      <c r="B73" s="227" t="s">
        <v>287</v>
      </c>
      <c r="C73" s="725" t="s">
        <v>350</v>
      </c>
      <c r="D73" s="725"/>
      <c r="E73" s="725"/>
      <c r="F73" s="725"/>
      <c r="G73" s="725"/>
      <c r="H73" s="725"/>
      <c r="I73" s="726"/>
      <c r="J73" s="201"/>
      <c r="K73" s="201"/>
    </row>
    <row r="74" spans="2:12" ht="31.5" customHeight="1" thickBot="1" x14ac:dyDescent="0.25">
      <c r="B74" s="210" t="s">
        <v>288</v>
      </c>
      <c r="C74" s="727" t="s">
        <v>366</v>
      </c>
      <c r="D74" s="728"/>
      <c r="E74" s="728"/>
      <c r="F74" s="728"/>
      <c r="G74" s="728"/>
      <c r="H74" s="728"/>
      <c r="I74" s="729"/>
      <c r="J74" s="202"/>
      <c r="K74" s="202"/>
    </row>
    <row r="75" spans="2:12" ht="13.35" customHeight="1" x14ac:dyDescent="0.2">
      <c r="B75" s="203"/>
      <c r="C75" s="204"/>
      <c r="D75" s="204"/>
      <c r="E75" s="205"/>
      <c r="F75" s="205"/>
      <c r="G75" s="211"/>
      <c r="H75" s="207"/>
      <c r="I75" s="204"/>
      <c r="J75" s="202"/>
      <c r="K75" s="202"/>
    </row>
    <row r="76" spans="2:12" ht="13.35" customHeight="1" x14ac:dyDescent="0.2">
      <c r="B76" s="928"/>
      <c r="C76" s="928"/>
      <c r="D76" s="928"/>
      <c r="E76" s="928"/>
      <c r="F76" s="928"/>
      <c r="G76" s="928"/>
      <c r="H76" s="928"/>
      <c r="I76" s="928"/>
      <c r="J76" s="202"/>
      <c r="K76" s="202"/>
    </row>
    <row r="77" spans="2:12" ht="13.35" customHeight="1" x14ac:dyDescent="0.2">
      <c r="B77" s="928"/>
      <c r="C77" s="928"/>
      <c r="D77" s="928"/>
      <c r="E77" s="928"/>
      <c r="F77" s="928"/>
      <c r="G77" s="928"/>
      <c r="H77" s="928"/>
      <c r="I77" s="928"/>
      <c r="J77" s="202"/>
      <c r="K77" s="202"/>
    </row>
    <row r="78" spans="2:12" ht="13.35" customHeight="1" x14ac:dyDescent="0.2">
      <c r="B78" s="928"/>
      <c r="C78" s="928"/>
      <c r="D78" s="928"/>
      <c r="E78" s="928"/>
      <c r="F78" s="928"/>
      <c r="G78" s="928"/>
      <c r="H78" s="928"/>
      <c r="I78" s="928"/>
      <c r="J78" s="202"/>
      <c r="K78" s="202"/>
    </row>
    <row r="79" spans="2:12" ht="13.35" customHeight="1" x14ac:dyDescent="0.2">
      <c r="B79" s="203"/>
      <c r="C79" s="204"/>
      <c r="D79" s="204"/>
      <c r="E79" s="205"/>
      <c r="F79" s="205"/>
      <c r="G79" s="211"/>
      <c r="H79" s="207"/>
      <c r="I79" s="204"/>
      <c r="J79" s="202"/>
      <c r="K79" s="202"/>
    </row>
    <row r="80" spans="2:12" ht="25.5" customHeight="1" x14ac:dyDescent="0.2">
      <c r="B80" s="203"/>
      <c r="C80" s="204"/>
      <c r="D80" s="204"/>
      <c r="E80" s="205"/>
      <c r="F80" s="205"/>
      <c r="G80" s="211"/>
      <c r="H80" s="207"/>
      <c r="I80" s="204"/>
      <c r="J80" s="202"/>
      <c r="K80" s="202"/>
    </row>
    <row r="81" ht="13.35" customHeight="1" x14ac:dyDescent="0.2"/>
    <row r="82" ht="13.35" customHeight="1" x14ac:dyDescent="0.2"/>
    <row r="83" ht="13.35" customHeight="1" x14ac:dyDescent="0.2"/>
    <row r="84" ht="13.35" customHeight="1" x14ac:dyDescent="0.2"/>
    <row r="85" ht="13.35" customHeight="1" x14ac:dyDescent="0.2"/>
    <row r="86" ht="13.35" customHeight="1" x14ac:dyDescent="0.2"/>
    <row r="87" ht="13.35" customHeight="1" x14ac:dyDescent="0.2"/>
    <row r="88" ht="13.35" customHeight="1" x14ac:dyDescent="0.2"/>
    <row r="89" ht="13.35" customHeight="1" x14ac:dyDescent="0.2"/>
    <row r="90" ht="13.35" customHeight="1" x14ac:dyDescent="0.2"/>
    <row r="91" ht="13.35" customHeight="1" x14ac:dyDescent="0.2"/>
    <row r="109" spans="6:12" ht="12.75" customHeight="1" x14ac:dyDescent="0.2">
      <c r="F109" s="929"/>
      <c r="G109" s="930"/>
      <c r="H109" s="930"/>
      <c r="I109" s="930"/>
      <c r="J109" s="930"/>
      <c r="K109" s="930"/>
      <c r="L109" s="930"/>
    </row>
    <row r="110" spans="6:12" ht="12.75" customHeight="1" x14ac:dyDescent="0.2">
      <c r="F110" s="924"/>
      <c r="G110" s="925"/>
      <c r="H110" s="925"/>
      <c r="I110" s="925"/>
      <c r="J110" s="925"/>
      <c r="K110" s="925"/>
      <c r="L110" s="925"/>
    </row>
    <row r="111" spans="6:12" ht="12.75" customHeight="1" x14ac:dyDescent="0.2">
      <c r="F111" s="924"/>
      <c r="G111" s="925"/>
      <c r="H111" s="925"/>
      <c r="I111" s="925"/>
      <c r="J111" s="925"/>
      <c r="K111" s="925"/>
      <c r="L111" s="925"/>
    </row>
    <row r="112" spans="6:12" ht="12.75" customHeight="1" x14ac:dyDescent="0.2">
      <c r="F112" s="924"/>
      <c r="G112" s="925"/>
      <c r="H112" s="925"/>
      <c r="I112" s="925"/>
      <c r="J112" s="925"/>
      <c r="K112" s="925"/>
      <c r="L112" s="925"/>
    </row>
    <row r="113" spans="6:12" ht="12.75" customHeight="1" x14ac:dyDescent="0.2">
      <c r="F113" s="926"/>
      <c r="G113" s="927"/>
      <c r="H113" s="927"/>
      <c r="I113" s="927"/>
      <c r="J113" s="927"/>
      <c r="K113" s="927"/>
      <c r="L113" s="927"/>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L110"/>
    <mergeCell ref="F111:L111"/>
    <mergeCell ref="F112:L112"/>
    <mergeCell ref="F113:L113"/>
    <mergeCell ref="B76:I78"/>
    <mergeCell ref="F109:L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C59:F62"/>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64237-BA00-4E19-9D4C-97CF951D95E6}">
  <ds:schemaRefs>
    <ds:schemaRef ds:uri="http://www.w3.org/XML/1998/namespace"/>
    <ds:schemaRef ds:uri="http://schemas.microsoft.com/office/2006/documentManagement/types"/>
    <ds:schemaRef ds:uri="http://purl.org/dc/terms/"/>
    <ds:schemaRef ds:uri="http://purl.org/dc/dcmitype/"/>
    <ds:schemaRef ds:uri="http://purl.org/dc/elements/1.1/"/>
    <ds:schemaRef ds:uri="08ebe415-1e9a-4b26-acfc-09642d3d19df"/>
    <ds:schemaRef ds:uri="http://schemas.microsoft.com/office/2006/metadata/properties"/>
    <ds:schemaRef ds:uri="http://schemas.microsoft.com/office/infopath/2007/PartnerControls"/>
    <ds:schemaRef ds:uri="http://schemas.openxmlformats.org/package/2006/metadata/core-properties"/>
    <ds:schemaRef ds:uri="d472a95f-029e-48ed-8556-580ff62e7833"/>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David Arturo Jaimes Martínez</cp:lastModifiedBy>
  <cp:lastPrinted>2021-05-06T18:33:25Z</cp:lastPrinted>
  <dcterms:created xsi:type="dcterms:W3CDTF">2010-03-25T16:40:43Z</dcterms:created>
  <dcterms:modified xsi:type="dcterms:W3CDTF">2022-06-09T19:31:27Z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