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updateLinks="never" defaultThemeVersion="124226"/>
  <mc:AlternateContent xmlns:mc="http://schemas.openxmlformats.org/markup-compatibility/2006">
    <mc:Choice Requires="x15">
      <x15ac:absPath xmlns:x15ac="http://schemas.microsoft.com/office/spreadsheetml/2010/11/ac" url="C:\Users\ANDRES\OneDrive - INSTITUTO DE PROTECCION ANIMAL 899999061052\ARCHIVOS_ANDRES\IDPYBA2022\5MAYO\Obligacion9\Reporteabril\"/>
    </mc:Choice>
  </mc:AlternateContent>
  <xr:revisionPtr revIDLastSave="0" documentId="13_ncr:1_{4E06D7C6-EF2C-4E9F-97E5-31900ECFBEC5}"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67" l="1"/>
  <c r="F27" i="24" l="1"/>
  <c r="H27" i="24"/>
  <c r="F27" i="68" l="1"/>
  <c r="G27" i="24"/>
  <c r="G27" i="68"/>
  <c r="G27" i="69" l="1"/>
  <c r="I27" i="69" s="1"/>
  <c r="F27" i="69"/>
  <c r="F27" i="67"/>
  <c r="J34" i="67"/>
  <c r="J35" i="67"/>
  <c r="I27" i="67" l="1"/>
  <c r="J36" i="67"/>
  <c r="E36" i="24"/>
  <c r="H27" i="67" l="1"/>
  <c r="K27" i="66" l="1"/>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I30" i="47" s="1"/>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s="1"/>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E27" i="68"/>
  <c r="O24" i="68"/>
  <c r="P23" i="68"/>
  <c r="E38" i="67"/>
  <c r="E37" i="67"/>
  <c r="E36" i="67"/>
  <c r="E35" i="67"/>
  <c r="E34" i="67"/>
  <c r="E33" i="67"/>
  <c r="E32" i="67"/>
  <c r="E31" i="67"/>
  <c r="E30" i="67"/>
  <c r="E29" i="67"/>
  <c r="E28" i="67"/>
  <c r="H28" i="67"/>
  <c r="H29" i="67" s="1"/>
  <c r="H30" i="67" s="1"/>
  <c r="H31" i="67" s="1"/>
  <c r="H32" i="67" s="1"/>
  <c r="H33" i="67" s="1"/>
  <c r="H34" i="67" s="1"/>
  <c r="H35" i="67" s="1"/>
  <c r="H36" i="67" s="1"/>
  <c r="H37" i="67" s="1"/>
  <c r="H38" i="67" s="1"/>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D30" i="62"/>
  <c r="AA21" i="5"/>
  <c r="I21" i="5"/>
  <c r="B21" i="5"/>
  <c r="AA19" i="5"/>
  <c r="I19" i="5"/>
  <c r="B19" i="5"/>
  <c r="AA17" i="5"/>
  <c r="AB17" i="5" s="1"/>
  <c r="I17" i="5"/>
  <c r="B17" i="5"/>
  <c r="Z15" i="5"/>
  <c r="Y15" i="5"/>
  <c r="X15" i="5"/>
  <c r="W15" i="5"/>
  <c r="V15" i="5"/>
  <c r="U15" i="5"/>
  <c r="T15" i="5"/>
  <c r="S15" i="5"/>
  <c r="AA15" i="5" s="1"/>
  <c r="N15" i="5"/>
  <c r="M15" i="5"/>
  <c r="L15" i="5"/>
  <c r="K15" i="5"/>
  <c r="J15" i="5"/>
  <c r="B15" i="5"/>
  <c r="Z13" i="5"/>
  <c r="Y13" i="5"/>
  <c r="X13" i="5"/>
  <c r="W13" i="5"/>
  <c r="V13" i="5"/>
  <c r="U13" i="5"/>
  <c r="T13" i="5"/>
  <c r="S13" i="5"/>
  <c r="O13" i="5"/>
  <c r="AA13" i="5" s="1"/>
  <c r="AB13" i="5" s="1"/>
  <c r="N13" i="5"/>
  <c r="M13" i="5"/>
  <c r="L13" i="5"/>
  <c r="K13" i="5"/>
  <c r="J13" i="5"/>
  <c r="I13" i="5" s="1"/>
  <c r="B13" i="5"/>
  <c r="A11" i="5"/>
  <c r="C9" i="5"/>
  <c r="C8" i="5"/>
  <c r="C7" i="5"/>
  <c r="H30" i="62" l="1"/>
  <c r="AC17" i="5"/>
  <c r="AC19" i="5"/>
  <c r="D31" i="62"/>
  <c r="D32" i="62" s="1"/>
  <c r="D33" i="62" s="1"/>
  <c r="L27" i="66"/>
  <c r="M27" i="66" s="1"/>
  <c r="AB15" i="5"/>
  <c r="AB19" i="5"/>
  <c r="AC13" i="5"/>
  <c r="AC21" i="5"/>
  <c r="I15" i="5"/>
  <c r="AC15" i="5" s="1"/>
  <c r="I30" i="62"/>
  <c r="H31" i="62"/>
  <c r="I27" i="24"/>
  <c r="H30" i="47"/>
  <c r="D31" i="47"/>
  <c r="H28" i="24"/>
  <c r="H29" i="24" s="1"/>
  <c r="H30" i="24" s="1"/>
  <c r="H31" i="24" s="1"/>
  <c r="H32" i="24" s="1"/>
  <c r="H33" i="24" s="1"/>
  <c r="H34" i="24" s="1"/>
  <c r="H35" i="24" s="1"/>
  <c r="H36" i="24" s="1"/>
  <c r="H37" i="24" s="1"/>
  <c r="H38" i="24" s="1"/>
  <c r="AB21" i="5"/>
  <c r="I27" i="68"/>
  <c r="I31" i="62" l="1"/>
  <c r="H32" i="62"/>
  <c r="I32" i="62"/>
  <c r="I33" i="62"/>
  <c r="H33" i="62"/>
  <c r="D34" i="62"/>
  <c r="D32" i="47"/>
  <c r="H31" i="47"/>
  <c r="I31" i="47"/>
  <c r="I32" i="47" l="1"/>
  <c r="H32" i="47"/>
  <c r="D33" i="47"/>
  <c r="H34" i="62"/>
  <c r="D35" i="62"/>
  <c r="I34" i="62"/>
  <c r="H33" i="47" l="1"/>
  <c r="D34" i="47"/>
  <c r="I33" i="47"/>
  <c r="D36" i="62"/>
  <c r="I35" i="62"/>
  <c r="H35" i="62"/>
  <c r="D37" i="62" l="1"/>
  <c r="I36" i="62"/>
  <c r="H36" i="62"/>
  <c r="I34" i="47"/>
  <c r="D35" i="47"/>
  <c r="H34" i="47"/>
  <c r="D36" i="47" l="1"/>
  <c r="H35" i="47"/>
  <c r="I35" i="47"/>
  <c r="I37" i="62"/>
  <c r="H37" i="62"/>
  <c r="D38" i="62"/>
  <c r="I36" i="47" l="1"/>
  <c r="H36" i="47"/>
  <c r="D37" i="47"/>
  <c r="H38" i="62"/>
  <c r="D39" i="62"/>
  <c r="I38" i="62"/>
  <c r="H37" i="47" l="1"/>
  <c r="D38" i="47"/>
  <c r="I37" i="47"/>
  <c r="D40" i="62"/>
  <c r="I39" i="62"/>
  <c r="H39" i="62"/>
  <c r="D41" i="62" l="1"/>
  <c r="I40" i="62"/>
  <c r="H40" i="62"/>
  <c r="I38" i="47"/>
  <c r="D39" i="47"/>
  <c r="H38" i="47"/>
  <c r="D40" i="47" l="1"/>
  <c r="H39" i="47"/>
  <c r="I39" i="47"/>
  <c r="I41" i="62"/>
  <c r="H41" i="62"/>
  <c r="I40" i="47" l="1"/>
  <c r="H40" i="47"/>
  <c r="D41" i="47"/>
  <c r="H41" i="47" l="1"/>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<sst xmlns="http://schemas.openxmlformats.org/spreadsheetml/2006/main" count="919" uniqueCount="363">
  <si>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</si>
  <si>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</si>
  <si>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</si>
  <si>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</si>
  <si>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</si>
  <si>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</si>
  <si>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</si>
  <si>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</si>
  <si>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</si>
  <si>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</si>
  <si>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</si>
  <si>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</si>
  <si>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</si>
  <si>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</si>
  <si>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</si>
  <si>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</si>
  <si>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</si>
  <si>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</si>
  <si>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</si>
  <si>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</si>
  <si>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</si>
  <si>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</si>
  <si>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</si>
  <si>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</si>
  <si>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</si>
  <si>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</si>
  <si>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</si>
  <si>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</si>
  <si>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</si>
  <si>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</si>
  <si>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</si>
  <si>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</si>
  <si>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</si>
  <si>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</si>
  <si>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</si>
  <si>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</si>
  <si>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</si>
  <si>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</si>
  <si>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</si>
  <si>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</si>
  <si>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</si>
  <si>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</si>
  <si>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</si>
  <si>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</si>
  <si>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</si>
  <si>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</si>
  <si>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</si>
  <si>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</si>
  <si>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</si>
  <si>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</si>
  <si>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</si>
  <si>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</si>
  <si>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</si>
  <si>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</si>
  <si>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</si>
  <si>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</si>
  <si>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</si>
  <si>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</si>
  <si>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</si>
  <si>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</si>
  <si>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</si>
  <si>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</si>
  <si>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</si>
  <si>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</si>
  <si>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</si>
  <si>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</si>
  <si>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</si>
  <si>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</si>
  <si>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</si>
  <si>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</si>
  <si>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</si>
  <si>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</si>
  <si>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</si>
  <si>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</si>
  <si>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</si>
  <si>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</si>
  <si>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</si>
  <si>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</si>
  <si>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</si>
  <si>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</si>
  <si>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</si>
  <si>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</si>
  <si>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</si>
  <si>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</si>
  <si>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</si>
  <si>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</si>
  <si>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</si>
  <si>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</si>
  <si>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</si>
  <si>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</si>
  <si>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</si>
  <si>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</si>
  <si>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</si>
  <si>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</si>
  <si>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</si>
  <si>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</si>
  <si>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</si>
  <si>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</si>
  <si>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</si>
  <si>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</si>
  <si>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</si>
  <si>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</si>
  <si>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</si>
  <si>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</si>
  <si>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</si>
  <si>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</si>
  <si>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</si>
  <si>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</si>
  <si>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</si>
  <si>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</si>
  <si>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</si>
  <si>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</si>
  <si>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</si>
  <si>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</si>
  <si>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</si>
  <si>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</si>
  <si>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</si>
  <si>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</si>
  <si>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</si>
  <si>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</si>
  <si>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</si>
  <si>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</si>
  <si>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</si>
  <si>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</si>
  <si>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</si>
  <si>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</si>
  <si>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</si>
  <si>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</si>
  <si>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</si>
  <si>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</si>
  <si>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</si>
  <si>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</si>
  <si>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</si>
  <si>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</si>
  <si>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</si>
  <si>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</si>
  <si>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</si>
  <si>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</si>
  <si>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</si>
  <si>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</si>
  <si>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</si>
  <si>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</si>
  <si>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</si>
  <si>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</si>
  <si>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</si>
  <si>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</si>
  <si>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</si>
  <si>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</si>
  <si>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</si>
  <si>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</si>
  <si>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</si>
  <si>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</si>
  <si>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</si>
  <si>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</si>
  <si>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</si>
  <si>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</si>
  <si>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</si>
  <si>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</si>
  <si>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</si>
  <si>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</si>
  <si>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</si>
  <si>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</si>
  <si>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</si>
  <si>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</si>
  <si>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</si>
  <si>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</si>
  <si>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</si>
  <si>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</si>
  <si>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</si>
  <si>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</si>
  <si>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</si>
  <si>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</si>
  <si>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</si>
  <si>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</si>
  <si>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</si>
  <si>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</si>
  <si>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</si>
  <si>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</si>
  <si>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</si>
  <si>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</si>
  <si>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</si>
  <si>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</si>
  <si>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</si>
  <si>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</si>
  <si>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</si>
  <si>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</si>
  <si>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</si>
  <si>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</si>
  <si>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</si>
  <si>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</si>
  <si>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</si>
  <si>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</si>
  <si>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</si>
  <si>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</si>
  <si>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</si>
  <si>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</si>
  <si>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</si>
  <si>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</si>
  <si>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</si>
  <si>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</si>
  <si>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</si>
  <si>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</si>
  <si>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</si>
  <si>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</si>
  <si>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</si>
  <si>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</si>
  <si>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</si>
  <si>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</si>
  <si>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</si>
  <si>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</si>
  <si>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</si>
  <si>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</si>
  <si>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</si>
  <si>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</si>
  <si>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</si>
  <si>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</si>
  <si>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Desarrollar 1 línea base para la atención de animales sinantropicos incluyendo un diagnóstico para el manejo de enjambres de abejas en el D.C.</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</si>
  <si>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</si>
  <si>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</si>
  <si>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</si>
  <si>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</si>
  <si>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</si>
  <si>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</si>
  <si>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</si>
  <si>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</si>
  <si>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</si>
  <si>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</si>
  <si>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</si>
  <si>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</si>
  <si>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</si>
  <si>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</si>
  <si>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</si>
  <si>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</si>
  <si>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</si>
  <si>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</si>
  <si>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</si>
  <si>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</si>
  <si>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El indicador tiene por objeto medir el porcentaje de avance en la ejecución, a traves del seguimiento de un cronograma de actividades propuesto para lograr el 34,00% de avance para el 2022. Cabe aclarar que para efectos de analisis del indicador se empleo la unidad de porcentaje, la cual es equivalente en numero.</t>
  </si>
  <si>
    <t>Fuente u origen de Datos</t>
  </si>
  <si>
    <t>El origen de los datos proviene del reporte mensual realizado por el area junto con los soportes en medio magnetico (bases en excel, historias clinicas, documentos tecnicos, informes, actas entre otros).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</si>
  <si>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</si>
  <si>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</si>
  <si>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</si>
  <si>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</si>
  <si>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</si>
  <si>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</si>
  <si>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</si>
  <si>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</si>
  <si>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</si>
  <si>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</si>
  <si>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</si>
  <si>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</si>
  <si>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</si>
  <si>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</si>
  <si>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</si>
  <si>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</si>
  <si>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</si>
  <si>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</si>
  <si>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</si>
  <si>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</si>
  <si>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</si>
  <si>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</si>
  <si>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</si>
  <si>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</si>
  <si>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</si>
  <si>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</si>
  <si>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</si>
  <si>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</si>
  <si>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</si>
  <si>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</si>
  <si>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</si>
  <si>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</si>
  <si>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</si>
  <si>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</si>
  <si>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 xml:space="preserve">Se da continuidad al programa que construye y brinda lineamientos tecnicos para el manejo y la atención de animales sinantropicos, priorizando las especies Columba livia y Apis mellifera.						</t>
  </si>
  <si>
    <t>PARTE 3. Actualización y Responsables del reporte</t>
  </si>
  <si>
    <t>Control de actualizaciones</t>
  </si>
  <si>
    <t xml:space="preserve">Fecha </t>
  </si>
  <si>
    <t>Campo modificado</t>
  </si>
  <si>
    <t>Modificación realizada.</t>
  </si>
  <si>
    <t>-</t>
  </si>
  <si>
    <t>Responsable del Análisis</t>
  </si>
  <si>
    <t>Profesionales Sinántropicos - Mauricio Cano</t>
  </si>
  <si>
    <t>Responsable del reporte</t>
  </si>
  <si>
    <t>Profesional Administrativa - Lizeth Torres</t>
  </si>
  <si>
    <t>Jefe de Oficina y/o Subdirector(a)</t>
  </si>
  <si>
    <t>Subdirectora de Atención a la Fauna - Johanna Izquierdo Paez</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</si>
  <si>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</si>
  <si>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</si>
  <si>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</si>
  <si>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</si>
  <si>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</si>
  <si>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</si>
  <si>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</si>
  <si>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</si>
  <si>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</si>
  <si>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</si>
  <si>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</si>
  <si>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</si>
  <si>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</si>
  <si>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Esta se encuentra relacionada a que las alcaldias locales realizaran dentro de su gestion interna jornadas de atencion a caninos y felinos</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</si>
  <si>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						</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</si>
  <si>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</si>
  <si>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Consolidar 1 escuadrón anticrueldad con mayor capacidad de respuesta en la atención de casos por presunto maltrato animal.</t>
  </si>
  <si>
    <t>PM05</t>
  </si>
  <si>
    <t>Fortalecer el Escuadrón Anticrueldad mediante la ampliación de la capacidad de respuesta frente a casos de maltrato animal en la Línea 123 y en el equipo técnico especializado del IDPYBA.</t>
  </si>
  <si>
    <t>Numero de escuadrones fortalecidos</t>
  </si>
  <si>
    <t>El indicador  "Numero de escuadrones fortalecidos" tiene por objeto medir el avance de ejecución, a traves del seguimiento de un cronograma de actividades propuesto para el fortalecimiento del escuadron anticrueldad.</t>
  </si>
  <si>
    <t>(Numero de Escuadrones fortalecidos / Numero de Escaudrones Programados) * 100%</t>
  </si>
  <si>
    <t>Numero de Escuadrones fortalecidos</t>
  </si>
  <si>
    <t>Numero de Escuadrones Programados</t>
  </si>
  <si>
    <t>Numero</t>
  </si>
  <si>
    <t>permite medir la cantidad programada para el periodo</t>
  </si>
  <si>
    <t>Con el fortalecimiento del Escuadron Anticrueldad se contribuye en la protección y el bienestar animal en el Distrito Capital.</t>
  </si>
  <si>
    <t>Lider Programa de atención por maltrato - Sandra Medina
Profesional Programa en atención por Maltrato - Leidy Rojas</t>
  </si>
  <si>
    <t>Esterilizar 356.000 perros y gatos  priorizando las localidades con mayores cifras poblacionales estimadas.</t>
  </si>
  <si>
    <t>Realizar la esterilización de 356.000 animales en el Distrito Capital</t>
  </si>
  <si>
    <t>Número de animales esterilizados</t>
  </si>
  <si>
    <t>Enero  2022</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</si>
  <si>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</si>
  <si>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</si>
  <si>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</si>
  <si>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</si>
  <si>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</si>
  <si>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Permite medir la cantidad de animales programados para estirilizar.</t>
  </si>
  <si>
    <t>Hay un retraso de entrega de información por parte de la firma interventora que ocasiona demoras en los reportes de las esterilizaciones totales</t>
  </si>
  <si>
    <t>Contribuye al control poblacional de los perros y gatos en la ciudad, asi como en temas relacionados con la salud publica.</t>
  </si>
  <si>
    <t>Lider Area Fauna Doméstica  - Johanna Morales</t>
  </si>
  <si>
    <t>Profesional Administrativa -  Laura Gutierrez Z</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</si>
  <si>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</si>
  <si>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</si>
  <si>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</si>
  <si>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</si>
  <si>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</si>
  <si>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</si>
  <si>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</si>
  <si>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</si>
  <si>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</si>
  <si>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</si>
  <si>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</si>
  <si>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</si>
  <si>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</si>
  <si>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</si>
  <si>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</si>
  <si>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</si>
  <si>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</si>
  <si>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</si>
  <si>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</si>
  <si>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</si>
  <si>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</si>
  <si>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</si>
  <si>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</si>
  <si>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</si>
  <si>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Permite medir el avance obtenido en el periodo.</t>
  </si>
  <si>
    <t>No se presentaron retrasos</t>
  </si>
  <si>
    <r>
      <t>Con corte al 30 de abril se logró un avance del 11,36% ejecutado por cumplimiento de todas las actividades relacionadas en el plan de acción para el programa de sinantrópicos lo que corresponde al</t>
    </r>
    <r>
      <rPr>
        <sz val="9"/>
        <color theme="6"/>
        <rFont val="Arial"/>
        <family val="2"/>
      </rPr>
      <t xml:space="preserve"> </t>
    </r>
    <r>
      <rPr>
        <sz val="9"/>
        <rFont val="Arial"/>
        <family val="2"/>
      </rPr>
      <t>33,41</t>
    </r>
    <r>
      <rPr>
        <sz val="9"/>
        <color theme="1"/>
        <rFont val="Arial"/>
        <family val="2"/>
      </rPr>
      <t>% de lo programado.</t>
    </r>
  </si>
  <si>
    <t xml:space="preserve">Se realizaron 8 censos poblacionales de palomas, 11 visitas técnicas de acuerdo con los requerimientos realizados por parte de la ciudadanía, jornadas  de atención para 102 palomas, 4 jornadas de socialización con un total de 83 participantes.
Se da continuidad a las jornadas de socializaciones a los ciudadanos y propiedad horizontal y la atención de palomas a través de clínica y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Al respecto, el equipo se proyecta continuar alimentando la guía hasta el mes de diciembre, periodo en el que se adelantará la socialización a las entidades que correspondan. 
</t>
  </si>
  <si>
    <t xml:space="preserve">Con corte al 30 de abril se logró un avance del 25,64%,  lo que corresponde a la esterilización de 28.406 animales (10.819 caninos y 17.587 felinos) por localidad de la siguiente manera: Usaquén 362, Chapinero 284, Santa fe 410, San Cristóbal 2422, Usme 1663 , Tunjuelito 540, Bosa 2286, Kennedy 2066 , Fontibón 957, Engativá 2036, Suba 3123, Barrios unidos 252, Teusaquillo 82, Los mártires 218, Antonio Nariño 618, Puente Aranda 766 , La candelaria 194, Rafael Uribe Uribe 2025, Ciudad Bolívar 3039, Sumapaz 77 y Punto fijo (UCA) 4986. </t>
  </si>
  <si>
    <t>Con corte al 30 de abril se logró un avance del 25,64%,  lo que corresponde a la esterilización de 28.406 animales (10.819 caninos y 17.587 felinos) por localidad de la siguiente manera: Usaquén 362, Chapinero 284, Santa fe 410, San Cristóbal 2422, Usme 1663 , Tunjuelito 540, Bosa 2286, Kennedy 2066 , Fontibón 957, Engativá 2036, Suba 3123, Barrios unidos 252, Teusaquillo 82, Los mártires 218, Antonio Nariño 618, Puente Aranda 766 , La candelaria 194, Rafael Uribe Uribe 2025, Ciudad Bolívar 3039, Sumapaz 77 y Punto fijo (UCA) 4986. . 
En cuanto a la estrategia Captura Esteriliza y Suelta se ha venido trabajando a través de jornadas especiales realizadas en puntos identificados como críticos por sobrepoblación canina y felina para la atención exclusiva de este tipo de población animal (animales ferales, semiferales, abandonados en habitabilidad de calle, con malos tenedores, perros de cuadra, de parqueaderos, aquellos cuyos tenedores poseen condiciones de discapacidad, animales que se encuentran bajo responsabilidad de ciudadanos habitantes de calle o población recicladora, aquellos que se encuentren en refugios, fundaciones, albergues, hogares de paso o proteccionistas). 
A la fecha se ha realizado capturas en varios puntos críticos de la ciudad como relleno sanitario, ladrilleras, areneras, hospitales, colegios, humedales y otros sitios de importancia para la conservación, en las cuales se han creado diferentes estrategias de captura y esterilización para posteriormente realizar liberación y/o reubicación de animales.</t>
  </si>
  <si>
    <t>Con corte al 30 de abril se logró un avance del 35,01%, lo que corresponde a la atención de 4.370 animales, desagregados de la siguiente manera:
• Se atendieron por presunto maltrato 1.725 animales (924 caninos, 132 felinos, 236 aves ornamentales, 106 roedores, 46 bovinos, 1 porcino, 1  équido, 135 aves de corral 114 lagomorfos y 30 de otras especies).
• A través de brigadas médicas se atendieron 1.411 animales (1.112 caninos y 299 felinos), en 258 visitas realizadas en las 20 localidades del distrito
• Por Urgencias Veterinarias se atendieron 725 animales (540 caninos y  185 felinos).
• Ingresaron 94 animales a la Unidad de Cuidado Animal por situación de abandono o remitidos por entidades como bomberos, policía y la secretaria Distrital de Salud para la prestación del servicio de custodia.
• Se prestó atención veterinaria a 415 palomas de plaza a través de brigadas médicas.</t>
  </si>
  <si>
    <t>• Se atendieron por presunto maltrato 1.725 animales (924 caninos, 132 felinos, 236 aves ornamentales, 106 roedores, 46 bovinos, 1 porcino, 1  équido, 135 aves de corral 114 lagomorfos y 30 de otras especies).
• A través de brigadas médicas se atendieron 1.411 animales (1.112 caninos y 299 felinos), en 258 visitas realizadas en las 20 localidades del distrito
• Por Urgencias Veterinarias se atendieron 725 animales (540 caninos y  185 felinos).
• Ingresaron 94 animales a la Unidad de Cuidado Animal por situación de abandono o remitidos por entidades como bomberos, policía y la secretaria Distrital de Salud para la prestación del servicio de custodia.
• Se prestó atención veterinaria a 415 palomas de plaza a través de brigadas médicas.</t>
  </si>
  <si>
    <t>Con corte al 30 de abril se logró un avance de atención de 647 animales por parte del escuadrón anticrueldad</t>
  </si>
  <si>
    <t>El Escuadrón Anticrueldad con corte al 30 de abril, logró un avance del 11,49% lo que corresponde al desarrollo de acciones encaminadas al fortalecimiento de la atención de casos de presunto maltrato animal, tales como:
• Realizar 1383 visitas de verificación de condiciones de bienestar animal en las diferentes localidades de la ciudad y atender 1725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del 30 de abril se han recibido 1.340 llamadas a través de la línea contra presunto maltrato de las cuales 626 fueron tramitadas al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</si>
</sst>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9"/>
      <color theme="6"/>
      <name val="Arial"/>
      <family val="2"/>
    </font>
    <font>
      <sz val="11"/>
      <color theme="5"/>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0">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3"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9" fontId="56" fillId="0" borderId="10" xfId="1495" applyNumberFormat="1" applyFont="1" applyBorder="1" applyProtection="1">
      <protection hidden="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76" fontId="53" fillId="50" borderId="20" xfId="1371" applyNumberFormat="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9" fontId="9" fillId="50" borderId="17" xfId="1495" applyNumberFormat="1" applyFont="1" applyFill="1" applyBorder="1" applyAlignment="1" applyProtection="1">
      <alignment horizontal="center" vertical="center" wrapText="1"/>
      <protection locked="0" hidden="1"/>
    </xf>
    <xf numFmtId="9" fontId="9" fillId="50" borderId="35" xfId="1495" applyNumberFormat="1" applyFont="1" applyFill="1" applyBorder="1" applyAlignment="1" applyProtection="1">
      <alignment horizontal="center" vertical="center" wrapText="1"/>
      <protection locked="0" hidden="1"/>
    </xf>
    <xf numFmtId="9"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177" fontId="53" fillId="50" borderId="20" xfId="1371" applyNumberFormat="1" applyFont="1" applyFill="1" applyBorder="1" applyAlignment="1" applyProtection="1">
      <alignment horizontal="justify" vertical="center" wrapText="1"/>
      <protection locked="0"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pt idx="10">
                  <c:v>2.2599999999999999E-2</c:v>
                </c:pt>
                <c:pt idx="11">
                  <c:v>2.2599999999999999E-2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2.8299999999999999E-2</c:v>
                </c:pt>
                <c:pt idx="1">
                  <c:v>1.72E-2</c:v>
                </c:pt>
                <c:pt idx="2">
                  <c:v>2.2700000000000001E-2</c:v>
                </c:pt>
                <c:pt idx="3">
                  <c:v>4.5400000000000003E-2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8.3235294117647046E-2</c:v>
                </c:pt>
                <c:pt idx="1">
                  <c:v>0.13382352941176467</c:v>
                </c:pt>
                <c:pt idx="2">
                  <c:v>0.20058823529411762</c:v>
                </c:pt>
                <c:pt idx="3">
                  <c:v>0.33411764705882352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1041</c:v>
                </c:pt>
                <c:pt idx="1">
                  <c:v>1041</c:v>
                </c:pt>
                <c:pt idx="2">
                  <c:v>1041</c:v>
                </c:pt>
                <c:pt idx="3">
                  <c:v>1102</c:v>
                </c:pt>
                <c:pt idx="4">
                  <c:v>1102</c:v>
                </c:pt>
                <c:pt idx="5">
                  <c:v>1102</c:v>
                </c:pt>
                <c:pt idx="6">
                  <c:v>1102</c:v>
                </c:pt>
                <c:pt idx="7">
                  <c:v>1102</c:v>
                </c:pt>
                <c:pt idx="8">
                  <c:v>1102</c:v>
                </c:pt>
                <c:pt idx="9">
                  <c:v>1102</c:v>
                </c:pt>
                <c:pt idx="10">
                  <c:v>1102</c:v>
                </c:pt>
                <c:pt idx="11">
                  <c:v>544</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725</c:v>
                </c:pt>
                <c:pt idx="1">
                  <c:v>1084</c:v>
                </c:pt>
                <c:pt idx="2">
                  <c:v>1209</c:v>
                </c:pt>
                <c:pt idx="3">
                  <c:v>1352</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5.8078987422895134E-2</c:v>
                </c:pt>
                <c:pt idx="1">
                  <c:v>0.14491708723864455</c:v>
                </c:pt>
                <c:pt idx="2">
                  <c:v>0.24176880557558278</c:v>
                </c:pt>
                <c:pt idx="3">
                  <c:v>0.35007610350076102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2.8299999999999999E-2</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2.8299999999999999E-2</c:v>
                </c:pt>
                <c:pt idx="11">
                  <c:v>2.8299999999999999E-2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0.03</c:v>
                </c:pt>
                <c:pt idx="1">
                  <c:v>2.8299999999999999E-2</c:v>
                </c:pt>
                <c:pt idx="2">
                  <c:v>2.8299999999999999E-2</c:v>
                </c:pt>
                <c:pt idx="3">
                  <c:v>2.8299999999999999E-2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8.8235294117647051E-2</c:v>
                </c:pt>
                <c:pt idx="1">
                  <c:v>0.1714705882352941</c:v>
                </c:pt>
                <c:pt idx="2">
                  <c:v>0.25470588235294112</c:v>
                </c:pt>
                <c:pt idx="3">
                  <c:v>0.33794117647058819</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6470</c:v>
                </c:pt>
                <c:pt idx="1">
                  <c:v>9802</c:v>
                </c:pt>
                <c:pt idx="2">
                  <c:v>7460</c:v>
                </c:pt>
                <c:pt idx="3">
                  <c:v>6400</c:v>
                </c:pt>
                <c:pt idx="4">
                  <c:v>6453</c:v>
                </c:pt>
                <c:pt idx="5">
                  <c:v>7396</c:v>
                </c:pt>
                <c:pt idx="6">
                  <c:v>11200</c:v>
                </c:pt>
                <c:pt idx="7">
                  <c:v>11200</c:v>
                </c:pt>
                <c:pt idx="8">
                  <c:v>11200</c:v>
                </c:pt>
                <c:pt idx="9">
                  <c:v>11200</c:v>
                </c:pt>
                <c:pt idx="10">
                  <c:v>11200</c:v>
                </c:pt>
                <c:pt idx="11">
                  <c:v>11200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6466</c:v>
                </c:pt>
                <c:pt idx="1">
                  <c:v>9971</c:v>
                </c:pt>
                <c:pt idx="2">
                  <c:v>6434</c:v>
                </c:pt>
                <c:pt idx="3">
                  <c:v>5535</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5.8157418983459407E-2</c:v>
                </c:pt>
                <c:pt idx="1">
                  <c:v>0.14784000863456886</c:v>
                </c:pt>
                <c:pt idx="2">
                  <c:v>0.20570960865615529</c:v>
                </c:pt>
                <c:pt idx="3">
                  <c:v>0.25549329471762261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06"/>
      <c r="B2" s="306"/>
      <c r="C2" s="291" t="s">
        <v>0</v>
      </c>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8"/>
    </row>
    <row r="3" spans="1:67" s="116" customFormat="1" ht="45.75" customHeight="1" x14ac:dyDescent="0.25">
      <c r="A3" s="306"/>
      <c r="B3" s="306"/>
      <c r="C3" s="291" t="s">
        <v>1</v>
      </c>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9"/>
    </row>
    <row r="4" spans="1:67" s="116" customFormat="1" ht="45.75" customHeight="1" x14ac:dyDescent="0.25">
      <c r="A4" s="306"/>
      <c r="B4" s="306"/>
      <c r="C4" s="291" t="s">
        <v>2</v>
      </c>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9"/>
    </row>
    <row r="5" spans="1:67" s="116" customFormat="1" ht="45.75" customHeight="1" x14ac:dyDescent="0.25">
      <c r="A5" s="306"/>
      <c r="B5" s="306"/>
      <c r="C5" s="309" t="s">
        <v>3</v>
      </c>
      <c r="D5" s="309"/>
      <c r="E5" s="309"/>
      <c r="F5" s="309"/>
      <c r="G5" s="309"/>
      <c r="H5" s="309"/>
      <c r="I5" s="309"/>
      <c r="J5" s="309"/>
      <c r="K5" s="309"/>
      <c r="L5" s="309"/>
      <c r="M5" s="309"/>
      <c r="N5" s="309"/>
      <c r="O5" s="309"/>
      <c r="P5" s="309"/>
      <c r="Q5" s="309"/>
      <c r="R5" s="296" t="s">
        <v>4</v>
      </c>
      <c r="S5" s="296"/>
      <c r="T5" s="296"/>
      <c r="U5" s="296"/>
      <c r="V5" s="296"/>
      <c r="W5" s="296"/>
      <c r="X5" s="296"/>
      <c r="Y5" s="296"/>
      <c r="Z5" s="296"/>
      <c r="AA5" s="296"/>
      <c r="AB5" s="296"/>
      <c r="AC5" s="296"/>
      <c r="AD5" s="296"/>
      <c r="AE5" s="296"/>
      <c r="AF5" s="300"/>
    </row>
    <row r="6" spans="1:67" s="117" customFormat="1" ht="30.75" customHeight="1" x14ac:dyDescent="0.25">
      <c r="D6" s="118"/>
      <c r="K6" s="116"/>
      <c r="AA6" s="119"/>
    </row>
    <row r="7" spans="1:67" s="117" customFormat="1" ht="42" customHeight="1" x14ac:dyDescent="0.25">
      <c r="B7" s="120" t="s">
        <v>5</v>
      </c>
      <c r="C7" s="305" t="e">
        <f>+#REF!</f>
        <v>#REF!</v>
      </c>
      <c r="D7" s="305"/>
      <c r="E7" s="305"/>
      <c r="F7" s="305"/>
      <c r="G7" s="305"/>
      <c r="K7" s="116"/>
      <c r="AA7" s="119"/>
    </row>
    <row r="8" spans="1:67" s="117" customFormat="1" ht="42" customHeight="1" x14ac:dyDescent="0.25">
      <c r="B8" s="120" t="s">
        <v>6</v>
      </c>
      <c r="C8" s="305" t="e">
        <f>+#REF!</f>
        <v>#REF!</v>
      </c>
      <c r="D8" s="305"/>
      <c r="E8" s="305"/>
      <c r="F8" s="305"/>
      <c r="G8" s="305"/>
      <c r="K8" s="116"/>
      <c r="AA8" s="119"/>
    </row>
    <row r="9" spans="1:67" s="117" customFormat="1" ht="42" customHeight="1" x14ac:dyDescent="0.25">
      <c r="B9" s="121" t="s">
        <v>7</v>
      </c>
      <c r="C9" s="305" t="e">
        <f>+#REF!</f>
        <v>#REF!</v>
      </c>
      <c r="D9" s="305"/>
      <c r="E9" s="305"/>
      <c r="F9" s="305"/>
      <c r="G9" s="305"/>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0" t="str">
        <f>+'[1]Sección 1. Metas - Magnitud'!B13</f>
        <v>PLAN DE DESARROLLO - BOGOTÁ MEJOR PARA TODOS 2016-2020</v>
      </c>
      <c r="B11" s="281"/>
      <c r="C11" s="281"/>
      <c r="D11" s="281"/>
      <c r="E11" s="281"/>
      <c r="F11" s="281"/>
      <c r="G11" s="281"/>
      <c r="H11" s="282"/>
      <c r="I11" s="302" t="s">
        <v>8</v>
      </c>
      <c r="J11" s="303"/>
      <c r="K11" s="303"/>
      <c r="L11" s="303"/>
      <c r="M11" s="303"/>
      <c r="N11" s="304"/>
      <c r="O11" s="297" t="s">
        <v>9</v>
      </c>
      <c r="P11" s="297"/>
      <c r="Q11" s="297"/>
      <c r="R11" s="297"/>
      <c r="S11" s="297"/>
      <c r="T11" s="297"/>
      <c r="U11" s="297"/>
      <c r="V11" s="297"/>
      <c r="W11" s="297"/>
      <c r="X11" s="297"/>
      <c r="Y11" s="297"/>
      <c r="Z11" s="297"/>
      <c r="AA11" s="297"/>
      <c r="AB11" s="297"/>
      <c r="AC11" s="297"/>
      <c r="AD11" s="280" t="s">
        <v>10</v>
      </c>
      <c r="AE11" s="281"/>
      <c r="AF11" s="282"/>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6" t="s">
        <v>38</v>
      </c>
      <c r="B13" s="246" t="str">
        <f>+'[2]Sección 1. Metas - Magnitud'!I15</f>
        <v>Demarcar 2.600 kilómetro carril de vías</v>
      </c>
      <c r="C13" s="246">
        <v>224</v>
      </c>
      <c r="D13" s="246" t="s">
        <v>39</v>
      </c>
      <c r="E13" s="246">
        <v>171</v>
      </c>
      <c r="F13" s="250" t="s">
        <v>40</v>
      </c>
      <c r="G13" s="246" t="s">
        <v>41</v>
      </c>
      <c r="H13" s="246" t="s">
        <v>42</v>
      </c>
      <c r="I13" s="301" t="e">
        <f>SUM(J13:N14)</f>
        <v>#REF!</v>
      </c>
      <c r="J13" s="283" t="e">
        <f>+#REF!</f>
        <v>#REF!</v>
      </c>
      <c r="K13" s="285" t="e">
        <f>+#REF!</f>
        <v>#REF!</v>
      </c>
      <c r="L13" s="307" t="e">
        <f>+#REF!</f>
        <v>#REF!</v>
      </c>
      <c r="M13" s="283" t="e">
        <f>+#REF!</f>
        <v>#REF!</v>
      </c>
      <c r="N13" s="283" t="e">
        <f>+#REF!</f>
        <v>#REF!</v>
      </c>
      <c r="O13" s="278" t="e">
        <f>+#REF!</f>
        <v>#REF!</v>
      </c>
      <c r="P13" s="278">
        <v>6.45</v>
      </c>
      <c r="Q13" s="278">
        <v>31.03</v>
      </c>
      <c r="R13" s="278"/>
      <c r="S13" s="278" t="e">
        <f>+#REF!</f>
        <v>#REF!</v>
      </c>
      <c r="T13" s="278" t="e">
        <f>+#REF!</f>
        <v>#REF!</v>
      </c>
      <c r="U13" s="278" t="e">
        <f>+#REF!</f>
        <v>#REF!</v>
      </c>
      <c r="V13" s="278" t="e">
        <f>+#REF!</f>
        <v>#REF!</v>
      </c>
      <c r="W13" s="278" t="e">
        <f>+#REF!</f>
        <v>#REF!</v>
      </c>
      <c r="X13" s="278" t="e">
        <f>+#REF!</f>
        <v>#REF!</v>
      </c>
      <c r="Y13" s="278" t="e">
        <f>+#REF!</f>
        <v>#REF!</v>
      </c>
      <c r="Z13" s="278" t="e">
        <f>+#REF!</f>
        <v>#REF!</v>
      </c>
      <c r="AA13" s="289" t="e">
        <f>SUM(O13:Z14)</f>
        <v>#REF!</v>
      </c>
      <c r="AB13" s="253" t="e">
        <f>+AA13/K13</f>
        <v>#REF!</v>
      </c>
      <c r="AC13" s="253" t="e">
        <f>+(J13+AA13)/I13</f>
        <v>#REF!</v>
      </c>
      <c r="AD13" s="287" t="s">
        <v>43</v>
      </c>
      <c r="AE13" s="240" t="s">
        <v>44</v>
      </c>
      <c r="AF13" s="287"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6"/>
      <c r="B14" s="246"/>
      <c r="C14" s="246"/>
      <c r="D14" s="246"/>
      <c r="E14" s="246"/>
      <c r="F14" s="250"/>
      <c r="G14" s="246"/>
      <c r="H14" s="246"/>
      <c r="I14" s="301"/>
      <c r="J14" s="284"/>
      <c r="K14" s="286"/>
      <c r="L14" s="308"/>
      <c r="M14" s="284"/>
      <c r="N14" s="284"/>
      <c r="O14" s="279"/>
      <c r="P14" s="279"/>
      <c r="Q14" s="279"/>
      <c r="R14" s="279"/>
      <c r="S14" s="279"/>
      <c r="T14" s="279"/>
      <c r="U14" s="279"/>
      <c r="V14" s="279"/>
      <c r="W14" s="279"/>
      <c r="X14" s="279"/>
      <c r="Y14" s="279"/>
      <c r="Z14" s="279"/>
      <c r="AA14" s="290"/>
      <c r="AB14" s="253"/>
      <c r="AC14" s="253"/>
      <c r="AD14" s="288"/>
      <c r="AE14" s="241"/>
      <c r="AF14" s="288"/>
    </row>
    <row r="15" spans="1:67" ht="89.25" customHeight="1" x14ac:dyDescent="0.25">
      <c r="A15" s="246" t="s">
        <v>38</v>
      </c>
      <c r="B15" s="246" t="str">
        <f>+'[2]Sección 1. Metas - Magnitud'!I18</f>
        <v>Instalar 35.000 señales verticales de pedestal</v>
      </c>
      <c r="C15" s="246">
        <v>223</v>
      </c>
      <c r="D15" s="246" t="s">
        <v>46</v>
      </c>
      <c r="E15" s="246">
        <v>170</v>
      </c>
      <c r="F15" s="250" t="s">
        <v>47</v>
      </c>
      <c r="G15" s="246" t="s">
        <v>41</v>
      </c>
      <c r="H15" s="246" t="s">
        <v>42</v>
      </c>
      <c r="I15" s="301" t="e">
        <f>SUM(J15:N16)</f>
        <v>#REF!</v>
      </c>
      <c r="J15" s="276" t="e">
        <f>+#REF!</f>
        <v>#REF!</v>
      </c>
      <c r="K15" s="292" t="e">
        <f>+#REF!</f>
        <v>#REF!</v>
      </c>
      <c r="L15" s="294" t="e">
        <f>+#REF!</f>
        <v>#REF!</v>
      </c>
      <c r="M15" s="276" t="e">
        <f>+#REF!</f>
        <v>#REF!</v>
      </c>
      <c r="N15" s="276" t="e">
        <f>+#REF!</f>
        <v>#REF!</v>
      </c>
      <c r="O15" s="278">
        <v>53</v>
      </c>
      <c r="P15" s="278">
        <v>712</v>
      </c>
      <c r="Q15" s="278">
        <v>881</v>
      </c>
      <c r="R15" s="278"/>
      <c r="S15" s="278" t="e">
        <f>+#REF!</f>
        <v>#REF!</v>
      </c>
      <c r="T15" s="278" t="e">
        <f>+#REF!</f>
        <v>#REF!</v>
      </c>
      <c r="U15" s="278" t="e">
        <f>+#REF!</f>
        <v>#REF!</v>
      </c>
      <c r="V15" s="278" t="e">
        <f>+#REF!</f>
        <v>#REF!</v>
      </c>
      <c r="W15" s="278" t="e">
        <f>+#REF!</f>
        <v>#REF!</v>
      </c>
      <c r="X15" s="278" t="e">
        <f>+#REF!</f>
        <v>#REF!</v>
      </c>
      <c r="Y15" s="278" t="e">
        <f>+#REF!</f>
        <v>#REF!</v>
      </c>
      <c r="Z15" s="278" t="e">
        <f>+#REF!</f>
        <v>#REF!</v>
      </c>
      <c r="AA15" s="289" t="e">
        <f>SUM(O15:Z16)</f>
        <v>#REF!</v>
      </c>
      <c r="AB15" s="253" t="e">
        <f>+AA15/K15</f>
        <v>#REF!</v>
      </c>
      <c r="AC15" s="253" t="e">
        <f>+(J15+AA15)/I15</f>
        <v>#REF!</v>
      </c>
      <c r="AD15" s="287" t="s">
        <v>48</v>
      </c>
      <c r="AE15" s="240" t="s">
        <v>44</v>
      </c>
      <c r="AF15" s="287" t="s">
        <v>49</v>
      </c>
    </row>
    <row r="16" spans="1:67" ht="140.25" customHeight="1" x14ac:dyDescent="0.25">
      <c r="A16" s="246"/>
      <c r="B16" s="246"/>
      <c r="C16" s="246"/>
      <c r="D16" s="246"/>
      <c r="E16" s="246"/>
      <c r="F16" s="250"/>
      <c r="G16" s="246"/>
      <c r="H16" s="246"/>
      <c r="I16" s="301"/>
      <c r="J16" s="277"/>
      <c r="K16" s="293"/>
      <c r="L16" s="295"/>
      <c r="M16" s="277"/>
      <c r="N16" s="277"/>
      <c r="O16" s="279"/>
      <c r="P16" s="279"/>
      <c r="Q16" s="279"/>
      <c r="R16" s="279"/>
      <c r="S16" s="279"/>
      <c r="T16" s="279"/>
      <c r="U16" s="279"/>
      <c r="V16" s="279"/>
      <c r="W16" s="279"/>
      <c r="X16" s="279"/>
      <c r="Y16" s="279"/>
      <c r="Z16" s="279"/>
      <c r="AA16" s="290"/>
      <c r="AB16" s="253"/>
      <c r="AC16" s="253"/>
      <c r="AD16" s="288"/>
      <c r="AE16" s="241"/>
      <c r="AF16" s="288"/>
    </row>
    <row r="17" spans="1:32" ht="62.25" customHeight="1" x14ac:dyDescent="0.25">
      <c r="A17" s="246" t="s">
        <v>38</v>
      </c>
      <c r="B17" s="247" t="str">
        <f>+'[2]Sección 1. Metas - Magnitud'!I45</f>
        <v>Realizar el 100% de las actividades para la segunda fase del Sistema Inteligente de Tranporte - SIT</v>
      </c>
      <c r="C17" s="246">
        <v>231</v>
      </c>
      <c r="D17" s="246" t="s">
        <v>50</v>
      </c>
      <c r="E17" s="246">
        <v>178</v>
      </c>
      <c r="F17" s="250" t="s">
        <v>51</v>
      </c>
      <c r="G17" s="246" t="s">
        <v>52</v>
      </c>
      <c r="H17" s="246" t="s">
        <v>42</v>
      </c>
      <c r="I17" s="254">
        <f>SUM(J17:N18)</f>
        <v>1</v>
      </c>
      <c r="J17" s="251">
        <v>0.05</v>
      </c>
      <c r="K17" s="248">
        <v>0.28999999999999998</v>
      </c>
      <c r="L17" s="264">
        <v>0.25</v>
      </c>
      <c r="M17" s="248">
        <v>0.4</v>
      </c>
      <c r="N17" s="248">
        <v>0.01</v>
      </c>
      <c r="O17" s="256">
        <v>0.19</v>
      </c>
      <c r="P17" s="257"/>
      <c r="Q17" s="257"/>
      <c r="R17" s="260">
        <v>0</v>
      </c>
      <c r="S17" s="261"/>
      <c r="T17" s="261"/>
      <c r="U17" s="270">
        <v>0</v>
      </c>
      <c r="V17" s="271"/>
      <c r="W17" s="271"/>
      <c r="X17" s="270">
        <v>0</v>
      </c>
      <c r="Y17" s="271"/>
      <c r="Z17" s="271"/>
      <c r="AA17" s="274">
        <f>+R17+O17+U17+X17</f>
        <v>0.19</v>
      </c>
      <c r="AB17" s="253">
        <f>+AA17/K17</f>
        <v>0.65517241379310354</v>
      </c>
      <c r="AC17" s="253">
        <f>+(J17+AA17)/I17</f>
        <v>0.24</v>
      </c>
      <c r="AD17" s="266" t="s">
        <v>53</v>
      </c>
      <c r="AE17" s="240" t="s">
        <v>44</v>
      </c>
      <c r="AF17" s="266" t="s">
        <v>54</v>
      </c>
    </row>
    <row r="18" spans="1:32" ht="200.25" customHeight="1" x14ac:dyDescent="0.25">
      <c r="A18" s="246"/>
      <c r="B18" s="247"/>
      <c r="C18" s="246"/>
      <c r="D18" s="246"/>
      <c r="E18" s="246"/>
      <c r="F18" s="250"/>
      <c r="G18" s="246"/>
      <c r="H18" s="246"/>
      <c r="I18" s="255"/>
      <c r="J18" s="252"/>
      <c r="K18" s="249"/>
      <c r="L18" s="265"/>
      <c r="M18" s="249"/>
      <c r="N18" s="249"/>
      <c r="O18" s="258"/>
      <c r="P18" s="259"/>
      <c r="Q18" s="259"/>
      <c r="R18" s="262"/>
      <c r="S18" s="263"/>
      <c r="T18" s="263"/>
      <c r="U18" s="272"/>
      <c r="V18" s="273"/>
      <c r="W18" s="273"/>
      <c r="X18" s="272"/>
      <c r="Y18" s="273"/>
      <c r="Z18" s="273"/>
      <c r="AA18" s="275"/>
      <c r="AB18" s="253"/>
      <c r="AC18" s="253"/>
      <c r="AD18" s="267"/>
      <c r="AE18" s="241"/>
      <c r="AF18" s="267"/>
    </row>
    <row r="19" spans="1:32" ht="62.25" customHeight="1" x14ac:dyDescent="0.25">
      <c r="A19" s="246" t="s">
        <v>38</v>
      </c>
      <c r="B19" s="247" t="str">
        <f>+'[2]Sección 1. Metas - Magnitud'!I48</f>
        <v>Realizar el 100% de las actividades para la segunda fase de Semáforos Inteligentes.</v>
      </c>
      <c r="C19" s="246">
        <v>232</v>
      </c>
      <c r="D19" s="246" t="s">
        <v>55</v>
      </c>
      <c r="E19" s="246">
        <v>179</v>
      </c>
      <c r="F19" s="250" t="s">
        <v>56</v>
      </c>
      <c r="G19" s="246" t="s">
        <v>52</v>
      </c>
      <c r="H19" s="246" t="s">
        <v>42</v>
      </c>
      <c r="I19" s="254">
        <f>SUM(J19:N20)</f>
        <v>1</v>
      </c>
      <c r="J19" s="251">
        <v>0.01</v>
      </c>
      <c r="K19" s="248">
        <v>0.15</v>
      </c>
      <c r="L19" s="264">
        <v>0.42</v>
      </c>
      <c r="M19" s="248">
        <v>0.42</v>
      </c>
      <c r="N19" s="248">
        <v>0</v>
      </c>
      <c r="O19" s="242">
        <v>0.35</v>
      </c>
      <c r="P19" s="243"/>
      <c r="Q19" s="243"/>
      <c r="R19" s="256">
        <v>0</v>
      </c>
      <c r="S19" s="257"/>
      <c r="T19" s="257"/>
      <c r="U19" s="242">
        <v>0</v>
      </c>
      <c r="V19" s="243"/>
      <c r="W19" s="243"/>
      <c r="X19" s="242">
        <v>0</v>
      </c>
      <c r="Y19" s="243"/>
      <c r="Z19" s="243"/>
      <c r="AA19" s="268">
        <f>+R19+O19+U19+X19</f>
        <v>0.35</v>
      </c>
      <c r="AB19" s="253">
        <f>+AA19/K19</f>
        <v>2.3333333333333335</v>
      </c>
      <c r="AC19" s="253">
        <f>+(J19+AA19)/I19</f>
        <v>0.36</v>
      </c>
      <c r="AD19" s="266" t="s">
        <v>57</v>
      </c>
      <c r="AE19" s="240" t="s">
        <v>44</v>
      </c>
      <c r="AF19" s="266" t="s">
        <v>54</v>
      </c>
    </row>
    <row r="20" spans="1:32" ht="298.5" customHeight="1" x14ac:dyDescent="0.25">
      <c r="A20" s="246"/>
      <c r="B20" s="247"/>
      <c r="C20" s="246"/>
      <c r="D20" s="246"/>
      <c r="E20" s="246"/>
      <c r="F20" s="250"/>
      <c r="G20" s="246"/>
      <c r="H20" s="246"/>
      <c r="I20" s="255"/>
      <c r="J20" s="252"/>
      <c r="K20" s="249"/>
      <c r="L20" s="265"/>
      <c r="M20" s="249"/>
      <c r="N20" s="249"/>
      <c r="O20" s="244"/>
      <c r="P20" s="245"/>
      <c r="Q20" s="245"/>
      <c r="R20" s="258"/>
      <c r="S20" s="259"/>
      <c r="T20" s="259"/>
      <c r="U20" s="244"/>
      <c r="V20" s="245"/>
      <c r="W20" s="245"/>
      <c r="X20" s="244"/>
      <c r="Y20" s="245"/>
      <c r="Z20" s="245"/>
      <c r="AA20" s="269"/>
      <c r="AB20" s="253"/>
      <c r="AC20" s="253"/>
      <c r="AD20" s="267"/>
      <c r="AE20" s="241"/>
      <c r="AF20" s="267"/>
    </row>
    <row r="21" spans="1:32" ht="62.25" customHeight="1" x14ac:dyDescent="0.25">
      <c r="A21" s="246" t="s">
        <v>38</v>
      </c>
      <c r="B21" s="247" t="str">
        <f>+'[2]Sección 1. Metas - Magnitud'!I51</f>
        <v>Realizar el 100% de las actividades para la primera fase de Detección Electrónica DEI</v>
      </c>
      <c r="C21" s="246">
        <v>233</v>
      </c>
      <c r="D21" s="246" t="s">
        <v>58</v>
      </c>
      <c r="E21" s="246">
        <v>180</v>
      </c>
      <c r="F21" s="250" t="s">
        <v>59</v>
      </c>
      <c r="G21" s="246" t="s">
        <v>52</v>
      </c>
      <c r="H21" s="246" t="s">
        <v>42</v>
      </c>
      <c r="I21" s="254">
        <f>SUM(J21:N22)</f>
        <v>1</v>
      </c>
      <c r="J21" s="251">
        <v>0.01</v>
      </c>
      <c r="K21" s="248">
        <v>0.1</v>
      </c>
      <c r="L21" s="264">
        <v>0.3</v>
      </c>
      <c r="M21" s="248">
        <v>0.55000000000000004</v>
      </c>
      <c r="N21" s="248">
        <v>0.04</v>
      </c>
      <c r="O21" s="242">
        <v>4.4999999999999998E-2</v>
      </c>
      <c r="P21" s="243"/>
      <c r="Q21" s="243"/>
      <c r="R21" s="242">
        <v>0</v>
      </c>
      <c r="S21" s="243"/>
      <c r="T21" s="243"/>
      <c r="U21" s="242">
        <v>0</v>
      </c>
      <c r="V21" s="243"/>
      <c r="W21" s="243"/>
      <c r="X21" s="242">
        <v>0</v>
      </c>
      <c r="Y21" s="243"/>
      <c r="Z21" s="243"/>
      <c r="AA21" s="268">
        <f>+R21+O21+U21+X21</f>
        <v>4.4999999999999998E-2</v>
      </c>
      <c r="AB21" s="253">
        <f>+AA21/K21</f>
        <v>0.44999999999999996</v>
      </c>
      <c r="AC21" s="253">
        <f>+(J21+AA21)/I21</f>
        <v>5.5E-2</v>
      </c>
      <c r="AD21" s="266" t="s">
        <v>60</v>
      </c>
      <c r="AE21" s="240" t="s">
        <v>44</v>
      </c>
      <c r="AF21" s="266" t="s">
        <v>54</v>
      </c>
    </row>
    <row r="22" spans="1:32" ht="124.5" customHeight="1" x14ac:dyDescent="0.25">
      <c r="A22" s="246"/>
      <c r="B22" s="247"/>
      <c r="C22" s="246"/>
      <c r="D22" s="246"/>
      <c r="E22" s="246"/>
      <c r="F22" s="250"/>
      <c r="G22" s="246"/>
      <c r="H22" s="246"/>
      <c r="I22" s="255"/>
      <c r="J22" s="252"/>
      <c r="K22" s="249"/>
      <c r="L22" s="265"/>
      <c r="M22" s="249"/>
      <c r="N22" s="249"/>
      <c r="O22" s="244"/>
      <c r="P22" s="245"/>
      <c r="Q22" s="245"/>
      <c r="R22" s="244"/>
      <c r="S22" s="245"/>
      <c r="T22" s="245"/>
      <c r="U22" s="244"/>
      <c r="V22" s="245"/>
      <c r="W22" s="245"/>
      <c r="X22" s="244"/>
      <c r="Y22" s="245"/>
      <c r="Z22" s="245"/>
      <c r="AA22" s="269"/>
      <c r="AB22" s="253"/>
      <c r="AC22" s="253"/>
      <c r="AD22" s="267"/>
      <c r="AE22" s="241"/>
      <c r="AF22" s="26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06"/>
      <c r="C2" s="404" t="s">
        <v>0</v>
      </c>
      <c r="D2" s="404"/>
      <c r="E2" s="404"/>
      <c r="F2" s="404"/>
      <c r="G2" s="404"/>
      <c r="H2" s="404"/>
      <c r="I2" s="408"/>
      <c r="J2" s="10"/>
      <c r="K2" s="10"/>
      <c r="M2" s="11" t="s">
        <v>61</v>
      </c>
    </row>
    <row r="3" spans="2:14" ht="25.5" customHeight="1" x14ac:dyDescent="0.2">
      <c r="B3" s="407"/>
      <c r="C3" s="405" t="s">
        <v>1</v>
      </c>
      <c r="D3" s="405"/>
      <c r="E3" s="405"/>
      <c r="F3" s="405"/>
      <c r="G3" s="405"/>
      <c r="H3" s="405"/>
      <c r="I3" s="409"/>
      <c r="J3" s="10"/>
      <c r="K3" s="10"/>
      <c r="M3" s="11" t="s">
        <v>62</v>
      </c>
    </row>
    <row r="4" spans="2:14" ht="25.5" customHeight="1" x14ac:dyDescent="0.2">
      <c r="B4" s="407"/>
      <c r="C4" s="405" t="s">
        <v>63</v>
      </c>
      <c r="D4" s="405"/>
      <c r="E4" s="405"/>
      <c r="F4" s="405"/>
      <c r="G4" s="405"/>
      <c r="H4" s="405"/>
      <c r="I4" s="409"/>
      <c r="J4" s="10"/>
      <c r="K4" s="10"/>
      <c r="M4" s="11" t="s">
        <v>64</v>
      </c>
    </row>
    <row r="5" spans="2:14" ht="25.5" customHeight="1" x14ac:dyDescent="0.2">
      <c r="B5" s="407"/>
      <c r="C5" s="405" t="s">
        <v>65</v>
      </c>
      <c r="D5" s="405"/>
      <c r="E5" s="405"/>
      <c r="F5" s="405"/>
      <c r="G5" s="410" t="s">
        <v>66</v>
      </c>
      <c r="H5" s="410"/>
      <c r="I5" s="409"/>
      <c r="J5" s="10"/>
      <c r="K5" s="10"/>
      <c r="M5" s="11" t="s">
        <v>67</v>
      </c>
    </row>
    <row r="6" spans="2:14" ht="23.25" customHeight="1" x14ac:dyDescent="0.2">
      <c r="B6" s="389" t="s">
        <v>68</v>
      </c>
      <c r="C6" s="390"/>
      <c r="D6" s="390"/>
      <c r="E6" s="390"/>
      <c r="F6" s="390"/>
      <c r="G6" s="390"/>
      <c r="H6" s="390"/>
      <c r="I6" s="391"/>
      <c r="J6" s="12"/>
      <c r="K6" s="12"/>
    </row>
    <row r="7" spans="2:14" ht="24" customHeight="1" x14ac:dyDescent="0.2">
      <c r="B7" s="392" t="s">
        <v>69</v>
      </c>
      <c r="C7" s="393"/>
      <c r="D7" s="393"/>
      <c r="E7" s="393"/>
      <c r="F7" s="393"/>
      <c r="G7" s="393"/>
      <c r="H7" s="393"/>
      <c r="I7" s="394"/>
      <c r="J7" s="13"/>
      <c r="K7" s="13"/>
    </row>
    <row r="8" spans="2:14" ht="24" customHeight="1" x14ac:dyDescent="0.2">
      <c r="B8" s="395" t="s">
        <v>70</v>
      </c>
      <c r="C8" s="396"/>
      <c r="D8" s="396"/>
      <c r="E8" s="396"/>
      <c r="F8" s="396"/>
      <c r="G8" s="396"/>
      <c r="H8" s="396"/>
      <c r="I8" s="397"/>
      <c r="J8" s="14"/>
      <c r="K8" s="14"/>
      <c r="N8" s="6" t="s">
        <v>71</v>
      </c>
    </row>
    <row r="9" spans="2:14" ht="30.75" customHeight="1" x14ac:dyDescent="0.2">
      <c r="B9" s="98" t="s">
        <v>72</v>
      </c>
      <c r="C9" s="59">
        <v>231</v>
      </c>
      <c r="D9" s="401" t="s">
        <v>73</v>
      </c>
      <c r="E9" s="401"/>
      <c r="F9" s="352" t="s">
        <v>74</v>
      </c>
      <c r="G9" s="353"/>
      <c r="H9" s="353"/>
      <c r="I9" s="354"/>
      <c r="J9" s="15"/>
      <c r="K9" s="15"/>
      <c r="M9" s="11" t="s">
        <v>75</v>
      </c>
      <c r="N9" s="6" t="s">
        <v>76</v>
      </c>
    </row>
    <row r="10" spans="2:14" ht="30.75" customHeight="1" x14ac:dyDescent="0.2">
      <c r="B10" s="18" t="s">
        <v>77</v>
      </c>
      <c r="C10" s="60" t="s">
        <v>78</v>
      </c>
      <c r="D10" s="402" t="s">
        <v>79</v>
      </c>
      <c r="E10" s="403"/>
      <c r="F10" s="386" t="s">
        <v>80</v>
      </c>
      <c r="G10" s="387"/>
      <c r="H10" s="16" t="s">
        <v>81</v>
      </c>
      <c r="I10" s="113" t="s">
        <v>78</v>
      </c>
      <c r="J10" s="17"/>
      <c r="K10" s="17"/>
      <c r="M10" s="11" t="s">
        <v>82</v>
      </c>
      <c r="N10" s="6" t="s">
        <v>83</v>
      </c>
    </row>
    <row r="11" spans="2:14" ht="30.75" customHeight="1" x14ac:dyDescent="0.2">
      <c r="B11" s="18" t="s">
        <v>84</v>
      </c>
      <c r="C11" s="398" t="s">
        <v>85</v>
      </c>
      <c r="D11" s="398"/>
      <c r="E11" s="398"/>
      <c r="F11" s="398"/>
      <c r="G11" s="16" t="s">
        <v>86</v>
      </c>
      <c r="H11" s="399">
        <v>1032</v>
      </c>
      <c r="I11" s="400"/>
      <c r="J11" s="19"/>
      <c r="K11" s="19"/>
      <c r="M11" s="11" t="s">
        <v>87</v>
      </c>
      <c r="N11" s="6" t="s">
        <v>42</v>
      </c>
    </row>
    <row r="12" spans="2:14" ht="30.75" customHeight="1" x14ac:dyDescent="0.2">
      <c r="B12" s="18" t="s">
        <v>88</v>
      </c>
      <c r="C12" s="383" t="s">
        <v>82</v>
      </c>
      <c r="D12" s="383"/>
      <c r="E12" s="383"/>
      <c r="F12" s="383"/>
      <c r="G12" s="16" t="s">
        <v>89</v>
      </c>
      <c r="H12" s="384" t="s">
        <v>90</v>
      </c>
      <c r="I12" s="385"/>
      <c r="J12" s="20"/>
      <c r="K12" s="20"/>
      <c r="M12" s="21" t="s">
        <v>91</v>
      </c>
    </row>
    <row r="13" spans="2:14" ht="30.75" customHeight="1" x14ac:dyDescent="0.2">
      <c r="B13" s="18" t="s">
        <v>92</v>
      </c>
      <c r="C13" s="379" t="s">
        <v>93</v>
      </c>
      <c r="D13" s="379"/>
      <c r="E13" s="379"/>
      <c r="F13" s="379"/>
      <c r="G13" s="379"/>
      <c r="H13" s="379"/>
      <c r="I13" s="380"/>
      <c r="J13" s="22"/>
      <c r="K13" s="22"/>
      <c r="M13" s="21"/>
    </row>
    <row r="14" spans="2:14" ht="30.75" customHeight="1" x14ac:dyDescent="0.2">
      <c r="B14" s="18" t="s">
        <v>94</v>
      </c>
      <c r="C14" s="386" t="s">
        <v>95</v>
      </c>
      <c r="D14" s="387"/>
      <c r="E14" s="387"/>
      <c r="F14" s="387"/>
      <c r="G14" s="387"/>
      <c r="H14" s="387"/>
      <c r="I14" s="388"/>
      <c r="J14" s="17"/>
      <c r="K14" s="17"/>
      <c r="M14" s="21"/>
      <c r="N14" s="6" t="s">
        <v>96</v>
      </c>
    </row>
    <row r="15" spans="2:14" ht="30.75" customHeight="1" x14ac:dyDescent="0.2">
      <c r="B15" s="18" t="s">
        <v>97</v>
      </c>
      <c r="C15" s="373" t="s">
        <v>98</v>
      </c>
      <c r="D15" s="373"/>
      <c r="E15" s="373"/>
      <c r="F15" s="373"/>
      <c r="G15" s="16" t="s">
        <v>99</v>
      </c>
      <c r="H15" s="375" t="s">
        <v>100</v>
      </c>
      <c r="I15" s="376"/>
      <c r="J15" s="17"/>
      <c r="K15" s="17"/>
      <c r="M15" s="21" t="s">
        <v>101</v>
      </c>
      <c r="N15" s="6" t="s">
        <v>78</v>
      </c>
    </row>
    <row r="16" spans="2:14" ht="30.75" customHeight="1" x14ac:dyDescent="0.2">
      <c r="B16" s="18" t="s">
        <v>102</v>
      </c>
      <c r="C16" s="377" t="s">
        <v>103</v>
      </c>
      <c r="D16" s="378"/>
      <c r="E16" s="378"/>
      <c r="F16" s="378"/>
      <c r="G16" s="16" t="s">
        <v>104</v>
      </c>
      <c r="H16" s="375" t="s">
        <v>42</v>
      </c>
      <c r="I16" s="376"/>
      <c r="J16" s="17"/>
      <c r="K16" s="17"/>
      <c r="M16" s="21" t="s">
        <v>105</v>
      </c>
    </row>
    <row r="17" spans="2:14" ht="36" customHeight="1" x14ac:dyDescent="0.2">
      <c r="B17" s="18" t="s">
        <v>106</v>
      </c>
      <c r="C17" s="379" t="s">
        <v>107</v>
      </c>
      <c r="D17" s="379"/>
      <c r="E17" s="379"/>
      <c r="F17" s="379"/>
      <c r="G17" s="379"/>
      <c r="H17" s="379"/>
      <c r="I17" s="380"/>
      <c r="J17" s="22"/>
      <c r="K17" s="22"/>
      <c r="M17" s="21" t="s">
        <v>108</v>
      </c>
      <c r="N17" s="6" t="s">
        <v>109</v>
      </c>
    </row>
    <row r="18" spans="2:14" ht="30.75" customHeight="1" x14ac:dyDescent="0.2">
      <c r="B18" s="18" t="s">
        <v>110</v>
      </c>
      <c r="C18" s="373" t="s">
        <v>111</v>
      </c>
      <c r="D18" s="373"/>
      <c r="E18" s="373"/>
      <c r="F18" s="373"/>
      <c r="G18" s="373"/>
      <c r="H18" s="373"/>
      <c r="I18" s="374"/>
      <c r="J18" s="23"/>
      <c r="K18" s="23"/>
      <c r="M18" s="21" t="s">
        <v>112</v>
      </c>
      <c r="N18" s="6" t="s">
        <v>113</v>
      </c>
    </row>
    <row r="19" spans="2:14" ht="30.75" customHeight="1" x14ac:dyDescent="0.2">
      <c r="B19" s="18" t="s">
        <v>114</v>
      </c>
      <c r="C19" s="373" t="s">
        <v>115</v>
      </c>
      <c r="D19" s="373"/>
      <c r="E19" s="373"/>
      <c r="F19" s="373"/>
      <c r="G19" s="373"/>
      <c r="H19" s="373"/>
      <c r="I19" s="374"/>
      <c r="J19" s="24"/>
      <c r="K19" s="24"/>
      <c r="M19" s="21"/>
      <c r="N19" s="6" t="s">
        <v>116</v>
      </c>
    </row>
    <row r="20" spans="2:14" ht="30.75" customHeight="1" x14ac:dyDescent="0.2">
      <c r="B20" s="18" t="s">
        <v>117</v>
      </c>
      <c r="C20" s="381" t="s">
        <v>52</v>
      </c>
      <c r="D20" s="381"/>
      <c r="E20" s="381"/>
      <c r="F20" s="381"/>
      <c r="G20" s="381"/>
      <c r="H20" s="381"/>
      <c r="I20" s="382"/>
      <c r="J20" s="25"/>
      <c r="K20" s="25"/>
      <c r="M20" s="21" t="s">
        <v>100</v>
      </c>
      <c r="N20" s="6" t="s">
        <v>118</v>
      </c>
    </row>
    <row r="21" spans="2:14" ht="27.75" customHeight="1" x14ac:dyDescent="0.2">
      <c r="B21" s="368" t="s">
        <v>119</v>
      </c>
      <c r="C21" s="370" t="s">
        <v>120</v>
      </c>
      <c r="D21" s="370"/>
      <c r="E21" s="370"/>
      <c r="F21" s="371" t="s">
        <v>121</v>
      </c>
      <c r="G21" s="371"/>
      <c r="H21" s="371"/>
      <c r="I21" s="372"/>
      <c r="J21" s="26"/>
      <c r="K21" s="26"/>
      <c r="M21" s="21" t="s">
        <v>122</v>
      </c>
      <c r="N21" s="6" t="s">
        <v>123</v>
      </c>
    </row>
    <row r="22" spans="2:14" ht="27" customHeight="1" x14ac:dyDescent="0.2">
      <c r="B22" s="369"/>
      <c r="C22" s="373" t="s">
        <v>124</v>
      </c>
      <c r="D22" s="373"/>
      <c r="E22" s="373"/>
      <c r="F22" s="373" t="s">
        <v>125</v>
      </c>
      <c r="G22" s="373"/>
      <c r="H22" s="373"/>
      <c r="I22" s="374"/>
      <c r="J22" s="24"/>
      <c r="K22" s="24"/>
      <c r="M22" s="21" t="s">
        <v>126</v>
      </c>
      <c r="N22" s="6" t="s">
        <v>127</v>
      </c>
    </row>
    <row r="23" spans="2:14" ht="39.75" customHeight="1" x14ac:dyDescent="0.2">
      <c r="B23" s="18" t="s">
        <v>128</v>
      </c>
      <c r="C23" s="375" t="s">
        <v>52</v>
      </c>
      <c r="D23" s="375"/>
      <c r="E23" s="375"/>
      <c r="F23" s="375" t="s">
        <v>52</v>
      </c>
      <c r="G23" s="375"/>
      <c r="H23" s="375"/>
      <c r="I23" s="376"/>
      <c r="J23" s="17"/>
      <c r="K23" s="17"/>
      <c r="M23" s="21"/>
      <c r="N23" s="6" t="s">
        <v>93</v>
      </c>
    </row>
    <row r="24" spans="2:14" ht="44.25" customHeight="1" x14ac:dyDescent="0.2">
      <c r="B24" s="18" t="s">
        <v>129</v>
      </c>
      <c r="C24" s="349" t="s">
        <v>130</v>
      </c>
      <c r="D24" s="350"/>
      <c r="E24" s="351"/>
      <c r="F24" s="352" t="s">
        <v>131</v>
      </c>
      <c r="G24" s="353"/>
      <c r="H24" s="353"/>
      <c r="I24" s="354"/>
      <c r="J24" s="23"/>
      <c r="K24" s="23"/>
      <c r="M24" s="27"/>
      <c r="N24" s="6" t="s">
        <v>132</v>
      </c>
    </row>
    <row r="25" spans="2:14" ht="29.25" customHeight="1" x14ac:dyDescent="0.2">
      <c r="B25" s="18" t="s">
        <v>133</v>
      </c>
      <c r="C25" s="355" t="s">
        <v>103</v>
      </c>
      <c r="D25" s="356"/>
      <c r="E25" s="357"/>
      <c r="F25" s="16" t="s">
        <v>134</v>
      </c>
      <c r="G25" s="358">
        <v>0.3</v>
      </c>
      <c r="H25" s="359"/>
      <c r="I25" s="360"/>
      <c r="J25" s="28"/>
      <c r="K25" s="28"/>
      <c r="M25" s="27"/>
    </row>
    <row r="26" spans="2:14" ht="27" customHeight="1" x14ac:dyDescent="0.2">
      <c r="B26" s="18" t="s">
        <v>135</v>
      </c>
      <c r="C26" s="352" t="s">
        <v>136</v>
      </c>
      <c r="D26" s="353"/>
      <c r="E26" s="361"/>
      <c r="F26" s="16" t="s">
        <v>137</v>
      </c>
      <c r="G26" s="362">
        <v>0.3</v>
      </c>
      <c r="H26" s="363"/>
      <c r="I26" s="364"/>
      <c r="J26" s="29"/>
      <c r="K26" s="29"/>
      <c r="M26" s="27"/>
    </row>
    <row r="27" spans="2:14" ht="47.25" customHeight="1" x14ac:dyDescent="0.2">
      <c r="B27" s="97" t="s">
        <v>138</v>
      </c>
      <c r="C27" s="365" t="s">
        <v>108</v>
      </c>
      <c r="D27" s="366"/>
      <c r="E27" s="367"/>
      <c r="F27" s="30" t="s">
        <v>139</v>
      </c>
      <c r="G27" s="362" t="s">
        <v>140</v>
      </c>
      <c r="H27" s="363"/>
      <c r="I27" s="364"/>
      <c r="J27" s="26"/>
      <c r="K27" s="26"/>
      <c r="M27" s="27"/>
    </row>
    <row r="28" spans="2:14" ht="30" customHeight="1" x14ac:dyDescent="0.2">
      <c r="B28" s="332" t="s">
        <v>141</v>
      </c>
      <c r="C28" s="333"/>
      <c r="D28" s="333"/>
      <c r="E28" s="333"/>
      <c r="F28" s="333"/>
      <c r="G28" s="333"/>
      <c r="H28" s="333"/>
      <c r="I28" s="33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26" t="s">
        <v>53</v>
      </c>
      <c r="D42" s="326"/>
      <c r="E42" s="326"/>
      <c r="F42" s="326"/>
      <c r="G42" s="326"/>
      <c r="H42" s="326"/>
      <c r="I42" s="327"/>
      <c r="J42" s="37"/>
      <c r="K42" s="37"/>
    </row>
    <row r="43" spans="2:11" ht="29.25" customHeight="1" x14ac:dyDescent="0.2">
      <c r="B43" s="332" t="s">
        <v>164</v>
      </c>
      <c r="C43" s="333"/>
      <c r="D43" s="333"/>
      <c r="E43" s="333"/>
      <c r="F43" s="333"/>
      <c r="G43" s="333"/>
      <c r="H43" s="333"/>
      <c r="I43" s="334"/>
      <c r="J43" s="14"/>
      <c r="K43" s="14"/>
    </row>
    <row r="44" spans="2:11" ht="32.25" customHeight="1" x14ac:dyDescent="0.2">
      <c r="B44" s="340"/>
      <c r="C44" s="341"/>
      <c r="D44" s="341"/>
      <c r="E44" s="341"/>
      <c r="F44" s="341"/>
      <c r="G44" s="341"/>
      <c r="H44" s="341"/>
      <c r="I44" s="342"/>
      <c r="J44" s="14"/>
      <c r="K44" s="14"/>
    </row>
    <row r="45" spans="2:11" ht="32.25" customHeight="1" x14ac:dyDescent="0.2">
      <c r="B45" s="343"/>
      <c r="C45" s="344"/>
      <c r="D45" s="344"/>
      <c r="E45" s="344"/>
      <c r="F45" s="344"/>
      <c r="G45" s="344"/>
      <c r="H45" s="344"/>
      <c r="I45" s="345"/>
      <c r="J45" s="37"/>
      <c r="K45" s="37"/>
    </row>
    <row r="46" spans="2:11" ht="32.25" customHeight="1" x14ac:dyDescent="0.2">
      <c r="B46" s="343"/>
      <c r="C46" s="344"/>
      <c r="D46" s="344"/>
      <c r="E46" s="344"/>
      <c r="F46" s="344"/>
      <c r="G46" s="344"/>
      <c r="H46" s="344"/>
      <c r="I46" s="345"/>
      <c r="J46" s="37"/>
      <c r="K46" s="37"/>
    </row>
    <row r="47" spans="2:11" ht="32.25" customHeight="1" x14ac:dyDescent="0.2">
      <c r="B47" s="343"/>
      <c r="C47" s="344"/>
      <c r="D47" s="344"/>
      <c r="E47" s="344"/>
      <c r="F47" s="344"/>
      <c r="G47" s="344"/>
      <c r="H47" s="344"/>
      <c r="I47" s="345"/>
      <c r="J47" s="37"/>
      <c r="K47" s="37"/>
    </row>
    <row r="48" spans="2:11" ht="32.25" customHeight="1" x14ac:dyDescent="0.2">
      <c r="B48" s="346"/>
      <c r="C48" s="347"/>
      <c r="D48" s="347"/>
      <c r="E48" s="347"/>
      <c r="F48" s="347"/>
      <c r="G48" s="347"/>
      <c r="H48" s="347"/>
      <c r="I48" s="348"/>
      <c r="J48" s="12"/>
      <c r="K48" s="12"/>
    </row>
    <row r="49" spans="2:11" ht="83.25" customHeight="1" x14ac:dyDescent="0.2">
      <c r="B49" s="18" t="s">
        <v>165</v>
      </c>
      <c r="C49" s="326" t="s">
        <v>53</v>
      </c>
      <c r="D49" s="326"/>
      <c r="E49" s="326"/>
      <c r="F49" s="326"/>
      <c r="G49" s="326"/>
      <c r="H49" s="326"/>
      <c r="I49" s="327"/>
      <c r="J49" s="38"/>
      <c r="K49" s="38"/>
    </row>
    <row r="50" spans="2:11" ht="34.5" customHeight="1" x14ac:dyDescent="0.2">
      <c r="B50" s="18" t="s">
        <v>166</v>
      </c>
      <c r="C50" s="310" t="s">
        <v>140</v>
      </c>
      <c r="D50" s="310"/>
      <c r="E50" s="310"/>
      <c r="F50" s="310"/>
      <c r="G50" s="310"/>
      <c r="H50" s="310"/>
      <c r="I50" s="328"/>
      <c r="J50" s="38"/>
      <c r="K50" s="38"/>
    </row>
    <row r="51" spans="2:11" ht="34.5" customHeight="1" x14ac:dyDescent="0.2">
      <c r="B51" s="112" t="s">
        <v>167</v>
      </c>
      <c r="C51" s="329" t="s">
        <v>54</v>
      </c>
      <c r="D51" s="330"/>
      <c r="E51" s="330"/>
      <c r="F51" s="330"/>
      <c r="G51" s="330"/>
      <c r="H51" s="330"/>
      <c r="I51" s="331"/>
      <c r="J51" s="38"/>
      <c r="K51" s="38"/>
    </row>
    <row r="52" spans="2:11" ht="29.25" customHeight="1" x14ac:dyDescent="0.2">
      <c r="B52" s="332" t="s">
        <v>168</v>
      </c>
      <c r="C52" s="333"/>
      <c r="D52" s="333"/>
      <c r="E52" s="333"/>
      <c r="F52" s="333"/>
      <c r="G52" s="333"/>
      <c r="H52" s="333"/>
      <c r="I52" s="334"/>
      <c r="J52" s="38"/>
      <c r="K52" s="38"/>
    </row>
    <row r="53" spans="2:11" ht="33" customHeight="1" x14ac:dyDescent="0.2">
      <c r="B53" s="335" t="s">
        <v>169</v>
      </c>
      <c r="C53" s="111" t="s">
        <v>170</v>
      </c>
      <c r="D53" s="336" t="s">
        <v>171</v>
      </c>
      <c r="E53" s="336"/>
      <c r="F53" s="336"/>
      <c r="G53" s="336" t="s">
        <v>172</v>
      </c>
      <c r="H53" s="336"/>
      <c r="I53" s="337"/>
      <c r="J53" s="39"/>
      <c r="K53" s="39"/>
    </row>
    <row r="54" spans="2:11" ht="31.5" customHeight="1" x14ac:dyDescent="0.2">
      <c r="B54" s="335"/>
      <c r="C54" s="40"/>
      <c r="D54" s="310"/>
      <c r="E54" s="310"/>
      <c r="F54" s="310"/>
      <c r="G54" s="338"/>
      <c r="H54" s="338"/>
      <c r="I54" s="339"/>
      <c r="J54" s="39"/>
      <c r="K54" s="39"/>
    </row>
    <row r="55" spans="2:11" ht="31.5" customHeight="1" x14ac:dyDescent="0.2">
      <c r="B55" s="112" t="s">
        <v>173</v>
      </c>
      <c r="C55" s="322" t="s">
        <v>174</v>
      </c>
      <c r="D55" s="322"/>
      <c r="E55" s="323" t="s">
        <v>175</v>
      </c>
      <c r="F55" s="323"/>
      <c r="G55" s="322" t="s">
        <v>176</v>
      </c>
      <c r="H55" s="322"/>
      <c r="I55" s="324"/>
      <c r="J55" s="41"/>
      <c r="K55" s="41"/>
    </row>
    <row r="56" spans="2:11" ht="31.5" customHeight="1" x14ac:dyDescent="0.2">
      <c r="B56" s="112" t="s">
        <v>177</v>
      </c>
      <c r="C56" s="310" t="str">
        <f>+'[3]HV 1'!C56:D56</f>
        <v>NICOLAS ADOLFO CORREAL HUERTAS</v>
      </c>
      <c r="D56" s="310"/>
      <c r="E56" s="325" t="s">
        <v>178</v>
      </c>
      <c r="F56" s="325"/>
      <c r="G56" s="322" t="str">
        <f>+'[4]HV 1'!G56:I56</f>
        <v>DIANA VIDAL</v>
      </c>
      <c r="H56" s="322"/>
      <c r="I56" s="324"/>
      <c r="J56" s="41"/>
      <c r="K56" s="41"/>
    </row>
    <row r="57" spans="2:11" ht="31.5" customHeight="1" x14ac:dyDescent="0.2">
      <c r="B57" s="112" t="s">
        <v>179</v>
      </c>
      <c r="C57" s="310"/>
      <c r="D57" s="310"/>
      <c r="E57" s="311" t="s">
        <v>180</v>
      </c>
      <c r="F57" s="312"/>
      <c r="G57" s="315"/>
      <c r="H57" s="316"/>
      <c r="I57" s="317"/>
      <c r="J57" s="42"/>
      <c r="K57" s="42"/>
    </row>
    <row r="58" spans="2:11" ht="31.5" customHeight="1" thickBot="1" x14ac:dyDescent="0.25">
      <c r="B58" s="78" t="s">
        <v>181</v>
      </c>
      <c r="C58" s="321"/>
      <c r="D58" s="321"/>
      <c r="E58" s="313"/>
      <c r="F58" s="314"/>
      <c r="G58" s="318"/>
      <c r="H58" s="319"/>
      <c r="I58" s="320"/>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7"/>
      <c r="C1" s="430" t="s">
        <v>0</v>
      </c>
      <c r="D1" s="431"/>
      <c r="E1" s="431"/>
      <c r="F1" s="431"/>
      <c r="G1" s="431"/>
      <c r="H1" s="432"/>
      <c r="I1" s="433"/>
      <c r="J1" s="434"/>
    </row>
    <row r="2" spans="2:13" ht="18" customHeight="1" thickBot="1" x14ac:dyDescent="0.3">
      <c r="B2" s="428"/>
      <c r="C2" s="430" t="s">
        <v>1</v>
      </c>
      <c r="D2" s="431"/>
      <c r="E2" s="431"/>
      <c r="F2" s="431"/>
      <c r="G2" s="431"/>
      <c r="H2" s="432"/>
      <c r="I2" s="435"/>
      <c r="J2" s="436"/>
    </row>
    <row r="3" spans="2:13" ht="18" customHeight="1" thickBot="1" x14ac:dyDescent="0.3">
      <c r="B3" s="428"/>
      <c r="C3" s="430" t="s">
        <v>182</v>
      </c>
      <c r="D3" s="431"/>
      <c r="E3" s="431"/>
      <c r="F3" s="431"/>
      <c r="G3" s="431"/>
      <c r="H3" s="432"/>
      <c r="I3" s="435"/>
      <c r="J3" s="436"/>
    </row>
    <row r="4" spans="2:13" ht="18" customHeight="1" thickBot="1" x14ac:dyDescent="0.3">
      <c r="B4" s="429"/>
      <c r="C4" s="430" t="s">
        <v>183</v>
      </c>
      <c r="D4" s="431"/>
      <c r="E4" s="431"/>
      <c r="F4" s="432"/>
      <c r="G4" s="439" t="s">
        <v>184</v>
      </c>
      <c r="H4" s="440"/>
      <c r="I4" s="437"/>
      <c r="J4" s="438"/>
    </row>
    <row r="5" spans="2:13" ht="18" customHeight="1" thickBot="1" x14ac:dyDescent="0.3">
      <c r="B5" s="53"/>
      <c r="C5" s="10"/>
      <c r="D5" s="10"/>
      <c r="E5" s="10"/>
      <c r="F5" s="10"/>
      <c r="G5" s="10"/>
      <c r="H5" s="10"/>
      <c r="I5" s="10"/>
      <c r="J5" s="54"/>
    </row>
    <row r="6" spans="2:13" ht="51.75" customHeight="1" thickBot="1" x14ac:dyDescent="0.3">
      <c r="B6" s="1" t="s">
        <v>185</v>
      </c>
      <c r="C6" s="441" t="str">
        <f>+'[5]Sección 1. Metas - Magnitud'!C7</f>
        <v>1032 - Gestión y control de tránsito y transporte</v>
      </c>
      <c r="D6" s="442"/>
      <c r="E6" s="443"/>
      <c r="F6" s="55"/>
      <c r="G6" s="10"/>
      <c r="H6" s="10"/>
      <c r="I6" s="10"/>
      <c r="J6" s="54"/>
    </row>
    <row r="7" spans="2:13" ht="32.25" customHeight="1" thickBot="1" x14ac:dyDescent="0.3">
      <c r="B7" s="2" t="s">
        <v>186</v>
      </c>
      <c r="C7" s="441" t="str">
        <f>+'[5]Sección 1. Metas - Magnitud'!C8:F8</f>
        <v>Dirección de Control y Vigilancia</v>
      </c>
      <c r="D7" s="442"/>
      <c r="E7" s="443"/>
      <c r="F7" s="55"/>
      <c r="G7" s="10"/>
      <c r="H7" s="10"/>
      <c r="I7" s="10"/>
      <c r="J7" s="54"/>
    </row>
    <row r="8" spans="2:13" ht="32.25" customHeight="1" thickBot="1" x14ac:dyDescent="0.3">
      <c r="B8" s="2" t="s">
        <v>187</v>
      </c>
      <c r="C8" s="441" t="str">
        <f>+'[5]Sección 1. Metas - Magnitud'!C9:F9</f>
        <v>Subsecretaría de Servicios de la Movilidad</v>
      </c>
      <c r="D8" s="442"/>
      <c r="E8" s="443"/>
      <c r="F8" s="4"/>
      <c r="G8" s="10"/>
      <c r="H8" s="10"/>
      <c r="I8" s="10"/>
      <c r="J8" s="54"/>
    </row>
    <row r="9" spans="2:13" ht="33.75" customHeight="1" thickBot="1" x14ac:dyDescent="0.3">
      <c r="B9" s="2" t="s">
        <v>188</v>
      </c>
      <c r="C9" s="441" t="s">
        <v>189</v>
      </c>
      <c r="D9" s="442"/>
      <c r="E9" s="443"/>
      <c r="F9" s="55"/>
      <c r="G9" s="10"/>
      <c r="H9" s="10"/>
      <c r="I9" s="10"/>
      <c r="J9" s="54"/>
    </row>
    <row r="10" spans="2:13" ht="32.25" customHeight="1" thickBot="1" x14ac:dyDescent="0.3">
      <c r="B10" s="2" t="s">
        <v>190</v>
      </c>
      <c r="C10" s="441" t="s">
        <v>95</v>
      </c>
      <c r="D10" s="442"/>
      <c r="E10" s="443"/>
    </row>
    <row r="12" spans="2:13" x14ac:dyDescent="0.25">
      <c r="B12" s="420" t="s">
        <v>191</v>
      </c>
      <c r="C12" s="421"/>
      <c r="D12" s="421"/>
      <c r="E12" s="421"/>
      <c r="F12" s="421"/>
      <c r="G12" s="421"/>
      <c r="H12" s="422"/>
      <c r="I12" s="412" t="s">
        <v>192</v>
      </c>
      <c r="J12" s="413"/>
      <c r="K12" s="413"/>
    </row>
    <row r="13" spans="2:13" s="57" customFormat="1" ht="30" customHeight="1" x14ac:dyDescent="0.25">
      <c r="B13" s="414" t="s">
        <v>193</v>
      </c>
      <c r="C13" s="414" t="s">
        <v>194</v>
      </c>
      <c r="D13" s="414" t="s">
        <v>195</v>
      </c>
      <c r="E13" s="414" t="s">
        <v>196</v>
      </c>
      <c r="F13" s="414" t="s">
        <v>197</v>
      </c>
      <c r="G13" s="414" t="s">
        <v>198</v>
      </c>
      <c r="H13" s="414" t="s">
        <v>199</v>
      </c>
      <c r="I13" s="416" t="s">
        <v>200</v>
      </c>
      <c r="J13" s="418" t="s">
        <v>201</v>
      </c>
      <c r="K13" s="411" t="s">
        <v>202</v>
      </c>
    </row>
    <row r="14" spans="2:13" s="57" customFormat="1" x14ac:dyDescent="0.25">
      <c r="B14" s="415"/>
      <c r="C14" s="415"/>
      <c r="D14" s="415"/>
      <c r="E14" s="415"/>
      <c r="F14" s="415"/>
      <c r="G14" s="415"/>
      <c r="H14" s="415"/>
      <c r="I14" s="417"/>
      <c r="J14" s="419"/>
      <c r="K14" s="411"/>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23" t="s">
        <v>209</v>
      </c>
      <c r="C18" s="424"/>
      <c r="D18" s="58">
        <f>SUM(D15:D17)</f>
        <v>0.25</v>
      </c>
      <c r="E18" s="425" t="s">
        <v>209</v>
      </c>
      <c r="F18" s="426"/>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6" zoomScale="90" zoomScaleNormal="90" workbookViewId="0">
      <selection activeCell="E28" sqref="E28"/>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1"/>
      <c r="C1" s="534" t="s">
        <v>1</v>
      </c>
      <c r="D1" s="534"/>
      <c r="E1" s="534"/>
      <c r="F1" s="534"/>
      <c r="G1" s="534"/>
      <c r="H1" s="534"/>
      <c r="I1" s="523"/>
      <c r="J1" s="10"/>
      <c r="K1" s="10"/>
      <c r="M1" s="165" t="s">
        <v>61</v>
      </c>
    </row>
    <row r="2" spans="2:14" ht="37.5" customHeight="1" x14ac:dyDescent="0.2">
      <c r="B2" s="522"/>
      <c r="C2" s="535" t="s">
        <v>210</v>
      </c>
      <c r="D2" s="535"/>
      <c r="E2" s="535"/>
      <c r="F2" s="535"/>
      <c r="G2" s="535"/>
      <c r="H2" s="535"/>
      <c r="I2" s="524"/>
      <c r="J2" s="10"/>
      <c r="K2" s="10"/>
      <c r="M2" s="165" t="s">
        <v>62</v>
      </c>
    </row>
    <row r="3" spans="2:14" ht="37.5" customHeight="1" x14ac:dyDescent="0.2">
      <c r="B3" s="522"/>
      <c r="C3" s="535" t="s">
        <v>211</v>
      </c>
      <c r="D3" s="535"/>
      <c r="E3" s="535"/>
      <c r="F3" s="535" t="s">
        <v>212</v>
      </c>
      <c r="G3" s="535"/>
      <c r="H3" s="535"/>
      <c r="I3" s="524"/>
      <c r="J3" s="10"/>
      <c r="K3" s="10"/>
      <c r="M3" s="165" t="s">
        <v>64</v>
      </c>
    </row>
    <row r="4" spans="2:14" ht="23.25" customHeight="1" x14ac:dyDescent="0.2">
      <c r="B4" s="536"/>
      <c r="C4" s="537"/>
      <c r="D4" s="537"/>
      <c r="E4" s="537"/>
      <c r="F4" s="537"/>
      <c r="G4" s="537"/>
      <c r="H4" s="537"/>
      <c r="I4" s="538"/>
      <c r="J4" s="12"/>
      <c r="K4" s="12"/>
    </row>
    <row r="5" spans="2:14" ht="24" customHeight="1" x14ac:dyDescent="0.2">
      <c r="B5" s="539" t="s">
        <v>213</v>
      </c>
      <c r="C5" s="540"/>
      <c r="D5" s="540"/>
      <c r="E5" s="540"/>
      <c r="F5" s="540"/>
      <c r="G5" s="540"/>
      <c r="H5" s="540"/>
      <c r="I5" s="541"/>
      <c r="J5" s="14"/>
      <c r="K5" s="14"/>
      <c r="N5" s="166" t="s">
        <v>71</v>
      </c>
    </row>
    <row r="6" spans="2:14" ht="30.75" customHeight="1" x14ac:dyDescent="0.2">
      <c r="B6" s="183" t="s">
        <v>214</v>
      </c>
      <c r="C6" s="181">
        <v>1</v>
      </c>
      <c r="D6" s="542" t="s">
        <v>215</v>
      </c>
      <c r="E6" s="542"/>
      <c r="F6" s="496" t="s">
        <v>216</v>
      </c>
      <c r="G6" s="496"/>
      <c r="H6" s="496"/>
      <c r="I6" s="497"/>
      <c r="J6" s="15"/>
      <c r="K6" s="15"/>
      <c r="M6" s="165" t="s">
        <v>75</v>
      </c>
      <c r="N6" s="166" t="s">
        <v>76</v>
      </c>
    </row>
    <row r="7" spans="2:14" ht="30.75" customHeight="1" x14ac:dyDescent="0.2">
      <c r="B7" s="183" t="s">
        <v>217</v>
      </c>
      <c r="C7" s="181" t="s">
        <v>78</v>
      </c>
      <c r="D7" s="542" t="s">
        <v>218</v>
      </c>
      <c r="E7" s="542"/>
      <c r="F7" s="498" t="s">
        <v>219</v>
      </c>
      <c r="G7" s="498"/>
      <c r="H7" s="182" t="s">
        <v>220</v>
      </c>
      <c r="I7" s="201" t="s">
        <v>78</v>
      </c>
      <c r="J7" s="17"/>
      <c r="K7" s="17"/>
      <c r="M7" s="165" t="s">
        <v>82</v>
      </c>
      <c r="N7" s="166" t="s">
        <v>83</v>
      </c>
    </row>
    <row r="8" spans="2:14" ht="30.75" customHeight="1" x14ac:dyDescent="0.2">
      <c r="B8" s="183" t="s">
        <v>221</v>
      </c>
      <c r="C8" s="496" t="s">
        <v>222</v>
      </c>
      <c r="D8" s="496"/>
      <c r="E8" s="496"/>
      <c r="F8" s="496"/>
      <c r="G8" s="182" t="s">
        <v>223</v>
      </c>
      <c r="H8" s="508">
        <v>7551</v>
      </c>
      <c r="I8" s="509"/>
      <c r="J8" s="19"/>
      <c r="K8" s="19"/>
      <c r="M8" s="165" t="s">
        <v>87</v>
      </c>
      <c r="N8" s="166" t="s">
        <v>42</v>
      </c>
    </row>
    <row r="9" spans="2:14" ht="30.75" customHeight="1" x14ac:dyDescent="0.2">
      <c r="B9" s="183" t="s">
        <v>62</v>
      </c>
      <c r="C9" s="510" t="s">
        <v>82</v>
      </c>
      <c r="D9" s="510"/>
      <c r="E9" s="510"/>
      <c r="F9" s="510"/>
      <c r="G9" s="182" t="s">
        <v>224</v>
      </c>
      <c r="H9" s="511" t="s">
        <v>225</v>
      </c>
      <c r="I9" s="512"/>
      <c r="J9" s="20"/>
      <c r="K9" s="20"/>
      <c r="M9" s="167" t="s">
        <v>91</v>
      </c>
    </row>
    <row r="10" spans="2:14" ht="30.75" customHeight="1" x14ac:dyDescent="0.2">
      <c r="B10" s="183" t="s">
        <v>226</v>
      </c>
      <c r="C10" s="496" t="s">
        <v>227</v>
      </c>
      <c r="D10" s="496"/>
      <c r="E10" s="496"/>
      <c r="F10" s="496"/>
      <c r="G10" s="496"/>
      <c r="H10" s="496"/>
      <c r="I10" s="497"/>
      <c r="J10" s="22"/>
      <c r="K10" s="22"/>
      <c r="M10" s="167"/>
    </row>
    <row r="11" spans="2:14" ht="30.75" customHeight="1" x14ac:dyDescent="0.2">
      <c r="B11" s="183" t="s">
        <v>228</v>
      </c>
      <c r="C11" s="513" t="s">
        <v>229</v>
      </c>
      <c r="D11" s="514"/>
      <c r="E11" s="514"/>
      <c r="F11" s="514"/>
      <c r="G11" s="514"/>
      <c r="H11" s="514"/>
      <c r="I11" s="515"/>
      <c r="J11" s="17"/>
      <c r="K11" s="17"/>
      <c r="M11" s="167"/>
      <c r="N11" s="166" t="s">
        <v>96</v>
      </c>
    </row>
    <row r="12" spans="2:14" ht="30.75" customHeight="1" x14ac:dyDescent="0.2">
      <c r="B12" s="183" t="s">
        <v>230</v>
      </c>
      <c r="C12" s="516" t="s">
        <v>231</v>
      </c>
      <c r="D12" s="516"/>
      <c r="E12" s="516"/>
      <c r="F12" s="516"/>
      <c r="G12" s="182" t="s">
        <v>232</v>
      </c>
      <c r="H12" s="474" t="s">
        <v>100</v>
      </c>
      <c r="I12" s="475"/>
      <c r="J12" s="17"/>
      <c r="K12" s="17"/>
      <c r="M12" s="167" t="s">
        <v>101</v>
      </c>
      <c r="N12" s="166" t="s">
        <v>78</v>
      </c>
    </row>
    <row r="13" spans="2:14" ht="30.75" customHeight="1" x14ac:dyDescent="0.2">
      <c r="B13" s="183" t="s">
        <v>233</v>
      </c>
      <c r="C13" s="517" t="s">
        <v>234</v>
      </c>
      <c r="D13" s="517"/>
      <c r="E13" s="517"/>
      <c r="F13" s="517"/>
      <c r="G13" s="182" t="s">
        <v>235</v>
      </c>
      <c r="H13" s="498" t="s">
        <v>42</v>
      </c>
      <c r="I13" s="518"/>
      <c r="J13" s="17"/>
      <c r="K13" s="17"/>
      <c r="M13" s="167" t="s">
        <v>105</v>
      </c>
    </row>
    <row r="14" spans="2:14" ht="39" customHeight="1" x14ac:dyDescent="0.2">
      <c r="B14" s="183" t="s">
        <v>236</v>
      </c>
      <c r="C14" s="519" t="s">
        <v>237</v>
      </c>
      <c r="D14" s="519"/>
      <c r="E14" s="519"/>
      <c r="F14" s="519"/>
      <c r="G14" s="519"/>
      <c r="H14" s="519"/>
      <c r="I14" s="520"/>
      <c r="J14" s="22"/>
      <c r="K14" s="22"/>
      <c r="M14" s="167" t="s">
        <v>108</v>
      </c>
    </row>
    <row r="15" spans="2:14" ht="30.75" customHeight="1" x14ac:dyDescent="0.2">
      <c r="B15" s="183" t="s">
        <v>238</v>
      </c>
      <c r="C15" s="505" t="s">
        <v>239</v>
      </c>
      <c r="D15" s="506"/>
      <c r="E15" s="506"/>
      <c r="F15" s="506"/>
      <c r="G15" s="506"/>
      <c r="H15" s="506"/>
      <c r="I15" s="507"/>
      <c r="J15" s="23"/>
      <c r="K15" s="23"/>
      <c r="M15" s="167" t="s">
        <v>112</v>
      </c>
    </row>
    <row r="16" spans="2:14" ht="20.25" customHeight="1" x14ac:dyDescent="0.2">
      <c r="B16" s="183" t="s">
        <v>240</v>
      </c>
      <c r="C16" s="496" t="s">
        <v>241</v>
      </c>
      <c r="D16" s="496"/>
      <c r="E16" s="496"/>
      <c r="F16" s="496"/>
      <c r="G16" s="496"/>
      <c r="H16" s="496"/>
      <c r="I16" s="497"/>
      <c r="J16" s="24"/>
      <c r="K16" s="24"/>
      <c r="M16" s="167"/>
    </row>
    <row r="17" spans="2:13" ht="30.75" customHeight="1" x14ac:dyDescent="0.2">
      <c r="B17" s="183" t="s">
        <v>242</v>
      </c>
      <c r="C17" s="498" t="s">
        <v>243</v>
      </c>
      <c r="D17" s="499"/>
      <c r="E17" s="499"/>
      <c r="F17" s="499"/>
      <c r="G17" s="499"/>
      <c r="H17" s="499"/>
      <c r="I17" s="500"/>
      <c r="J17" s="25"/>
      <c r="K17" s="25"/>
      <c r="M17" s="167" t="s">
        <v>100</v>
      </c>
    </row>
    <row r="18" spans="2:13" ht="18" customHeight="1" x14ac:dyDescent="0.2">
      <c r="B18" s="501" t="s">
        <v>244</v>
      </c>
      <c r="C18" s="502" t="s">
        <v>245</v>
      </c>
      <c r="D18" s="502"/>
      <c r="E18" s="502"/>
      <c r="F18" s="503" t="s">
        <v>246</v>
      </c>
      <c r="G18" s="503"/>
      <c r="H18" s="503"/>
      <c r="I18" s="504"/>
      <c r="J18" s="26"/>
      <c r="K18" s="26"/>
      <c r="M18" s="167" t="s">
        <v>122</v>
      </c>
    </row>
    <row r="19" spans="2:13" ht="30" customHeight="1" x14ac:dyDescent="0.2">
      <c r="B19" s="501"/>
      <c r="C19" s="496" t="s">
        <v>247</v>
      </c>
      <c r="D19" s="496"/>
      <c r="E19" s="496"/>
      <c r="F19" s="496" t="s">
        <v>248</v>
      </c>
      <c r="G19" s="496"/>
      <c r="H19" s="496"/>
      <c r="I19" s="497"/>
      <c r="J19" s="24"/>
      <c r="K19" s="24"/>
      <c r="M19" s="167" t="s">
        <v>126</v>
      </c>
    </row>
    <row r="20" spans="2:13" ht="39.75" customHeight="1" x14ac:dyDescent="0.2">
      <c r="B20" s="183" t="s">
        <v>249</v>
      </c>
      <c r="C20" s="471" t="s">
        <v>250</v>
      </c>
      <c r="D20" s="472"/>
      <c r="E20" s="473"/>
      <c r="F20" s="474" t="s">
        <v>250</v>
      </c>
      <c r="G20" s="474"/>
      <c r="H20" s="474"/>
      <c r="I20" s="475"/>
      <c r="J20" s="17"/>
      <c r="K20" s="17"/>
      <c r="M20" s="167"/>
    </row>
    <row r="21" spans="2:13" ht="42" customHeight="1" x14ac:dyDescent="0.2">
      <c r="B21" s="183" t="s">
        <v>251</v>
      </c>
      <c r="C21" s="476" t="s">
        <v>252</v>
      </c>
      <c r="D21" s="477"/>
      <c r="E21" s="478"/>
      <c r="F21" s="476" t="s">
        <v>253</v>
      </c>
      <c r="G21" s="477"/>
      <c r="H21" s="477"/>
      <c r="I21" s="479"/>
      <c r="J21" s="23"/>
      <c r="K21" s="23"/>
      <c r="M21" s="167"/>
    </row>
    <row r="22" spans="2:13" ht="30" customHeight="1" x14ac:dyDescent="0.2">
      <c r="B22" s="183" t="s">
        <v>254</v>
      </c>
      <c r="C22" s="480">
        <v>44562</v>
      </c>
      <c r="D22" s="477"/>
      <c r="E22" s="478"/>
      <c r="F22" s="182" t="s">
        <v>255</v>
      </c>
      <c r="G22" s="222">
        <v>0.16839999999999999</v>
      </c>
      <c r="H22" s="182" t="s">
        <v>256</v>
      </c>
      <c r="I22" s="223">
        <v>0.26</v>
      </c>
      <c r="J22" s="209"/>
      <c r="K22" s="28"/>
      <c r="M22" s="167"/>
    </row>
    <row r="23" spans="2:13" ht="27" customHeight="1" x14ac:dyDescent="0.2">
      <c r="B23" s="183" t="s">
        <v>257</v>
      </c>
      <c r="C23" s="480">
        <v>44926</v>
      </c>
      <c r="D23" s="477"/>
      <c r="E23" s="478"/>
      <c r="F23" s="182" t="s">
        <v>258</v>
      </c>
      <c r="G23" s="481">
        <v>0.34</v>
      </c>
      <c r="H23" s="482"/>
      <c r="I23" s="483"/>
      <c r="J23" s="209"/>
      <c r="K23" s="29"/>
      <c r="M23" s="167"/>
    </row>
    <row r="24" spans="2:13" ht="30.75" customHeight="1" x14ac:dyDescent="0.2">
      <c r="B24" s="186" t="s">
        <v>259</v>
      </c>
      <c r="C24" s="484" t="s">
        <v>112</v>
      </c>
      <c r="D24" s="485"/>
      <c r="E24" s="486"/>
      <c r="F24" s="187" t="s">
        <v>260</v>
      </c>
      <c r="G24" s="476" t="s">
        <v>44</v>
      </c>
      <c r="H24" s="477"/>
      <c r="I24" s="479"/>
      <c r="J24" s="180"/>
      <c r="K24" s="26"/>
      <c r="M24" s="167"/>
    </row>
    <row r="25" spans="2:13" ht="22.5" customHeight="1" x14ac:dyDescent="0.2">
      <c r="B25" s="465" t="s">
        <v>261</v>
      </c>
      <c r="C25" s="466"/>
      <c r="D25" s="466"/>
      <c r="E25" s="466"/>
      <c r="F25" s="466"/>
      <c r="G25" s="466"/>
      <c r="H25" s="466"/>
      <c r="I25" s="467"/>
      <c r="J25" s="233"/>
      <c r="K25" s="172"/>
      <c r="L25" s="175"/>
      <c r="M25" s="167"/>
    </row>
    <row r="26" spans="2:13" ht="43.5" customHeight="1" x14ac:dyDescent="0.2">
      <c r="B26" s="188" t="s">
        <v>142</v>
      </c>
      <c r="C26" s="189" t="s">
        <v>262</v>
      </c>
      <c r="D26" s="189" t="s">
        <v>263</v>
      </c>
      <c r="E26" s="190" t="s">
        <v>264</v>
      </c>
      <c r="F26" s="189" t="s">
        <v>265</v>
      </c>
      <c r="G26" s="189" t="s">
        <v>266</v>
      </c>
      <c r="H26" s="190" t="s">
        <v>267</v>
      </c>
      <c r="I26" s="191" t="s">
        <v>268</v>
      </c>
      <c r="J26" s="24"/>
      <c r="K26" s="173"/>
      <c r="L26" s="175"/>
      <c r="M26" s="167"/>
    </row>
    <row r="27" spans="2:13" ht="15.75" customHeight="1" x14ac:dyDescent="0.2">
      <c r="B27" s="192" t="s">
        <v>269</v>
      </c>
      <c r="C27" s="232">
        <v>2.8299999999999999E-2</v>
      </c>
      <c r="D27" s="235">
        <v>2.8299999999999999E-2</v>
      </c>
      <c r="E27" s="220">
        <f>IF(OR(C27=0,C27=""),0,D27/C27)</f>
        <v>1</v>
      </c>
      <c r="F27" s="487">
        <f>SUM(C27:C38)</f>
        <v>0.33980000000000005</v>
      </c>
      <c r="G27" s="490">
        <f>SUM(D27:D38)</f>
        <v>0.11360000000000001</v>
      </c>
      <c r="H27" s="196">
        <f>+(D27*100%)/$G$23</f>
        <v>8.3235294117647046E-2</v>
      </c>
      <c r="I27" s="493">
        <f>G27+I22</f>
        <v>0.37360000000000004</v>
      </c>
      <c r="J27" s="236"/>
      <c r="K27" s="174"/>
      <c r="L27" s="175"/>
    </row>
    <row r="28" spans="2:13" ht="15.75" customHeight="1" x14ac:dyDescent="0.2">
      <c r="B28" s="192" t="s">
        <v>152</v>
      </c>
      <c r="C28" s="232">
        <v>1.72E-2</v>
      </c>
      <c r="D28" s="235">
        <v>1.72E-2</v>
      </c>
      <c r="E28" s="220">
        <f t="shared" ref="E28:E38" si="0">IF(OR(C28=0,C28=""),0,D28/C28)</f>
        <v>1</v>
      </c>
      <c r="F28" s="488"/>
      <c r="G28" s="491"/>
      <c r="H28" s="196">
        <f>+IF(D28="","",((D28*100%)/$G$23)+H27)</f>
        <v>0.13382352941176467</v>
      </c>
      <c r="I28" s="494"/>
      <c r="J28" s="234"/>
      <c r="K28" s="174"/>
      <c r="L28" s="175"/>
    </row>
    <row r="29" spans="2:13" ht="15.75" customHeight="1" x14ac:dyDescent="0.2">
      <c r="B29" s="192" t="s">
        <v>153</v>
      </c>
      <c r="C29" s="232">
        <v>2.2700000000000001E-2</v>
      </c>
      <c r="D29" s="235">
        <v>2.2700000000000001E-2</v>
      </c>
      <c r="E29" s="220">
        <f t="shared" si="0"/>
        <v>1</v>
      </c>
      <c r="F29" s="488"/>
      <c r="G29" s="491"/>
      <c r="H29" s="196">
        <f t="shared" ref="H29:H38" si="1">+IF(D29="","",((D29*100%)/$G$23)+H28)</f>
        <v>0.20058823529411762</v>
      </c>
      <c r="I29" s="494"/>
      <c r="J29" s="234"/>
      <c r="K29" s="174"/>
      <c r="L29" s="175"/>
    </row>
    <row r="30" spans="2:13" ht="15.75" customHeight="1" x14ac:dyDescent="0.2">
      <c r="B30" s="192" t="s">
        <v>154</v>
      </c>
      <c r="C30" s="232">
        <v>4.5400000000000003E-2</v>
      </c>
      <c r="D30" s="235">
        <v>4.5400000000000003E-2</v>
      </c>
      <c r="E30" s="220">
        <f t="shared" si="0"/>
        <v>1</v>
      </c>
      <c r="F30" s="488"/>
      <c r="G30" s="491"/>
      <c r="H30" s="196">
        <f t="shared" si="1"/>
        <v>0.33411764705882352</v>
      </c>
      <c r="I30" s="494"/>
      <c r="J30" s="234"/>
      <c r="K30" s="174"/>
      <c r="L30" s="175"/>
    </row>
    <row r="31" spans="2:13" ht="15.75" customHeight="1" x14ac:dyDescent="0.2">
      <c r="B31" s="192" t="s">
        <v>155</v>
      </c>
      <c r="C31" s="232">
        <v>2.2599999999999999E-2</v>
      </c>
      <c r="D31" s="232"/>
      <c r="E31" s="220">
        <f t="shared" si="0"/>
        <v>0</v>
      </c>
      <c r="F31" s="488"/>
      <c r="G31" s="491"/>
      <c r="H31" s="196" t="str">
        <f t="shared" si="1"/>
        <v/>
      </c>
      <c r="I31" s="494"/>
      <c r="J31" s="234"/>
      <c r="K31" s="174"/>
      <c r="L31" s="175"/>
    </row>
    <row r="32" spans="2:13" ht="15.75" customHeight="1" x14ac:dyDescent="0.2">
      <c r="B32" s="192" t="s">
        <v>156</v>
      </c>
      <c r="C32" s="232">
        <v>2.2599999999999999E-2</v>
      </c>
      <c r="D32" s="232"/>
      <c r="E32" s="220">
        <f t="shared" si="0"/>
        <v>0</v>
      </c>
      <c r="F32" s="488"/>
      <c r="G32" s="491"/>
      <c r="H32" s="196" t="str">
        <f t="shared" si="1"/>
        <v/>
      </c>
      <c r="I32" s="494"/>
      <c r="J32" s="234"/>
      <c r="K32" s="174"/>
      <c r="L32" s="175"/>
    </row>
    <row r="33" spans="2:12" ht="15.75" customHeight="1" x14ac:dyDescent="0.2">
      <c r="B33" s="192" t="s">
        <v>157</v>
      </c>
      <c r="C33" s="232">
        <v>4.53E-2</v>
      </c>
      <c r="D33" s="232"/>
      <c r="E33" s="220">
        <f t="shared" si="0"/>
        <v>0</v>
      </c>
      <c r="F33" s="488"/>
      <c r="G33" s="491"/>
      <c r="H33" s="196" t="str">
        <f t="shared" si="1"/>
        <v/>
      </c>
      <c r="I33" s="494"/>
      <c r="J33" s="234"/>
      <c r="K33" s="174"/>
      <c r="L33" s="175"/>
    </row>
    <row r="34" spans="2:12" ht="15.75" customHeight="1" x14ac:dyDescent="0.2">
      <c r="B34" s="192" t="s">
        <v>158</v>
      </c>
      <c r="C34" s="232">
        <v>2.2599999999999999E-2</v>
      </c>
      <c r="D34" s="232"/>
      <c r="E34" s="220">
        <f t="shared" si="0"/>
        <v>0</v>
      </c>
      <c r="F34" s="488"/>
      <c r="G34" s="491"/>
      <c r="H34" s="196" t="str">
        <f t="shared" si="1"/>
        <v/>
      </c>
      <c r="I34" s="494"/>
      <c r="J34" s="234"/>
      <c r="K34" s="174"/>
      <c r="L34" s="175"/>
    </row>
    <row r="35" spans="2:12" ht="15.75" customHeight="1" x14ac:dyDescent="0.2">
      <c r="B35" s="192" t="s">
        <v>159</v>
      </c>
      <c r="C35" s="232">
        <v>2.2599999999999999E-2</v>
      </c>
      <c r="D35" s="232"/>
      <c r="E35" s="220">
        <f t="shared" si="0"/>
        <v>0</v>
      </c>
      <c r="F35" s="488"/>
      <c r="G35" s="491"/>
      <c r="H35" s="196" t="str">
        <f t="shared" si="1"/>
        <v/>
      </c>
      <c r="I35" s="494"/>
      <c r="J35" s="236"/>
      <c r="K35" s="174"/>
      <c r="L35" s="175"/>
    </row>
    <row r="36" spans="2:12" ht="15.75" customHeight="1" x14ac:dyDescent="0.2">
      <c r="B36" s="192" t="s">
        <v>160</v>
      </c>
      <c r="C36" s="232">
        <v>4.53E-2</v>
      </c>
      <c r="D36" s="232"/>
      <c r="E36" s="220">
        <f>IF(OR(C36=0,C36=""),0,D36/C36)</f>
        <v>0</v>
      </c>
      <c r="F36" s="488"/>
      <c r="G36" s="491"/>
      <c r="H36" s="196" t="str">
        <f t="shared" si="1"/>
        <v/>
      </c>
      <c r="I36" s="494"/>
      <c r="J36" s="236"/>
      <c r="K36" s="174"/>
      <c r="L36" s="175"/>
    </row>
    <row r="37" spans="2:12" ht="15.75" customHeight="1" x14ac:dyDescent="0.2">
      <c r="B37" s="192" t="s">
        <v>161</v>
      </c>
      <c r="C37" s="232">
        <v>2.2599999999999999E-2</v>
      </c>
      <c r="D37" s="232"/>
      <c r="E37" s="220">
        <f t="shared" si="0"/>
        <v>0</v>
      </c>
      <c r="F37" s="488"/>
      <c r="G37" s="491"/>
      <c r="H37" s="196" t="str">
        <f t="shared" si="1"/>
        <v/>
      </c>
      <c r="I37" s="494"/>
      <c r="J37" s="236"/>
      <c r="K37" s="174"/>
      <c r="L37" s="175"/>
    </row>
    <row r="38" spans="2:12" ht="15.75" customHeight="1" x14ac:dyDescent="0.2">
      <c r="B38" s="192" t="s">
        <v>162</v>
      </c>
      <c r="C38" s="232">
        <v>2.2599999999999999E-2</v>
      </c>
      <c r="D38" s="232"/>
      <c r="E38" s="220">
        <f t="shared" si="0"/>
        <v>0</v>
      </c>
      <c r="F38" s="489"/>
      <c r="G38" s="492"/>
      <c r="H38" s="196" t="str">
        <f t="shared" si="1"/>
        <v/>
      </c>
      <c r="I38" s="495"/>
      <c r="J38" s="236"/>
      <c r="K38" s="171"/>
    </row>
    <row r="39" spans="2:12" ht="42.75" customHeight="1" x14ac:dyDescent="0.2">
      <c r="B39" s="202" t="s">
        <v>270</v>
      </c>
      <c r="C39" s="468" t="s">
        <v>355</v>
      </c>
      <c r="D39" s="469"/>
      <c r="E39" s="469"/>
      <c r="F39" s="469"/>
      <c r="G39" s="469"/>
      <c r="H39" s="469"/>
      <c r="I39" s="470"/>
      <c r="J39" s="231"/>
      <c r="K39" s="37"/>
    </row>
    <row r="40" spans="2:12" ht="34.5" customHeight="1" x14ac:dyDescent="0.2">
      <c r="B40" s="449"/>
      <c r="C40" s="450"/>
      <c r="D40" s="450"/>
      <c r="E40" s="450"/>
      <c r="F40" s="450"/>
      <c r="G40" s="450"/>
      <c r="H40" s="450"/>
      <c r="I40" s="451"/>
      <c r="J40" s="230"/>
      <c r="K40" s="14"/>
    </row>
    <row r="41" spans="2:12" ht="34.5" customHeight="1" x14ac:dyDescent="0.2">
      <c r="B41" s="452"/>
      <c r="C41" s="453"/>
      <c r="D41" s="453"/>
      <c r="E41" s="453"/>
      <c r="F41" s="453"/>
      <c r="G41" s="453"/>
      <c r="H41" s="453"/>
      <c r="I41" s="454"/>
      <c r="J41" s="214"/>
      <c r="K41" s="37"/>
    </row>
    <row r="42" spans="2:12" ht="34.5" customHeight="1" x14ac:dyDescent="0.2">
      <c r="B42" s="452"/>
      <c r="C42" s="453"/>
      <c r="D42" s="453"/>
      <c r="E42" s="453"/>
      <c r="F42" s="453"/>
      <c r="G42" s="453"/>
      <c r="H42" s="453"/>
      <c r="I42" s="454"/>
      <c r="J42" s="214"/>
      <c r="K42" s="37"/>
    </row>
    <row r="43" spans="2:12" ht="34.5" customHeight="1" x14ac:dyDescent="0.2">
      <c r="B43" s="452"/>
      <c r="C43" s="453"/>
      <c r="D43" s="453"/>
      <c r="E43" s="453"/>
      <c r="F43" s="453"/>
      <c r="G43" s="453"/>
      <c r="H43" s="453"/>
      <c r="I43" s="454"/>
      <c r="J43" s="214">
        <v>11.335000000000001</v>
      </c>
      <c r="K43" s="37"/>
    </row>
    <row r="44" spans="2:12" ht="70.5" customHeight="1" x14ac:dyDescent="0.2">
      <c r="B44" s="455"/>
      <c r="C44" s="456"/>
      <c r="D44" s="456"/>
      <c r="E44" s="456"/>
      <c r="F44" s="456"/>
      <c r="G44" s="456"/>
      <c r="H44" s="456"/>
      <c r="I44" s="457"/>
      <c r="J44" s="12"/>
      <c r="K44" s="12"/>
    </row>
    <row r="45" spans="2:12" ht="78.75" customHeight="1" x14ac:dyDescent="0.2">
      <c r="B45" s="183" t="s">
        <v>271</v>
      </c>
      <c r="C45" s="458" t="s">
        <v>356</v>
      </c>
      <c r="D45" s="459"/>
      <c r="E45" s="459"/>
      <c r="F45" s="459"/>
      <c r="G45" s="459"/>
      <c r="H45" s="459"/>
      <c r="I45" s="460"/>
      <c r="J45" s="38"/>
      <c r="K45" s="176"/>
    </row>
    <row r="46" spans="2:12" ht="45" customHeight="1" x14ac:dyDescent="0.2">
      <c r="B46" s="183" t="s">
        <v>272</v>
      </c>
      <c r="C46" s="461" t="s">
        <v>44</v>
      </c>
      <c r="D46" s="459"/>
      <c r="E46" s="459"/>
      <c r="F46" s="459"/>
      <c r="G46" s="459"/>
      <c r="H46" s="459"/>
      <c r="I46" s="460"/>
      <c r="J46" s="38"/>
      <c r="K46" s="38"/>
    </row>
    <row r="47" spans="2:12" ht="39" customHeight="1" x14ac:dyDescent="0.2">
      <c r="B47" s="203" t="s">
        <v>273</v>
      </c>
      <c r="C47" s="458" t="s">
        <v>274</v>
      </c>
      <c r="D47" s="462"/>
      <c r="E47" s="462"/>
      <c r="F47" s="462"/>
      <c r="G47" s="462"/>
      <c r="H47" s="462"/>
      <c r="I47" s="463"/>
      <c r="J47" s="38"/>
      <c r="K47" s="38"/>
    </row>
    <row r="48" spans="2:12" ht="22.5" customHeight="1" x14ac:dyDescent="0.2">
      <c r="B48" s="465" t="s">
        <v>275</v>
      </c>
      <c r="C48" s="466"/>
      <c r="D48" s="466"/>
      <c r="E48" s="466"/>
      <c r="F48" s="466"/>
      <c r="G48" s="466"/>
      <c r="H48" s="466"/>
      <c r="I48" s="467"/>
      <c r="J48" s="38"/>
      <c r="K48" s="38"/>
    </row>
    <row r="49" spans="2:11" ht="22.5" customHeight="1" x14ac:dyDescent="0.2">
      <c r="B49" s="444" t="s">
        <v>276</v>
      </c>
      <c r="C49" s="197" t="s">
        <v>277</v>
      </c>
      <c r="D49" s="446" t="s">
        <v>278</v>
      </c>
      <c r="E49" s="446"/>
      <c r="F49" s="446"/>
      <c r="G49" s="446" t="s">
        <v>279</v>
      </c>
      <c r="H49" s="446"/>
      <c r="I49" s="447"/>
      <c r="J49" s="39"/>
      <c r="K49" s="39"/>
    </row>
    <row r="50" spans="2:11" ht="30.75" customHeight="1" x14ac:dyDescent="0.2">
      <c r="B50" s="445"/>
      <c r="C50" s="198" t="s">
        <v>280</v>
      </c>
      <c r="D50" s="448" t="s">
        <v>280</v>
      </c>
      <c r="E50" s="448"/>
      <c r="F50" s="448"/>
      <c r="G50" s="448" t="s">
        <v>280</v>
      </c>
      <c r="H50" s="448"/>
      <c r="I50" s="464"/>
      <c r="J50" s="39"/>
      <c r="K50" s="39"/>
    </row>
    <row r="51" spans="2:11" ht="32.25" customHeight="1" x14ac:dyDescent="0.2">
      <c r="B51" s="204" t="s">
        <v>281</v>
      </c>
      <c r="C51" s="531" t="s">
        <v>282</v>
      </c>
      <c r="D51" s="532"/>
      <c r="E51" s="532"/>
      <c r="F51" s="532"/>
      <c r="G51" s="532"/>
      <c r="H51" s="532"/>
      <c r="I51" s="533"/>
      <c r="J51" s="42"/>
      <c r="K51" s="42"/>
    </row>
    <row r="52" spans="2:11" ht="28.5" customHeight="1" x14ac:dyDescent="0.2">
      <c r="B52" s="205" t="s">
        <v>283</v>
      </c>
      <c r="C52" s="525" t="s">
        <v>284</v>
      </c>
      <c r="D52" s="526"/>
      <c r="E52" s="526"/>
      <c r="F52" s="526"/>
      <c r="G52" s="526"/>
      <c r="H52" s="526"/>
      <c r="I52" s="527"/>
      <c r="J52" s="42"/>
      <c r="K52" s="42"/>
    </row>
    <row r="53" spans="2:11" ht="30" customHeight="1" x14ac:dyDescent="0.2">
      <c r="B53" s="203" t="s">
        <v>285</v>
      </c>
      <c r="C53" s="525" t="s">
        <v>286</v>
      </c>
      <c r="D53" s="526"/>
      <c r="E53" s="526"/>
      <c r="F53" s="526"/>
      <c r="G53" s="526"/>
      <c r="H53" s="526"/>
      <c r="I53" s="527"/>
      <c r="J53" s="43"/>
      <c r="K53" s="43"/>
    </row>
    <row r="54" spans="2:11" ht="31.5" customHeight="1" thickBot="1" x14ac:dyDescent="0.25">
      <c r="B54" s="206" t="s">
        <v>287</v>
      </c>
      <c r="C54" s="528"/>
      <c r="D54" s="529"/>
      <c r="E54" s="529"/>
      <c r="F54" s="529"/>
      <c r="G54" s="529"/>
      <c r="H54" s="529"/>
      <c r="I54" s="53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288</v>
      </c>
    </row>
  </sheetData>
  <sheetProtection algorithmName="SHA-512" hashValue="vOGoelNWsnPKV2ZijI0xSvndu/MPb0uzsc5wunab8F6HujbzkVaktvik0w/CTqfIn4mtrZARhZ1CWAjOpjEBhA==" saltValue="/803X2Xt/uZqRS+un0qo3A=="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5" zoomScale="90" zoomScaleNormal="90" workbookViewId="0">
      <selection activeCell="C1" sqref="C1:H1"/>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21"/>
      <c r="C1" s="534" t="s">
        <v>1</v>
      </c>
      <c r="D1" s="534"/>
      <c r="E1" s="534"/>
      <c r="F1" s="534"/>
      <c r="G1" s="534"/>
      <c r="H1" s="534"/>
      <c r="I1" s="523"/>
      <c r="J1" s="10"/>
      <c r="K1" s="10"/>
      <c r="M1" s="165" t="s">
        <v>61</v>
      </c>
    </row>
    <row r="2" spans="2:14" ht="37.5" customHeight="1" x14ac:dyDescent="0.2">
      <c r="B2" s="522"/>
      <c r="C2" s="535" t="s">
        <v>210</v>
      </c>
      <c r="D2" s="535"/>
      <c r="E2" s="535"/>
      <c r="F2" s="535"/>
      <c r="G2" s="535"/>
      <c r="H2" s="535"/>
      <c r="I2" s="524"/>
      <c r="J2" s="10"/>
      <c r="K2" s="10"/>
      <c r="M2" s="165" t="s">
        <v>62</v>
      </c>
    </row>
    <row r="3" spans="2:14" ht="37.5" customHeight="1" x14ac:dyDescent="0.2">
      <c r="B3" s="522"/>
      <c r="C3" s="535" t="s">
        <v>211</v>
      </c>
      <c r="D3" s="535"/>
      <c r="E3" s="535"/>
      <c r="F3" s="535" t="s">
        <v>212</v>
      </c>
      <c r="G3" s="535"/>
      <c r="H3" s="535"/>
      <c r="I3" s="524"/>
      <c r="J3" s="10"/>
      <c r="K3" s="10"/>
      <c r="M3" s="165" t="s">
        <v>64</v>
      </c>
    </row>
    <row r="4" spans="2:14" ht="23.25" customHeight="1" x14ac:dyDescent="0.2">
      <c r="B4" s="536"/>
      <c r="C4" s="537"/>
      <c r="D4" s="537"/>
      <c r="E4" s="537"/>
      <c r="F4" s="537"/>
      <c r="G4" s="537"/>
      <c r="H4" s="537"/>
      <c r="I4" s="538"/>
      <c r="J4" s="12"/>
      <c r="K4" s="12"/>
    </row>
    <row r="5" spans="2:14" ht="24" customHeight="1" x14ac:dyDescent="0.2">
      <c r="B5" s="539" t="s">
        <v>213</v>
      </c>
      <c r="C5" s="540"/>
      <c r="D5" s="540"/>
      <c r="E5" s="540"/>
      <c r="F5" s="540"/>
      <c r="G5" s="540"/>
      <c r="H5" s="540"/>
      <c r="I5" s="541"/>
      <c r="J5" s="14"/>
      <c r="K5" s="14"/>
      <c r="N5" s="6" t="s">
        <v>71</v>
      </c>
    </row>
    <row r="6" spans="2:14" ht="30.75" customHeight="1" x14ac:dyDescent="0.2">
      <c r="B6" s="183" t="s">
        <v>214</v>
      </c>
      <c r="C6" s="181">
        <v>2</v>
      </c>
      <c r="D6" s="542" t="s">
        <v>215</v>
      </c>
      <c r="E6" s="542"/>
      <c r="F6" s="496" t="s">
        <v>289</v>
      </c>
      <c r="G6" s="496"/>
      <c r="H6" s="496"/>
      <c r="I6" s="497"/>
      <c r="J6" s="15"/>
      <c r="K6" s="15"/>
      <c r="M6" s="165" t="s">
        <v>75</v>
      </c>
      <c r="N6" s="6" t="s">
        <v>76</v>
      </c>
    </row>
    <row r="7" spans="2:14" ht="30.75" customHeight="1" x14ac:dyDescent="0.2">
      <c r="B7" s="183" t="s">
        <v>217</v>
      </c>
      <c r="C7" s="181" t="s">
        <v>78</v>
      </c>
      <c r="D7" s="542" t="s">
        <v>218</v>
      </c>
      <c r="E7" s="542"/>
      <c r="F7" s="498" t="s">
        <v>219</v>
      </c>
      <c r="G7" s="498"/>
      <c r="H7" s="182" t="s">
        <v>220</v>
      </c>
      <c r="I7" s="201" t="s">
        <v>96</v>
      </c>
      <c r="J7" s="17"/>
      <c r="K7" s="17"/>
      <c r="M7" s="165" t="s">
        <v>82</v>
      </c>
      <c r="N7" s="6" t="s">
        <v>83</v>
      </c>
    </row>
    <row r="8" spans="2:14" ht="30.75" customHeight="1" x14ac:dyDescent="0.2">
      <c r="B8" s="183" t="s">
        <v>221</v>
      </c>
      <c r="C8" s="496" t="s">
        <v>222</v>
      </c>
      <c r="D8" s="496"/>
      <c r="E8" s="496"/>
      <c r="F8" s="496"/>
      <c r="G8" s="182" t="s">
        <v>223</v>
      </c>
      <c r="H8" s="508">
        <v>7551</v>
      </c>
      <c r="I8" s="509"/>
      <c r="J8" s="19"/>
      <c r="K8" s="19"/>
      <c r="M8" s="165" t="s">
        <v>87</v>
      </c>
      <c r="N8" s="6" t="s">
        <v>42</v>
      </c>
    </row>
    <row r="9" spans="2:14" ht="30.75" customHeight="1" x14ac:dyDescent="0.2">
      <c r="B9" s="183" t="s">
        <v>62</v>
      </c>
      <c r="C9" s="510" t="s">
        <v>82</v>
      </c>
      <c r="D9" s="510"/>
      <c r="E9" s="510"/>
      <c r="F9" s="510"/>
      <c r="G9" s="182" t="s">
        <v>224</v>
      </c>
      <c r="H9" s="511" t="s">
        <v>290</v>
      </c>
      <c r="I9" s="512"/>
      <c r="J9" s="20"/>
      <c r="K9" s="20"/>
      <c r="M9" s="167" t="s">
        <v>91</v>
      </c>
    </row>
    <row r="10" spans="2:14" ht="30.75" customHeight="1" x14ac:dyDescent="0.2">
      <c r="B10" s="183" t="s">
        <v>226</v>
      </c>
      <c r="C10" s="496" t="s">
        <v>227</v>
      </c>
      <c r="D10" s="496"/>
      <c r="E10" s="496"/>
      <c r="F10" s="496"/>
      <c r="G10" s="496"/>
      <c r="H10" s="496"/>
      <c r="I10" s="497"/>
      <c r="J10" s="22"/>
      <c r="K10" s="22"/>
      <c r="M10" s="167"/>
    </row>
    <row r="11" spans="2:14" ht="30.75" customHeight="1" x14ac:dyDescent="0.2">
      <c r="B11" s="183" t="s">
        <v>228</v>
      </c>
      <c r="C11" s="498" t="s">
        <v>291</v>
      </c>
      <c r="D11" s="498"/>
      <c r="E11" s="498"/>
      <c r="F11" s="498"/>
      <c r="G11" s="498"/>
      <c r="H11" s="498"/>
      <c r="I11" s="518"/>
      <c r="J11" s="17"/>
      <c r="K11" s="17"/>
      <c r="M11" s="167"/>
      <c r="N11" s="6" t="s">
        <v>96</v>
      </c>
    </row>
    <row r="12" spans="2:14" ht="30.75" customHeight="1" x14ac:dyDescent="0.2">
      <c r="B12" s="183" t="s">
        <v>230</v>
      </c>
      <c r="C12" s="516" t="s">
        <v>292</v>
      </c>
      <c r="D12" s="516"/>
      <c r="E12" s="516"/>
      <c r="F12" s="516"/>
      <c r="G12" s="182" t="s">
        <v>232</v>
      </c>
      <c r="H12" s="474" t="s">
        <v>100</v>
      </c>
      <c r="I12" s="475"/>
      <c r="J12" s="17"/>
      <c r="K12" s="17"/>
      <c r="M12" s="167" t="s">
        <v>101</v>
      </c>
      <c r="N12" s="6" t="s">
        <v>78</v>
      </c>
    </row>
    <row r="13" spans="2:14" ht="23.25" customHeight="1" x14ac:dyDescent="0.2">
      <c r="B13" s="183" t="s">
        <v>233</v>
      </c>
      <c r="C13" s="517" t="s">
        <v>234</v>
      </c>
      <c r="D13" s="517"/>
      <c r="E13" s="517"/>
      <c r="F13" s="517"/>
      <c r="G13" s="182" t="s">
        <v>235</v>
      </c>
      <c r="H13" s="498" t="s">
        <v>42</v>
      </c>
      <c r="I13" s="518"/>
      <c r="J13" s="17"/>
      <c r="K13" s="17"/>
      <c r="M13" s="167" t="s">
        <v>105</v>
      </c>
    </row>
    <row r="14" spans="2:14" ht="145.5" customHeight="1" x14ac:dyDescent="0.2">
      <c r="B14" s="183" t="s">
        <v>236</v>
      </c>
      <c r="C14" s="557" t="s">
        <v>293</v>
      </c>
      <c r="D14" s="557"/>
      <c r="E14" s="557"/>
      <c r="F14" s="557"/>
      <c r="G14" s="557"/>
      <c r="H14" s="557"/>
      <c r="I14" s="558"/>
      <c r="J14" s="22"/>
      <c r="K14" s="22"/>
      <c r="M14" s="167" t="s">
        <v>108</v>
      </c>
      <c r="N14" s="6"/>
    </row>
    <row r="15" spans="2:14" ht="30.75" customHeight="1" x14ac:dyDescent="0.2">
      <c r="B15" s="183" t="s">
        <v>238</v>
      </c>
      <c r="C15" s="505" t="s">
        <v>239</v>
      </c>
      <c r="D15" s="506"/>
      <c r="E15" s="506"/>
      <c r="F15" s="506"/>
      <c r="G15" s="506"/>
      <c r="H15" s="506"/>
      <c r="I15" s="507"/>
      <c r="J15" s="23"/>
      <c r="K15" s="23"/>
      <c r="M15" s="167" t="s">
        <v>112</v>
      </c>
      <c r="N15" s="6"/>
    </row>
    <row r="16" spans="2:14" ht="36" customHeight="1" x14ac:dyDescent="0.2">
      <c r="B16" s="183" t="s">
        <v>240</v>
      </c>
      <c r="C16" s="496" t="s">
        <v>294</v>
      </c>
      <c r="D16" s="496"/>
      <c r="E16" s="496"/>
      <c r="F16" s="496"/>
      <c r="G16" s="496"/>
      <c r="H16" s="496"/>
      <c r="I16" s="497"/>
      <c r="J16" s="24"/>
      <c r="K16" s="24"/>
      <c r="M16" s="167"/>
      <c r="N16" s="6"/>
    </row>
    <row r="17" spans="2:14" ht="30.75" customHeight="1" x14ac:dyDescent="0.2">
      <c r="B17" s="183" t="s">
        <v>242</v>
      </c>
      <c r="C17" s="498" t="s">
        <v>295</v>
      </c>
      <c r="D17" s="499"/>
      <c r="E17" s="499"/>
      <c r="F17" s="499"/>
      <c r="G17" s="499"/>
      <c r="H17" s="499"/>
      <c r="I17" s="500"/>
      <c r="J17" s="25"/>
      <c r="K17" s="25"/>
      <c r="M17" s="167" t="s">
        <v>100</v>
      </c>
      <c r="N17" s="6"/>
    </row>
    <row r="18" spans="2:14" ht="18" customHeight="1" x14ac:dyDescent="0.2">
      <c r="B18" s="501" t="s">
        <v>244</v>
      </c>
      <c r="C18" s="502" t="s">
        <v>245</v>
      </c>
      <c r="D18" s="502"/>
      <c r="E18" s="502"/>
      <c r="F18" s="503" t="s">
        <v>246</v>
      </c>
      <c r="G18" s="503"/>
      <c r="H18" s="503"/>
      <c r="I18" s="504"/>
      <c r="J18" s="26"/>
      <c r="K18" s="26"/>
      <c r="M18" s="167" t="s">
        <v>122</v>
      </c>
      <c r="N18" s="6"/>
    </row>
    <row r="19" spans="2:14" ht="32.25" customHeight="1" x14ac:dyDescent="0.2">
      <c r="B19" s="501"/>
      <c r="C19" s="496" t="s">
        <v>296</v>
      </c>
      <c r="D19" s="496"/>
      <c r="E19" s="496"/>
      <c r="F19" s="496" t="s">
        <v>297</v>
      </c>
      <c r="G19" s="496"/>
      <c r="H19" s="496"/>
      <c r="I19" s="497"/>
      <c r="J19" s="24"/>
      <c r="K19" s="24"/>
      <c r="M19" s="167" t="s">
        <v>126</v>
      </c>
      <c r="N19" s="6"/>
    </row>
    <row r="20" spans="2:14" ht="35.25" customHeight="1" x14ac:dyDescent="0.2">
      <c r="B20" s="183" t="s">
        <v>249</v>
      </c>
      <c r="C20" s="471" t="s">
        <v>295</v>
      </c>
      <c r="D20" s="472"/>
      <c r="E20" s="473"/>
      <c r="F20" s="474" t="s">
        <v>295</v>
      </c>
      <c r="G20" s="474"/>
      <c r="H20" s="474"/>
      <c r="I20" s="475"/>
      <c r="J20" s="17"/>
      <c r="K20" s="17"/>
      <c r="M20" s="167"/>
      <c r="N20" s="6"/>
    </row>
    <row r="21" spans="2:14" ht="42" customHeight="1" x14ac:dyDescent="0.2">
      <c r="B21" s="183" t="s">
        <v>251</v>
      </c>
      <c r="C21" s="476" t="s">
        <v>298</v>
      </c>
      <c r="D21" s="477"/>
      <c r="E21" s="478"/>
      <c r="F21" s="476" t="s">
        <v>299</v>
      </c>
      <c r="G21" s="477"/>
      <c r="H21" s="477"/>
      <c r="I21" s="479"/>
      <c r="J21" s="23"/>
      <c r="K21" s="23"/>
      <c r="M21" s="167"/>
      <c r="N21" s="6"/>
    </row>
    <row r="22" spans="2:14" ht="23.25" customHeight="1" x14ac:dyDescent="0.2">
      <c r="B22" s="183" t="s">
        <v>254</v>
      </c>
      <c r="C22" s="480">
        <v>44562</v>
      </c>
      <c r="D22" s="477"/>
      <c r="E22" s="478"/>
      <c r="F22" s="182" t="s">
        <v>255</v>
      </c>
      <c r="G22" s="184">
        <v>15169</v>
      </c>
      <c r="H22" s="182" t="s">
        <v>256</v>
      </c>
      <c r="I22" s="185">
        <v>33212</v>
      </c>
      <c r="J22" s="28"/>
      <c r="K22" s="28"/>
      <c r="M22" s="167"/>
    </row>
    <row r="23" spans="2:14" ht="27" customHeight="1" x14ac:dyDescent="0.2">
      <c r="B23" s="183" t="s">
        <v>257</v>
      </c>
      <c r="C23" s="480">
        <v>44926</v>
      </c>
      <c r="D23" s="477"/>
      <c r="E23" s="478"/>
      <c r="F23" s="182" t="s">
        <v>258</v>
      </c>
      <c r="G23" s="554">
        <v>12483</v>
      </c>
      <c r="H23" s="555"/>
      <c r="I23" s="556"/>
      <c r="J23" s="29"/>
      <c r="K23" s="29"/>
      <c r="M23" s="167"/>
    </row>
    <row r="24" spans="2:14" ht="24" x14ac:dyDescent="0.2">
      <c r="B24" s="186" t="s">
        <v>259</v>
      </c>
      <c r="C24" s="484" t="s">
        <v>112</v>
      </c>
      <c r="D24" s="485"/>
      <c r="E24" s="486"/>
      <c r="F24" s="187" t="s">
        <v>260</v>
      </c>
      <c r="G24" s="476" t="s">
        <v>300</v>
      </c>
      <c r="H24" s="477"/>
      <c r="I24" s="479"/>
      <c r="J24" s="26"/>
      <c r="K24" s="26"/>
      <c r="M24" s="167"/>
    </row>
    <row r="25" spans="2:14" ht="22.5" customHeight="1" x14ac:dyDescent="0.2">
      <c r="B25" s="465" t="s">
        <v>261</v>
      </c>
      <c r="C25" s="466"/>
      <c r="D25" s="466"/>
      <c r="E25" s="466"/>
      <c r="F25" s="466"/>
      <c r="G25" s="466"/>
      <c r="H25" s="466"/>
      <c r="I25" s="467"/>
      <c r="J25" s="14"/>
      <c r="K25" s="14"/>
      <c r="M25" s="167"/>
    </row>
    <row r="26" spans="2:14" ht="43.5" customHeight="1" x14ac:dyDescent="0.2">
      <c r="B26" s="188" t="s">
        <v>142</v>
      </c>
      <c r="C26" s="189" t="s">
        <v>262</v>
      </c>
      <c r="D26" s="189" t="s">
        <v>263</v>
      </c>
      <c r="E26" s="190" t="s">
        <v>264</v>
      </c>
      <c r="F26" s="189" t="s">
        <v>265</v>
      </c>
      <c r="G26" s="189" t="s">
        <v>266</v>
      </c>
      <c r="H26" s="190" t="s">
        <v>267</v>
      </c>
      <c r="I26" s="191" t="s">
        <v>268</v>
      </c>
      <c r="J26" s="24"/>
      <c r="K26" s="24"/>
      <c r="M26" s="167"/>
    </row>
    <row r="27" spans="2:14" ht="15" customHeight="1" x14ac:dyDescent="0.2">
      <c r="B27" s="192" t="s">
        <v>269</v>
      </c>
      <c r="C27" s="193">
        <v>1041</v>
      </c>
      <c r="D27" s="194">
        <v>725</v>
      </c>
      <c r="E27" s="220">
        <f>IF(OR(C27=0,C27=""),0,D27/C27)</f>
        <v>0.69644572526416904</v>
      </c>
      <c r="F27" s="545">
        <f>SUM(C27:C38)</f>
        <v>12483</v>
      </c>
      <c r="G27" s="545">
        <f>SUM(D27:D38)</f>
        <v>4370</v>
      </c>
      <c r="H27" s="218">
        <f>+(D27*100%)/$G$23</f>
        <v>5.8078987422895134E-2</v>
      </c>
      <c r="I27" s="548">
        <f>G27+I22</f>
        <v>37582</v>
      </c>
      <c r="J27" s="36"/>
      <c r="K27" s="36"/>
    </row>
    <row r="28" spans="2:14" ht="15" customHeight="1" x14ac:dyDescent="0.2">
      <c r="B28" s="192" t="s">
        <v>152</v>
      </c>
      <c r="C28" s="193">
        <v>1041</v>
      </c>
      <c r="D28" s="194">
        <v>1084</v>
      </c>
      <c r="E28" s="220">
        <f t="shared" ref="E28:E38" si="0">IF(OR(C28=0,C28=""),0,D28/C28)</f>
        <v>1.0413064361191162</v>
      </c>
      <c r="F28" s="546"/>
      <c r="G28" s="546"/>
      <c r="H28" s="218">
        <f>+IF(D28="","",((D28*100%)/$G$23)+H27)</f>
        <v>0.14491708723864455</v>
      </c>
      <c r="I28" s="549"/>
      <c r="J28" s="36"/>
      <c r="K28" s="212"/>
    </row>
    <row r="29" spans="2:14" ht="15" customHeight="1" x14ac:dyDescent="0.2">
      <c r="B29" s="192" t="s">
        <v>153</v>
      </c>
      <c r="C29" s="193">
        <v>1041</v>
      </c>
      <c r="D29" s="194">
        <v>1209</v>
      </c>
      <c r="E29" s="220">
        <f t="shared" si="0"/>
        <v>1.1613832853025936</v>
      </c>
      <c r="F29" s="546"/>
      <c r="G29" s="546"/>
      <c r="H29" s="218">
        <f t="shared" ref="H29:H38" si="1">+IF(D29="","",((D29*100%)/$G$23)+H28)</f>
        <v>0.24176880557558278</v>
      </c>
      <c r="I29" s="549"/>
      <c r="J29" s="36"/>
      <c r="K29" s="36"/>
    </row>
    <row r="30" spans="2:14" ht="15" customHeight="1" x14ac:dyDescent="0.2">
      <c r="B30" s="192" t="s">
        <v>154</v>
      </c>
      <c r="C30" s="193">
        <v>1102</v>
      </c>
      <c r="D30" s="194">
        <v>1352</v>
      </c>
      <c r="E30" s="220">
        <f t="shared" si="0"/>
        <v>1.2268602540834845</v>
      </c>
      <c r="F30" s="546"/>
      <c r="G30" s="546"/>
      <c r="H30" s="218">
        <f t="shared" si="1"/>
        <v>0.35007610350076102</v>
      </c>
      <c r="I30" s="549"/>
      <c r="J30" s="207"/>
      <c r="K30" s="211"/>
    </row>
    <row r="31" spans="2:14" ht="15" customHeight="1" x14ac:dyDescent="0.2">
      <c r="B31" s="192" t="s">
        <v>155</v>
      </c>
      <c r="C31" s="193">
        <v>1102</v>
      </c>
      <c r="D31" s="193"/>
      <c r="E31" s="220">
        <f t="shared" si="0"/>
        <v>0</v>
      </c>
      <c r="F31" s="546"/>
      <c r="G31" s="546"/>
      <c r="H31" s="218" t="str">
        <f t="shared" si="1"/>
        <v/>
      </c>
      <c r="I31" s="549"/>
      <c r="J31" s="36"/>
      <c r="K31" s="211"/>
    </row>
    <row r="32" spans="2:14" ht="15" customHeight="1" x14ac:dyDescent="0.2">
      <c r="B32" s="192" t="s">
        <v>156</v>
      </c>
      <c r="C32" s="193">
        <v>1102</v>
      </c>
      <c r="D32" s="193"/>
      <c r="E32" s="220">
        <f t="shared" si="0"/>
        <v>0</v>
      </c>
      <c r="F32" s="546"/>
      <c r="G32" s="546"/>
      <c r="H32" s="218" t="str">
        <f t="shared" si="1"/>
        <v/>
      </c>
      <c r="I32" s="549"/>
      <c r="J32" s="36"/>
      <c r="K32" s="36"/>
    </row>
    <row r="33" spans="2:11" ht="15" customHeight="1" x14ac:dyDescent="0.2">
      <c r="B33" s="192" t="s">
        <v>157</v>
      </c>
      <c r="C33" s="193">
        <v>1102</v>
      </c>
      <c r="D33" s="193"/>
      <c r="E33" s="220">
        <f t="shared" si="0"/>
        <v>0</v>
      </c>
      <c r="F33" s="546"/>
      <c r="G33" s="546"/>
      <c r="H33" s="218" t="str">
        <f t="shared" si="1"/>
        <v/>
      </c>
      <c r="I33" s="549"/>
      <c r="J33" s="216"/>
      <c r="K33" s="36"/>
    </row>
    <row r="34" spans="2:11" ht="15" customHeight="1" x14ac:dyDescent="0.2">
      <c r="B34" s="192" t="s">
        <v>158</v>
      </c>
      <c r="C34" s="193">
        <v>1102</v>
      </c>
      <c r="D34" s="193"/>
      <c r="E34" s="220">
        <f t="shared" si="0"/>
        <v>0</v>
      </c>
      <c r="F34" s="546"/>
      <c r="G34" s="546"/>
      <c r="H34" s="218" t="str">
        <f t="shared" si="1"/>
        <v/>
      </c>
      <c r="I34" s="549"/>
      <c r="J34" s="221">
        <f>SUM(C27:C38)</f>
        <v>12483</v>
      </c>
      <c r="K34" s="36"/>
    </row>
    <row r="35" spans="2:11" ht="15" customHeight="1" x14ac:dyDescent="0.2">
      <c r="B35" s="192" t="s">
        <v>159</v>
      </c>
      <c r="C35" s="193">
        <v>1102</v>
      </c>
      <c r="D35" s="193"/>
      <c r="E35" s="220">
        <f t="shared" si="0"/>
        <v>0</v>
      </c>
      <c r="F35" s="546"/>
      <c r="G35" s="546"/>
      <c r="H35" s="218" t="str">
        <f>+IF(D35="","",((D35*100%)/$G$23)+H34)</f>
        <v/>
      </c>
      <c r="I35" s="549"/>
      <c r="J35" s="221">
        <f>SUM(D27:D36)</f>
        <v>4370</v>
      </c>
      <c r="K35" s="36"/>
    </row>
    <row r="36" spans="2:11" ht="15" customHeight="1" x14ac:dyDescent="0.2">
      <c r="B36" s="192" t="s">
        <v>160</v>
      </c>
      <c r="C36" s="193">
        <v>1102</v>
      </c>
      <c r="D36" s="193"/>
      <c r="E36" s="220">
        <f t="shared" si="0"/>
        <v>0</v>
      </c>
      <c r="F36" s="546"/>
      <c r="G36" s="546"/>
      <c r="H36" s="218" t="str">
        <f t="shared" si="1"/>
        <v/>
      </c>
      <c r="I36" s="549"/>
      <c r="J36" s="221">
        <f>+J34-J35</f>
        <v>8113</v>
      </c>
      <c r="K36" s="36"/>
    </row>
    <row r="37" spans="2:11" ht="15" customHeight="1" x14ac:dyDescent="0.2">
      <c r="B37" s="192" t="s">
        <v>161</v>
      </c>
      <c r="C37" s="193">
        <v>1102</v>
      </c>
      <c r="D37" s="193"/>
      <c r="E37" s="220">
        <f t="shared" si="0"/>
        <v>0</v>
      </c>
      <c r="F37" s="546"/>
      <c r="G37" s="546"/>
      <c r="H37" s="218" t="str">
        <f t="shared" si="1"/>
        <v/>
      </c>
      <c r="I37" s="549"/>
      <c r="J37" s="216"/>
      <c r="K37" s="36"/>
    </row>
    <row r="38" spans="2:11" ht="15" customHeight="1" x14ac:dyDescent="0.2">
      <c r="B38" s="192" t="s">
        <v>162</v>
      </c>
      <c r="C38" s="193">
        <v>544</v>
      </c>
      <c r="D38" s="193"/>
      <c r="E38" s="220">
        <f t="shared" si="0"/>
        <v>0</v>
      </c>
      <c r="F38" s="547"/>
      <c r="G38" s="547"/>
      <c r="H38" s="218" t="str">
        <f t="shared" si="1"/>
        <v/>
      </c>
      <c r="I38" s="550"/>
      <c r="J38" s="36"/>
      <c r="K38" s="36"/>
    </row>
    <row r="39" spans="2:11" ht="33.75" customHeight="1" x14ac:dyDescent="0.2">
      <c r="B39" s="202" t="s">
        <v>270</v>
      </c>
      <c r="C39" s="551" t="s">
        <v>359</v>
      </c>
      <c r="D39" s="469"/>
      <c r="E39" s="469"/>
      <c r="F39" s="469"/>
      <c r="G39" s="469"/>
      <c r="H39" s="469"/>
      <c r="I39" s="470"/>
      <c r="J39" s="37"/>
      <c r="K39" s="37"/>
    </row>
    <row r="40" spans="2:11" ht="34.5" customHeight="1" x14ac:dyDescent="0.2">
      <c r="B40" s="449"/>
      <c r="C40" s="450"/>
      <c r="D40" s="450"/>
      <c r="E40" s="450"/>
      <c r="F40" s="450"/>
      <c r="G40" s="450"/>
      <c r="H40" s="450"/>
      <c r="I40" s="451"/>
      <c r="J40" s="14"/>
      <c r="K40" s="14"/>
    </row>
    <row r="41" spans="2:11" ht="34.5" customHeight="1" x14ac:dyDescent="0.2">
      <c r="B41" s="452"/>
      <c r="C41" s="453"/>
      <c r="D41" s="453"/>
      <c r="E41" s="453"/>
      <c r="F41" s="453"/>
      <c r="G41" s="453"/>
      <c r="H41" s="453"/>
      <c r="I41" s="454"/>
      <c r="J41" s="37"/>
      <c r="K41" s="37"/>
    </row>
    <row r="42" spans="2:11" ht="34.5" customHeight="1" x14ac:dyDescent="0.2">
      <c r="B42" s="452"/>
      <c r="C42" s="453"/>
      <c r="D42" s="453"/>
      <c r="E42" s="453"/>
      <c r="F42" s="453"/>
      <c r="G42" s="453"/>
      <c r="H42" s="453"/>
      <c r="I42" s="454"/>
      <c r="J42" s="37"/>
      <c r="K42" s="37"/>
    </row>
    <row r="43" spans="2:11" ht="34.5" customHeight="1" x14ac:dyDescent="0.2">
      <c r="B43" s="452"/>
      <c r="C43" s="453"/>
      <c r="D43" s="453"/>
      <c r="E43" s="453"/>
      <c r="F43" s="453"/>
      <c r="G43" s="453"/>
      <c r="H43" s="453"/>
      <c r="I43" s="454"/>
      <c r="J43" s="37"/>
      <c r="K43" s="37"/>
    </row>
    <row r="44" spans="2:11" ht="95.25" customHeight="1" x14ac:dyDescent="0.2">
      <c r="B44" s="455"/>
      <c r="C44" s="456"/>
      <c r="D44" s="456"/>
      <c r="E44" s="456"/>
      <c r="F44" s="456"/>
      <c r="G44" s="456"/>
      <c r="H44" s="456"/>
      <c r="I44" s="457"/>
      <c r="J44" s="12"/>
      <c r="K44" s="12"/>
    </row>
    <row r="45" spans="2:11" ht="88.5" customHeight="1" x14ac:dyDescent="0.2">
      <c r="B45" s="183" t="s">
        <v>271</v>
      </c>
      <c r="C45" s="461" t="s">
        <v>360</v>
      </c>
      <c r="D45" s="552"/>
      <c r="E45" s="552"/>
      <c r="F45" s="552"/>
      <c r="G45" s="552"/>
      <c r="H45" s="552"/>
      <c r="I45" s="553"/>
      <c r="J45" s="38"/>
      <c r="K45" s="38"/>
    </row>
    <row r="46" spans="2:11" ht="36" customHeight="1" x14ac:dyDescent="0.2">
      <c r="B46" s="183" t="s">
        <v>272</v>
      </c>
      <c r="C46" s="461" t="s">
        <v>354</v>
      </c>
      <c r="D46" s="459"/>
      <c r="E46" s="459"/>
      <c r="F46" s="459"/>
      <c r="G46" s="459"/>
      <c r="H46" s="459"/>
      <c r="I46" s="460"/>
      <c r="J46" s="38"/>
      <c r="K46" s="38"/>
    </row>
    <row r="47" spans="2:11" ht="58.5" customHeight="1" x14ac:dyDescent="0.2">
      <c r="B47" s="203" t="s">
        <v>273</v>
      </c>
      <c r="C47" s="458" t="s">
        <v>301</v>
      </c>
      <c r="D47" s="462"/>
      <c r="E47" s="462"/>
      <c r="F47" s="462"/>
      <c r="G47" s="462"/>
      <c r="H47" s="462"/>
      <c r="I47" s="463"/>
      <c r="J47" s="38"/>
      <c r="K47" s="38"/>
    </row>
    <row r="48" spans="2:11" ht="22.5" customHeight="1" x14ac:dyDescent="0.2">
      <c r="B48" s="465" t="s">
        <v>275</v>
      </c>
      <c r="C48" s="466"/>
      <c r="D48" s="466"/>
      <c r="E48" s="466"/>
      <c r="F48" s="466"/>
      <c r="G48" s="466"/>
      <c r="H48" s="466"/>
      <c r="I48" s="467"/>
      <c r="J48" s="38"/>
      <c r="K48" s="38"/>
    </row>
    <row r="49" spans="2:11" ht="22.5" customHeight="1" x14ac:dyDescent="0.2">
      <c r="B49" s="444" t="s">
        <v>276</v>
      </c>
      <c r="C49" s="197" t="s">
        <v>277</v>
      </c>
      <c r="D49" s="446" t="s">
        <v>278</v>
      </c>
      <c r="E49" s="446"/>
      <c r="F49" s="446"/>
      <c r="G49" s="446" t="s">
        <v>279</v>
      </c>
      <c r="H49" s="446"/>
      <c r="I49" s="447"/>
      <c r="J49" s="39"/>
      <c r="K49" s="39"/>
    </row>
    <row r="50" spans="2:11" ht="50.25" customHeight="1" x14ac:dyDescent="0.2">
      <c r="B50" s="445"/>
      <c r="C50" s="198" t="s">
        <v>280</v>
      </c>
      <c r="D50" s="448" t="s">
        <v>280</v>
      </c>
      <c r="E50" s="448"/>
      <c r="F50" s="448"/>
      <c r="G50" s="448" t="s">
        <v>280</v>
      </c>
      <c r="H50" s="448"/>
      <c r="I50" s="464"/>
      <c r="J50" s="39"/>
      <c r="K50" s="39"/>
    </row>
    <row r="51" spans="2:11" ht="82.5" customHeight="1" x14ac:dyDescent="0.2">
      <c r="B51" s="204" t="s">
        <v>281</v>
      </c>
      <c r="C51" s="448" t="s">
        <v>302</v>
      </c>
      <c r="D51" s="448"/>
      <c r="E51" s="448"/>
      <c r="F51" s="448"/>
      <c r="G51" s="448"/>
      <c r="H51" s="448"/>
      <c r="I51" s="464"/>
      <c r="J51" s="42"/>
      <c r="K51" s="42"/>
    </row>
    <row r="52" spans="2:11" ht="28.5" customHeight="1" x14ac:dyDescent="0.2">
      <c r="B52" s="205" t="s">
        <v>283</v>
      </c>
      <c r="C52" s="525" t="s">
        <v>284</v>
      </c>
      <c r="D52" s="526"/>
      <c r="E52" s="526"/>
      <c r="F52" s="526"/>
      <c r="G52" s="526"/>
      <c r="H52" s="526"/>
      <c r="I52" s="527"/>
      <c r="J52" s="42"/>
      <c r="K52" s="42"/>
    </row>
    <row r="53" spans="2:11" ht="30" customHeight="1" x14ac:dyDescent="0.2">
      <c r="B53" s="203" t="s">
        <v>285</v>
      </c>
      <c r="C53" s="525" t="s">
        <v>286</v>
      </c>
      <c r="D53" s="526"/>
      <c r="E53" s="526"/>
      <c r="F53" s="526"/>
      <c r="G53" s="526"/>
      <c r="H53" s="526"/>
      <c r="I53" s="527"/>
      <c r="J53" s="43"/>
      <c r="K53" s="43"/>
    </row>
    <row r="54" spans="2:11" ht="31.5" customHeight="1" thickBot="1" x14ac:dyDescent="0.25">
      <c r="B54" s="206" t="s">
        <v>287</v>
      </c>
      <c r="C54" s="543"/>
      <c r="D54" s="543"/>
      <c r="E54" s="543"/>
      <c r="F54" s="543"/>
      <c r="G54" s="543"/>
      <c r="H54" s="543"/>
      <c r="I54" s="544"/>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waPEpn9nsPy347j8EBAhmsVYk5EvhsgTg7vH8Jydd44EvIQPqS+mcTLKQFztOSfTHjFPJLIF2sJ8dCBVGYNDGw==" saltValue="35z4JMh4cn/cVkLm3p4Bk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24" zoomScale="90" zoomScaleNormal="90" workbookViewId="0">
      <selection activeCell="C35" sqref="C3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21"/>
      <c r="C1" s="534" t="s">
        <v>1</v>
      </c>
      <c r="D1" s="534"/>
      <c r="E1" s="534"/>
      <c r="F1" s="534"/>
      <c r="G1" s="534"/>
      <c r="H1" s="534"/>
      <c r="I1" s="523"/>
      <c r="J1" s="10"/>
      <c r="K1" s="10"/>
      <c r="M1" s="165" t="s">
        <v>61</v>
      </c>
    </row>
    <row r="2" spans="2:14" ht="37.5" customHeight="1" x14ac:dyDescent="0.2">
      <c r="B2" s="522"/>
      <c r="C2" s="535" t="s">
        <v>210</v>
      </c>
      <c r="D2" s="535"/>
      <c r="E2" s="535"/>
      <c r="F2" s="535"/>
      <c r="G2" s="535"/>
      <c r="H2" s="535"/>
      <c r="I2" s="524"/>
      <c r="J2" s="10"/>
      <c r="K2" s="10"/>
      <c r="M2" s="165" t="s">
        <v>62</v>
      </c>
    </row>
    <row r="3" spans="2:14" ht="37.5" customHeight="1" x14ac:dyDescent="0.2">
      <c r="B3" s="522"/>
      <c r="C3" s="535" t="s">
        <v>211</v>
      </c>
      <c r="D3" s="535"/>
      <c r="E3" s="535"/>
      <c r="F3" s="535" t="s">
        <v>212</v>
      </c>
      <c r="G3" s="535"/>
      <c r="H3" s="535"/>
      <c r="I3" s="524"/>
      <c r="J3" s="10"/>
      <c r="K3" s="10"/>
      <c r="M3" s="165" t="s">
        <v>64</v>
      </c>
    </row>
    <row r="4" spans="2:14" ht="23.25" customHeight="1" x14ac:dyDescent="0.2">
      <c r="B4" s="536"/>
      <c r="C4" s="537"/>
      <c r="D4" s="537"/>
      <c r="E4" s="537"/>
      <c r="F4" s="537"/>
      <c r="G4" s="537"/>
      <c r="H4" s="537"/>
      <c r="I4" s="538"/>
      <c r="J4" s="12"/>
      <c r="K4" s="12"/>
    </row>
    <row r="5" spans="2:14" ht="24" customHeight="1" x14ac:dyDescent="0.2">
      <c r="B5" s="539" t="s">
        <v>213</v>
      </c>
      <c r="C5" s="540"/>
      <c r="D5" s="540"/>
      <c r="E5" s="540"/>
      <c r="F5" s="540"/>
      <c r="G5" s="540"/>
      <c r="H5" s="540"/>
      <c r="I5" s="541"/>
      <c r="J5" s="14"/>
      <c r="K5" s="14"/>
      <c r="N5" s="166" t="s">
        <v>71</v>
      </c>
    </row>
    <row r="6" spans="2:14" ht="30.75" customHeight="1" x14ac:dyDescent="0.2">
      <c r="B6" s="183" t="s">
        <v>214</v>
      </c>
      <c r="C6" s="181">
        <v>3</v>
      </c>
      <c r="D6" s="542" t="s">
        <v>215</v>
      </c>
      <c r="E6" s="542"/>
      <c r="F6" s="496" t="s">
        <v>303</v>
      </c>
      <c r="G6" s="496"/>
      <c r="H6" s="496"/>
      <c r="I6" s="497"/>
      <c r="J6" s="15"/>
      <c r="K6" s="15"/>
      <c r="M6" s="165" t="s">
        <v>75</v>
      </c>
      <c r="N6" s="166" t="s">
        <v>76</v>
      </c>
    </row>
    <row r="7" spans="2:14" ht="30.75" customHeight="1" x14ac:dyDescent="0.2">
      <c r="B7" s="183" t="s">
        <v>217</v>
      </c>
      <c r="C7" s="181" t="s">
        <v>78</v>
      </c>
      <c r="D7" s="542" t="s">
        <v>218</v>
      </c>
      <c r="E7" s="542"/>
      <c r="F7" s="498" t="s">
        <v>219</v>
      </c>
      <c r="G7" s="498"/>
      <c r="H7" s="182" t="s">
        <v>220</v>
      </c>
      <c r="I7" s="201" t="s">
        <v>78</v>
      </c>
      <c r="J7" s="17"/>
      <c r="K7" s="17"/>
      <c r="M7" s="165" t="s">
        <v>82</v>
      </c>
      <c r="N7" s="166" t="s">
        <v>83</v>
      </c>
    </row>
    <row r="8" spans="2:14" ht="30.75" customHeight="1" x14ac:dyDescent="0.2">
      <c r="B8" s="183" t="s">
        <v>221</v>
      </c>
      <c r="C8" s="496" t="s">
        <v>222</v>
      </c>
      <c r="D8" s="496"/>
      <c r="E8" s="496"/>
      <c r="F8" s="496"/>
      <c r="G8" s="182" t="s">
        <v>223</v>
      </c>
      <c r="H8" s="508">
        <v>7551</v>
      </c>
      <c r="I8" s="509"/>
      <c r="J8" s="19"/>
      <c r="K8" s="19"/>
      <c r="M8" s="165" t="s">
        <v>87</v>
      </c>
      <c r="N8" s="166" t="s">
        <v>42</v>
      </c>
    </row>
    <row r="9" spans="2:14" ht="30.75" customHeight="1" x14ac:dyDescent="0.2">
      <c r="B9" s="183" t="s">
        <v>62</v>
      </c>
      <c r="C9" s="510" t="s">
        <v>82</v>
      </c>
      <c r="D9" s="510"/>
      <c r="E9" s="510"/>
      <c r="F9" s="510"/>
      <c r="G9" s="182" t="s">
        <v>224</v>
      </c>
      <c r="H9" s="511" t="s">
        <v>304</v>
      </c>
      <c r="I9" s="512"/>
      <c r="J9" s="20"/>
      <c r="K9" s="20"/>
      <c r="M9" s="167" t="s">
        <v>91</v>
      </c>
    </row>
    <row r="10" spans="2:14" ht="30.75" customHeight="1" x14ac:dyDescent="0.2">
      <c r="B10" s="183" t="s">
        <v>226</v>
      </c>
      <c r="C10" s="496" t="s">
        <v>227</v>
      </c>
      <c r="D10" s="496"/>
      <c r="E10" s="496"/>
      <c r="F10" s="496"/>
      <c r="G10" s="496"/>
      <c r="H10" s="496"/>
      <c r="I10" s="497"/>
      <c r="J10" s="22"/>
      <c r="K10" s="22"/>
      <c r="M10" s="167"/>
    </row>
    <row r="11" spans="2:14" ht="30.75" customHeight="1" x14ac:dyDescent="0.2">
      <c r="B11" s="183" t="s">
        <v>228</v>
      </c>
      <c r="C11" s="572" t="s">
        <v>305</v>
      </c>
      <c r="D11" s="572"/>
      <c r="E11" s="572"/>
      <c r="F11" s="572"/>
      <c r="G11" s="572"/>
      <c r="H11" s="572"/>
      <c r="I11" s="573"/>
      <c r="J11" s="17"/>
      <c r="K11" s="17"/>
      <c r="M11" s="167"/>
      <c r="N11" s="166" t="s">
        <v>96</v>
      </c>
    </row>
    <row r="12" spans="2:14" ht="30.75" customHeight="1" x14ac:dyDescent="0.2">
      <c r="B12" s="183" t="s">
        <v>230</v>
      </c>
      <c r="C12" s="516" t="s">
        <v>306</v>
      </c>
      <c r="D12" s="516"/>
      <c r="E12" s="516"/>
      <c r="F12" s="516"/>
      <c r="G12" s="182" t="s">
        <v>232</v>
      </c>
      <c r="H12" s="474" t="s">
        <v>100</v>
      </c>
      <c r="I12" s="475"/>
      <c r="J12" s="17"/>
      <c r="K12" s="17"/>
      <c r="M12" s="167" t="s">
        <v>101</v>
      </c>
      <c r="N12" s="166" t="s">
        <v>78</v>
      </c>
    </row>
    <row r="13" spans="2:14" ht="30.75" customHeight="1" x14ac:dyDescent="0.2">
      <c r="B13" s="183" t="s">
        <v>233</v>
      </c>
      <c r="C13" s="517" t="s">
        <v>234</v>
      </c>
      <c r="D13" s="517"/>
      <c r="E13" s="517"/>
      <c r="F13" s="517"/>
      <c r="G13" s="182" t="s">
        <v>235</v>
      </c>
      <c r="H13" s="498" t="s">
        <v>42</v>
      </c>
      <c r="I13" s="518"/>
      <c r="J13" s="17"/>
      <c r="K13" s="17"/>
      <c r="M13" s="167" t="s">
        <v>105</v>
      </c>
    </row>
    <row r="14" spans="2:14" ht="64.5" customHeight="1" x14ac:dyDescent="0.2">
      <c r="B14" s="183" t="s">
        <v>236</v>
      </c>
      <c r="C14" s="519" t="s">
        <v>307</v>
      </c>
      <c r="D14" s="519"/>
      <c r="E14" s="519"/>
      <c r="F14" s="519"/>
      <c r="G14" s="519"/>
      <c r="H14" s="519"/>
      <c r="I14" s="520"/>
      <c r="J14" s="22"/>
      <c r="K14" s="22"/>
      <c r="M14" s="167" t="s">
        <v>108</v>
      </c>
    </row>
    <row r="15" spans="2:14" ht="30.75" customHeight="1" x14ac:dyDescent="0.2">
      <c r="B15" s="183" t="s">
        <v>238</v>
      </c>
      <c r="C15" s="505" t="s">
        <v>239</v>
      </c>
      <c r="D15" s="506"/>
      <c r="E15" s="506"/>
      <c r="F15" s="506"/>
      <c r="G15" s="506"/>
      <c r="H15" s="506"/>
      <c r="I15" s="507"/>
      <c r="J15" s="23"/>
      <c r="K15" s="23"/>
      <c r="M15" s="167" t="s">
        <v>112</v>
      </c>
    </row>
    <row r="16" spans="2:14" ht="20.25" customHeight="1" x14ac:dyDescent="0.2">
      <c r="B16" s="183" t="s">
        <v>240</v>
      </c>
      <c r="C16" s="496" t="s">
        <v>308</v>
      </c>
      <c r="D16" s="496"/>
      <c r="E16" s="496"/>
      <c r="F16" s="496"/>
      <c r="G16" s="496"/>
      <c r="H16" s="496"/>
      <c r="I16" s="497"/>
      <c r="J16" s="24"/>
      <c r="K16" s="24"/>
      <c r="M16" s="167"/>
    </row>
    <row r="17" spans="2:18" ht="30.75" customHeight="1" x14ac:dyDescent="0.2">
      <c r="B17" s="183" t="s">
        <v>242</v>
      </c>
      <c r="C17" s="498" t="s">
        <v>295</v>
      </c>
      <c r="D17" s="499"/>
      <c r="E17" s="499"/>
      <c r="F17" s="499"/>
      <c r="G17" s="499"/>
      <c r="H17" s="499"/>
      <c r="I17" s="500"/>
      <c r="J17" s="25"/>
      <c r="K17" s="25"/>
      <c r="M17" s="167" t="s">
        <v>100</v>
      </c>
    </row>
    <row r="18" spans="2:18" ht="18" customHeight="1" x14ac:dyDescent="0.2">
      <c r="B18" s="501" t="s">
        <v>244</v>
      </c>
      <c r="C18" s="502" t="s">
        <v>245</v>
      </c>
      <c r="D18" s="502"/>
      <c r="E18" s="502"/>
      <c r="F18" s="503" t="s">
        <v>246</v>
      </c>
      <c r="G18" s="503"/>
      <c r="H18" s="503"/>
      <c r="I18" s="504"/>
      <c r="J18" s="180"/>
      <c r="K18" s="26"/>
      <c r="M18" s="167"/>
    </row>
    <row r="19" spans="2:18" ht="25.5" customHeight="1" x14ac:dyDescent="0.2">
      <c r="B19" s="501"/>
      <c r="C19" s="496" t="s">
        <v>309</v>
      </c>
      <c r="D19" s="496"/>
      <c r="E19" s="496"/>
      <c r="F19" s="496" t="s">
        <v>310</v>
      </c>
      <c r="G19" s="496"/>
      <c r="H19" s="496"/>
      <c r="I19" s="497"/>
      <c r="J19" s="24"/>
      <c r="K19" s="24"/>
      <c r="M19" s="167"/>
    </row>
    <row r="20" spans="2:18" ht="39.75" customHeight="1" x14ac:dyDescent="0.2">
      <c r="B20" s="183" t="s">
        <v>249</v>
      </c>
      <c r="C20" s="471" t="s">
        <v>311</v>
      </c>
      <c r="D20" s="472"/>
      <c r="E20" s="473"/>
      <c r="F20" s="474" t="s">
        <v>311</v>
      </c>
      <c r="G20" s="474"/>
      <c r="H20" s="474"/>
      <c r="I20" s="475"/>
      <c r="J20" s="17"/>
      <c r="K20" s="17"/>
      <c r="M20" s="167"/>
    </row>
    <row r="21" spans="2:18" ht="24" customHeight="1" x14ac:dyDescent="0.2">
      <c r="B21" s="183" t="s">
        <v>251</v>
      </c>
      <c r="C21" s="476" t="s">
        <v>353</v>
      </c>
      <c r="D21" s="477"/>
      <c r="E21" s="478"/>
      <c r="F21" s="476" t="s">
        <v>312</v>
      </c>
      <c r="G21" s="477"/>
      <c r="H21" s="477"/>
      <c r="I21" s="479"/>
      <c r="J21" s="23"/>
      <c r="K21" s="23"/>
      <c r="M21" s="167"/>
    </row>
    <row r="22" spans="2:18" ht="23.25" customHeight="1" x14ac:dyDescent="0.2">
      <c r="B22" s="183" t="s">
        <v>254</v>
      </c>
      <c r="C22" s="480">
        <v>44562</v>
      </c>
      <c r="D22" s="477"/>
      <c r="E22" s="478"/>
      <c r="F22" s="182" t="s">
        <v>255</v>
      </c>
      <c r="G22" s="199">
        <v>0.16400000000000001</v>
      </c>
      <c r="H22" s="182" t="s">
        <v>256</v>
      </c>
      <c r="I22" s="200">
        <v>0.26</v>
      </c>
      <c r="J22" s="209"/>
      <c r="K22" s="28"/>
      <c r="M22" s="167"/>
    </row>
    <row r="23" spans="2:18" ht="27" customHeight="1" x14ac:dyDescent="0.2">
      <c r="B23" s="183" t="s">
        <v>257</v>
      </c>
      <c r="C23" s="480">
        <v>44926</v>
      </c>
      <c r="D23" s="477"/>
      <c r="E23" s="478"/>
      <c r="F23" s="182" t="s">
        <v>258</v>
      </c>
      <c r="G23" s="569">
        <v>0.34</v>
      </c>
      <c r="H23" s="570"/>
      <c r="I23" s="571"/>
      <c r="J23" s="29"/>
      <c r="K23" s="29"/>
      <c r="M23" s="167"/>
      <c r="N23" s="169"/>
      <c r="P23" s="166">
        <f>N24*M23</f>
        <v>0</v>
      </c>
      <c r="R23" s="166">
        <v>9.5300000000000003E-3</v>
      </c>
    </row>
    <row r="24" spans="2:18" ht="30.75" customHeight="1" x14ac:dyDescent="0.2">
      <c r="B24" s="186" t="s">
        <v>259</v>
      </c>
      <c r="C24" s="484" t="s">
        <v>112</v>
      </c>
      <c r="D24" s="485"/>
      <c r="E24" s="486"/>
      <c r="F24" s="187" t="s">
        <v>260</v>
      </c>
      <c r="G24" s="476" t="s">
        <v>44</v>
      </c>
      <c r="H24" s="477"/>
      <c r="I24" s="479"/>
      <c r="J24" s="180"/>
      <c r="K24" s="179"/>
      <c r="M24" s="168"/>
      <c r="N24" s="170"/>
      <c r="O24" s="170" t="e">
        <f>N24/N23</f>
        <v>#DIV/0!</v>
      </c>
      <c r="P24" s="170"/>
      <c r="R24" s="166">
        <v>9.5300000000000003E-3</v>
      </c>
    </row>
    <row r="25" spans="2:18" ht="22.5" customHeight="1" x14ac:dyDescent="0.2">
      <c r="B25" s="465" t="s">
        <v>261</v>
      </c>
      <c r="C25" s="466"/>
      <c r="D25" s="466"/>
      <c r="E25" s="466"/>
      <c r="F25" s="466"/>
      <c r="G25" s="466"/>
      <c r="H25" s="466"/>
      <c r="I25" s="467"/>
      <c r="J25" s="14"/>
      <c r="K25" s="14"/>
      <c r="L25" s="164"/>
      <c r="M25" s="167"/>
      <c r="R25" s="166">
        <v>1.6199999999999999E-2</v>
      </c>
    </row>
    <row r="26" spans="2:18" ht="43.5" customHeight="1" x14ac:dyDescent="0.2">
      <c r="B26" s="188" t="s">
        <v>142</v>
      </c>
      <c r="C26" s="189" t="s">
        <v>262</v>
      </c>
      <c r="D26" s="189" t="s">
        <v>263</v>
      </c>
      <c r="E26" s="190" t="s">
        <v>264</v>
      </c>
      <c r="F26" s="189" t="s">
        <v>265</v>
      </c>
      <c r="G26" s="189" t="s">
        <v>266</v>
      </c>
      <c r="H26" s="190" t="s">
        <v>267</v>
      </c>
      <c r="I26" s="191" t="s">
        <v>268</v>
      </c>
      <c r="J26" s="224"/>
      <c r="K26" s="215"/>
      <c r="L26" s="164"/>
      <c r="M26" s="167"/>
      <c r="R26" s="166">
        <v>1.6199999999999999E-2</v>
      </c>
    </row>
    <row r="27" spans="2:18" ht="17.25" customHeight="1" x14ac:dyDescent="0.2">
      <c r="B27" s="192" t="s">
        <v>269</v>
      </c>
      <c r="C27" s="229">
        <v>2.8299999999999999E-2</v>
      </c>
      <c r="D27" s="238">
        <v>0.03</v>
      </c>
      <c r="E27" s="195">
        <f>IF(OR(C27=0,C27=""),0,D27/C27)</f>
        <v>1.0600706713780919</v>
      </c>
      <c r="F27" s="559">
        <f>SUM(C27:C38)</f>
        <v>0.33959999999999996</v>
      </c>
      <c r="G27" s="562">
        <f>SUM(D27:D38)</f>
        <v>0.1149</v>
      </c>
      <c r="H27" s="196">
        <f>+(D27*100%)/$G$23</f>
        <v>8.8235294117647051E-2</v>
      </c>
      <c r="I27" s="565">
        <f>G27+I22</f>
        <v>0.37490000000000001</v>
      </c>
      <c r="J27" s="225"/>
      <c r="K27" s="69"/>
    </row>
    <row r="28" spans="2:18" ht="17.25" customHeight="1" x14ac:dyDescent="0.2">
      <c r="B28" s="192" t="s">
        <v>152</v>
      </c>
      <c r="C28" s="229">
        <v>2.8299999999999999E-2</v>
      </c>
      <c r="D28" s="239">
        <v>2.8299999999999999E-2</v>
      </c>
      <c r="E28" s="237">
        <f t="shared" ref="E28:E38" si="0">IF(OR(C28=0,C28=""),0,D28/C28)</f>
        <v>1</v>
      </c>
      <c r="F28" s="560"/>
      <c r="G28" s="563"/>
      <c r="H28" s="196">
        <f>+IF(D28="","",((D28*100%)/$G$23)+H27)</f>
        <v>0.1714705882352941</v>
      </c>
      <c r="I28" s="566"/>
      <c r="J28" s="226"/>
      <c r="K28" s="228"/>
    </row>
    <row r="29" spans="2:18" ht="17.25" customHeight="1" x14ac:dyDescent="0.2">
      <c r="B29" s="192" t="s">
        <v>153</v>
      </c>
      <c r="C29" s="229">
        <v>2.8299999999999999E-2</v>
      </c>
      <c r="D29" s="239">
        <v>2.8299999999999999E-2</v>
      </c>
      <c r="E29" s="195">
        <f t="shared" si="0"/>
        <v>1</v>
      </c>
      <c r="F29" s="560"/>
      <c r="G29" s="563"/>
      <c r="H29" s="196">
        <f t="shared" ref="H29:H38" si="1">+IF(D29="","",((D29*100%)/$G$23)+H28)</f>
        <v>0.25470588235294112</v>
      </c>
      <c r="I29" s="566"/>
      <c r="J29" s="227"/>
      <c r="K29" s="227"/>
    </row>
    <row r="30" spans="2:18" ht="17.25" customHeight="1" x14ac:dyDescent="0.2">
      <c r="B30" s="192" t="s">
        <v>154</v>
      </c>
      <c r="C30" s="229">
        <v>2.8299999999999999E-2</v>
      </c>
      <c r="D30" s="239">
        <v>2.8299999999999999E-2</v>
      </c>
      <c r="E30" s="195">
        <f t="shared" si="0"/>
        <v>1</v>
      </c>
      <c r="F30" s="560"/>
      <c r="G30" s="563"/>
      <c r="H30" s="196">
        <f t="shared" si="1"/>
        <v>0.33794117647058819</v>
      </c>
      <c r="I30" s="566"/>
      <c r="J30" s="219"/>
      <c r="K30" s="227"/>
    </row>
    <row r="31" spans="2:18" ht="17.25" customHeight="1" x14ac:dyDescent="0.2">
      <c r="B31" s="192" t="s">
        <v>155</v>
      </c>
      <c r="C31" s="229">
        <v>2.8299999999999999E-2</v>
      </c>
      <c r="D31" s="229"/>
      <c r="E31" s="195">
        <f t="shared" si="0"/>
        <v>0</v>
      </c>
      <c r="F31" s="560"/>
      <c r="G31" s="563"/>
      <c r="H31" s="196" t="str">
        <f t="shared" si="1"/>
        <v/>
      </c>
      <c r="I31" s="566"/>
      <c r="J31" s="219"/>
      <c r="K31" s="227"/>
    </row>
    <row r="32" spans="2:18" ht="17.25" customHeight="1" x14ac:dyDescent="0.2">
      <c r="B32" s="192" t="s">
        <v>156</v>
      </c>
      <c r="C32" s="229">
        <v>2.8299999999999999E-2</v>
      </c>
      <c r="D32" s="229"/>
      <c r="E32" s="195">
        <f t="shared" si="0"/>
        <v>0</v>
      </c>
      <c r="F32" s="560"/>
      <c r="G32" s="563"/>
      <c r="H32" s="196" t="str">
        <f t="shared" si="1"/>
        <v/>
      </c>
      <c r="I32" s="566"/>
      <c r="J32" s="219"/>
      <c r="K32" s="227"/>
    </row>
    <row r="33" spans="2:11" ht="17.25" customHeight="1" x14ac:dyDescent="0.2">
      <c r="B33" s="192" t="s">
        <v>157</v>
      </c>
      <c r="C33" s="229">
        <v>2.8299999999999999E-2</v>
      </c>
      <c r="D33" s="229"/>
      <c r="E33" s="195">
        <f t="shared" si="0"/>
        <v>0</v>
      </c>
      <c r="F33" s="560"/>
      <c r="G33" s="563"/>
      <c r="H33" s="196" t="str">
        <f>+IF(D33="","",((D33*100%)/$G$23)+H32)</f>
        <v/>
      </c>
      <c r="I33" s="566"/>
      <c r="J33" s="219"/>
      <c r="K33" s="227"/>
    </row>
    <row r="34" spans="2:11" ht="17.25" customHeight="1" x14ac:dyDescent="0.2">
      <c r="B34" s="192" t="s">
        <v>158</v>
      </c>
      <c r="C34" s="229">
        <v>2.8299999999999999E-2</v>
      </c>
      <c r="D34" s="229"/>
      <c r="E34" s="195">
        <f t="shared" si="0"/>
        <v>0</v>
      </c>
      <c r="F34" s="560"/>
      <c r="G34" s="563"/>
      <c r="H34" s="196" t="str">
        <f t="shared" si="1"/>
        <v/>
      </c>
      <c r="I34" s="566"/>
      <c r="J34" s="219"/>
      <c r="K34" s="227"/>
    </row>
    <row r="35" spans="2:11" ht="17.25" customHeight="1" x14ac:dyDescent="0.2">
      <c r="B35" s="192" t="s">
        <v>159</v>
      </c>
      <c r="C35" s="229">
        <v>2.8299999999999999E-2</v>
      </c>
      <c r="D35" s="229"/>
      <c r="E35" s="195">
        <f t="shared" si="0"/>
        <v>0</v>
      </c>
      <c r="F35" s="560"/>
      <c r="G35" s="563"/>
      <c r="H35" s="196" t="str">
        <f t="shared" si="1"/>
        <v/>
      </c>
      <c r="I35" s="566"/>
      <c r="J35" s="219"/>
      <c r="K35" s="227"/>
    </row>
    <row r="36" spans="2:11" ht="17.25" customHeight="1" x14ac:dyDescent="0.2">
      <c r="B36" s="192" t="s">
        <v>160</v>
      </c>
      <c r="C36" s="229">
        <v>2.8299999999999999E-2</v>
      </c>
      <c r="D36" s="229"/>
      <c r="E36" s="195">
        <f t="shared" si="0"/>
        <v>0</v>
      </c>
      <c r="F36" s="560"/>
      <c r="G36" s="563"/>
      <c r="H36" s="196" t="str">
        <f t="shared" si="1"/>
        <v/>
      </c>
      <c r="I36" s="566"/>
      <c r="J36" s="219"/>
      <c r="K36" s="228"/>
    </row>
    <row r="37" spans="2:11" ht="17.25" customHeight="1" x14ac:dyDescent="0.2">
      <c r="B37" s="192" t="s">
        <v>161</v>
      </c>
      <c r="C37" s="229">
        <v>2.8299999999999999E-2</v>
      </c>
      <c r="D37" s="229"/>
      <c r="E37" s="195">
        <f t="shared" si="0"/>
        <v>0</v>
      </c>
      <c r="F37" s="560"/>
      <c r="G37" s="563"/>
      <c r="H37" s="196" t="str">
        <f t="shared" si="1"/>
        <v/>
      </c>
      <c r="I37" s="566"/>
      <c r="J37" s="219"/>
      <c r="K37" s="216"/>
    </row>
    <row r="38" spans="2:11" ht="17.25" customHeight="1" x14ac:dyDescent="0.2">
      <c r="B38" s="192" t="s">
        <v>162</v>
      </c>
      <c r="C38" s="229">
        <v>2.8299999999999999E-2</v>
      </c>
      <c r="D38" s="229"/>
      <c r="E38" s="195">
        <f t="shared" si="0"/>
        <v>0</v>
      </c>
      <c r="F38" s="561"/>
      <c r="G38" s="564"/>
      <c r="H38" s="196" t="str">
        <f t="shared" si="1"/>
        <v/>
      </c>
      <c r="I38" s="567"/>
      <c r="J38" s="225"/>
      <c r="K38" s="216"/>
    </row>
    <row r="39" spans="2:11" ht="43.5" customHeight="1" x14ac:dyDescent="0.2">
      <c r="B39" s="202" t="s">
        <v>270</v>
      </c>
      <c r="C39" s="568" t="s">
        <v>361</v>
      </c>
      <c r="D39" s="469"/>
      <c r="E39" s="469"/>
      <c r="F39" s="469"/>
      <c r="G39" s="469"/>
      <c r="H39" s="469"/>
      <c r="I39" s="470"/>
      <c r="J39" s="217"/>
      <c r="K39" s="214"/>
    </row>
    <row r="40" spans="2:11" ht="34.5" customHeight="1" x14ac:dyDescent="0.2">
      <c r="B40" s="449"/>
      <c r="C40" s="450"/>
      <c r="D40" s="450"/>
      <c r="E40" s="450"/>
      <c r="F40" s="450"/>
      <c r="G40" s="450"/>
      <c r="H40" s="450"/>
      <c r="I40" s="451"/>
      <c r="J40" s="208"/>
      <c r="K40" s="14"/>
    </row>
    <row r="41" spans="2:11" ht="34.5" customHeight="1" x14ac:dyDescent="0.2">
      <c r="B41" s="452"/>
      <c r="C41" s="453"/>
      <c r="D41" s="453"/>
      <c r="E41" s="453"/>
      <c r="F41" s="453"/>
      <c r="G41" s="453"/>
      <c r="H41" s="453"/>
      <c r="I41" s="454"/>
      <c r="J41" s="37"/>
      <c r="K41" s="37"/>
    </row>
    <row r="42" spans="2:11" ht="34.5" customHeight="1" x14ac:dyDescent="0.2">
      <c r="B42" s="452"/>
      <c r="C42" s="453"/>
      <c r="D42" s="453"/>
      <c r="E42" s="453"/>
      <c r="F42" s="453"/>
      <c r="G42" s="453"/>
      <c r="H42" s="453"/>
      <c r="I42" s="454"/>
      <c r="J42" s="37"/>
      <c r="K42" s="37"/>
    </row>
    <row r="43" spans="2:11" ht="34.5" customHeight="1" x14ac:dyDescent="0.2">
      <c r="B43" s="452"/>
      <c r="C43" s="453"/>
      <c r="D43" s="453"/>
      <c r="E43" s="453"/>
      <c r="F43" s="453"/>
      <c r="G43" s="453"/>
      <c r="H43" s="453"/>
      <c r="I43" s="454"/>
      <c r="J43" s="37"/>
      <c r="K43" s="37"/>
    </row>
    <row r="44" spans="2:11" ht="101.25" customHeight="1" x14ac:dyDescent="0.2">
      <c r="B44" s="455"/>
      <c r="C44" s="456"/>
      <c r="D44" s="456"/>
      <c r="E44" s="456"/>
      <c r="F44" s="456"/>
      <c r="G44" s="456"/>
      <c r="H44" s="456"/>
      <c r="I44" s="457"/>
      <c r="J44" s="12"/>
      <c r="K44" s="12"/>
    </row>
    <row r="45" spans="2:11" ht="67.5" customHeight="1" x14ac:dyDescent="0.2">
      <c r="B45" s="183" t="s">
        <v>271</v>
      </c>
      <c r="C45" s="461" t="s">
        <v>362</v>
      </c>
      <c r="D45" s="459"/>
      <c r="E45" s="459"/>
      <c r="F45" s="459"/>
      <c r="G45" s="459"/>
      <c r="H45" s="459"/>
      <c r="I45" s="460"/>
      <c r="J45" s="38"/>
      <c r="K45" s="38"/>
    </row>
    <row r="46" spans="2:11" ht="48.75" customHeight="1" x14ac:dyDescent="0.2">
      <c r="B46" s="183" t="s">
        <v>272</v>
      </c>
      <c r="C46" s="458" t="s">
        <v>44</v>
      </c>
      <c r="D46" s="462"/>
      <c r="E46" s="462"/>
      <c r="F46" s="462"/>
      <c r="G46" s="462"/>
      <c r="H46" s="462"/>
      <c r="I46" s="463"/>
      <c r="J46" s="38"/>
      <c r="K46" s="38"/>
    </row>
    <row r="47" spans="2:11" ht="42.75" customHeight="1" x14ac:dyDescent="0.2">
      <c r="B47" s="203" t="s">
        <v>273</v>
      </c>
      <c r="C47" s="458" t="s">
        <v>313</v>
      </c>
      <c r="D47" s="462"/>
      <c r="E47" s="462"/>
      <c r="F47" s="462"/>
      <c r="G47" s="462"/>
      <c r="H47" s="462"/>
      <c r="I47" s="463"/>
      <c r="J47" s="38"/>
      <c r="K47" s="38"/>
    </row>
    <row r="48" spans="2:11" ht="22.5" customHeight="1" x14ac:dyDescent="0.2">
      <c r="B48" s="465" t="s">
        <v>275</v>
      </c>
      <c r="C48" s="466"/>
      <c r="D48" s="466"/>
      <c r="E48" s="466"/>
      <c r="F48" s="466"/>
      <c r="G48" s="466"/>
      <c r="H48" s="466"/>
      <c r="I48" s="467"/>
      <c r="J48" s="38"/>
      <c r="K48" s="38"/>
    </row>
    <row r="49" spans="2:11" ht="22.5" customHeight="1" x14ac:dyDescent="0.2">
      <c r="B49" s="444" t="s">
        <v>276</v>
      </c>
      <c r="C49" s="197" t="s">
        <v>277</v>
      </c>
      <c r="D49" s="446" t="s">
        <v>278</v>
      </c>
      <c r="E49" s="446"/>
      <c r="F49" s="446"/>
      <c r="G49" s="446" t="s">
        <v>279</v>
      </c>
      <c r="H49" s="446"/>
      <c r="I49" s="447"/>
      <c r="J49" s="39"/>
      <c r="K49" s="39"/>
    </row>
    <row r="50" spans="2:11" ht="30.75" customHeight="1" x14ac:dyDescent="0.2">
      <c r="B50" s="445"/>
      <c r="C50" s="198" t="s">
        <v>280</v>
      </c>
      <c r="D50" s="448" t="s">
        <v>280</v>
      </c>
      <c r="E50" s="448"/>
      <c r="F50" s="448"/>
      <c r="G50" s="448" t="s">
        <v>280</v>
      </c>
      <c r="H50" s="448"/>
      <c r="I50" s="464"/>
      <c r="J50" s="39"/>
      <c r="K50" s="39"/>
    </row>
    <row r="51" spans="2:11" ht="32.25" customHeight="1" x14ac:dyDescent="0.2">
      <c r="B51" s="204" t="s">
        <v>281</v>
      </c>
      <c r="C51" s="448" t="s">
        <v>314</v>
      </c>
      <c r="D51" s="448"/>
      <c r="E51" s="448"/>
      <c r="F51" s="448"/>
      <c r="G51" s="448"/>
      <c r="H51" s="448"/>
      <c r="I51" s="464"/>
      <c r="J51" s="42"/>
      <c r="K51" s="42"/>
    </row>
    <row r="52" spans="2:11" ht="28.5" customHeight="1" x14ac:dyDescent="0.2">
      <c r="B52" s="205" t="s">
        <v>283</v>
      </c>
      <c r="C52" s="525" t="s">
        <v>284</v>
      </c>
      <c r="D52" s="526"/>
      <c r="E52" s="526"/>
      <c r="F52" s="526"/>
      <c r="G52" s="526"/>
      <c r="H52" s="526"/>
      <c r="I52" s="527"/>
      <c r="J52" s="42"/>
      <c r="K52" s="42"/>
    </row>
    <row r="53" spans="2:11" ht="30" customHeight="1" x14ac:dyDescent="0.2">
      <c r="B53" s="203" t="s">
        <v>285</v>
      </c>
      <c r="C53" s="525" t="s">
        <v>286</v>
      </c>
      <c r="D53" s="526"/>
      <c r="E53" s="526"/>
      <c r="F53" s="526"/>
      <c r="G53" s="526"/>
      <c r="H53" s="526"/>
      <c r="I53" s="527"/>
      <c r="J53" s="43"/>
      <c r="K53" s="43"/>
    </row>
    <row r="54" spans="2:11" ht="31.5" customHeight="1" thickBot="1" x14ac:dyDescent="0.25">
      <c r="B54" s="206" t="s">
        <v>287</v>
      </c>
      <c r="C54" s="543"/>
      <c r="D54" s="543"/>
      <c r="E54" s="543"/>
      <c r="F54" s="543"/>
      <c r="G54" s="543"/>
      <c r="H54" s="543"/>
      <c r="I54" s="544"/>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eq21IrB3oOCzVAS3Nz8/5DmNPvATzblAghN+pJkdokKEWg9sDi37ljIrNJP8fng+r/ES6/Fs/IcPkYU0N/qVWg==" saltValue="9RPKeHiH9tQQF6p1n3taI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90" zoomScaleNormal="90" workbookViewId="0">
      <selection activeCell="B1" sqref="B1:B3"/>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1"/>
      <c r="C1" s="534" t="s">
        <v>1</v>
      </c>
      <c r="D1" s="534"/>
      <c r="E1" s="534"/>
      <c r="F1" s="534"/>
      <c r="G1" s="534"/>
      <c r="H1" s="534"/>
      <c r="I1" s="523"/>
      <c r="J1" s="10"/>
      <c r="K1" s="10"/>
      <c r="M1" s="165" t="s">
        <v>61</v>
      </c>
    </row>
    <row r="2" spans="2:14" ht="37.5" customHeight="1" x14ac:dyDescent="0.2">
      <c r="B2" s="522"/>
      <c r="C2" s="535" t="s">
        <v>210</v>
      </c>
      <c r="D2" s="535"/>
      <c r="E2" s="535"/>
      <c r="F2" s="535"/>
      <c r="G2" s="535"/>
      <c r="H2" s="535"/>
      <c r="I2" s="524"/>
      <c r="J2" s="10"/>
      <c r="K2" s="10"/>
      <c r="M2" s="165" t="s">
        <v>62</v>
      </c>
    </row>
    <row r="3" spans="2:14" ht="37.5" customHeight="1" x14ac:dyDescent="0.2">
      <c r="B3" s="522"/>
      <c r="C3" s="535" t="s">
        <v>211</v>
      </c>
      <c r="D3" s="535"/>
      <c r="E3" s="535"/>
      <c r="F3" s="535" t="s">
        <v>212</v>
      </c>
      <c r="G3" s="535"/>
      <c r="H3" s="535"/>
      <c r="I3" s="524"/>
      <c r="J3" s="10"/>
      <c r="K3" s="10"/>
      <c r="M3" s="165" t="s">
        <v>64</v>
      </c>
    </row>
    <row r="4" spans="2:14" ht="23.25" customHeight="1" x14ac:dyDescent="0.2">
      <c r="B4" s="536"/>
      <c r="C4" s="537"/>
      <c r="D4" s="537"/>
      <c r="E4" s="537"/>
      <c r="F4" s="537"/>
      <c r="G4" s="537"/>
      <c r="H4" s="537"/>
      <c r="I4" s="538"/>
      <c r="J4" s="12"/>
      <c r="K4" s="12"/>
    </row>
    <row r="5" spans="2:14" ht="24" customHeight="1" x14ac:dyDescent="0.2">
      <c r="B5" s="539" t="s">
        <v>213</v>
      </c>
      <c r="C5" s="540"/>
      <c r="D5" s="540"/>
      <c r="E5" s="540"/>
      <c r="F5" s="540"/>
      <c r="G5" s="540"/>
      <c r="H5" s="540"/>
      <c r="I5" s="541"/>
      <c r="J5" s="14"/>
      <c r="K5" s="14"/>
      <c r="N5" s="166" t="s">
        <v>71</v>
      </c>
    </row>
    <row r="6" spans="2:14" ht="30.75" customHeight="1" x14ac:dyDescent="0.2">
      <c r="B6" s="183" t="s">
        <v>214</v>
      </c>
      <c r="C6" s="181">
        <v>4</v>
      </c>
      <c r="D6" s="542" t="s">
        <v>215</v>
      </c>
      <c r="E6" s="542"/>
      <c r="F6" s="496" t="s">
        <v>315</v>
      </c>
      <c r="G6" s="496"/>
      <c r="H6" s="496"/>
      <c r="I6" s="497"/>
      <c r="J6" s="15"/>
      <c r="K6" s="15"/>
      <c r="M6" s="165" t="s">
        <v>75</v>
      </c>
      <c r="N6" s="166" t="s">
        <v>76</v>
      </c>
    </row>
    <row r="7" spans="2:14" ht="30.75" customHeight="1" x14ac:dyDescent="0.2">
      <c r="B7" s="183" t="s">
        <v>217</v>
      </c>
      <c r="C7" s="181" t="s">
        <v>78</v>
      </c>
      <c r="D7" s="542" t="s">
        <v>218</v>
      </c>
      <c r="E7" s="542"/>
      <c r="F7" s="498" t="s">
        <v>219</v>
      </c>
      <c r="G7" s="498"/>
      <c r="H7" s="182" t="s">
        <v>220</v>
      </c>
      <c r="I7" s="201" t="s">
        <v>96</v>
      </c>
      <c r="J7" s="17"/>
      <c r="K7" s="17"/>
      <c r="M7" s="165" t="s">
        <v>82</v>
      </c>
      <c r="N7" s="166" t="s">
        <v>83</v>
      </c>
    </row>
    <row r="8" spans="2:14" ht="30.75" customHeight="1" x14ac:dyDescent="0.2">
      <c r="B8" s="183" t="s">
        <v>221</v>
      </c>
      <c r="C8" s="496" t="s">
        <v>222</v>
      </c>
      <c r="D8" s="496"/>
      <c r="E8" s="496"/>
      <c r="F8" s="496"/>
      <c r="G8" s="182" t="s">
        <v>223</v>
      </c>
      <c r="H8" s="508">
        <v>7551</v>
      </c>
      <c r="I8" s="509"/>
      <c r="J8" s="19"/>
      <c r="K8" s="19"/>
      <c r="M8" s="165" t="s">
        <v>87</v>
      </c>
      <c r="N8" s="166" t="s">
        <v>42</v>
      </c>
    </row>
    <row r="9" spans="2:14" ht="30.75" customHeight="1" x14ac:dyDescent="0.2">
      <c r="B9" s="183" t="s">
        <v>62</v>
      </c>
      <c r="C9" s="510" t="s">
        <v>82</v>
      </c>
      <c r="D9" s="510"/>
      <c r="E9" s="510"/>
      <c r="F9" s="510"/>
      <c r="G9" s="182" t="s">
        <v>224</v>
      </c>
      <c r="H9" s="511" t="s">
        <v>225</v>
      </c>
      <c r="I9" s="512"/>
      <c r="J9" s="20"/>
      <c r="K9" s="20"/>
      <c r="M9" s="167" t="s">
        <v>91</v>
      </c>
    </row>
    <row r="10" spans="2:14" ht="30.75" customHeight="1" x14ac:dyDescent="0.2">
      <c r="B10" s="183" t="s">
        <v>226</v>
      </c>
      <c r="C10" s="496" t="s">
        <v>227</v>
      </c>
      <c r="D10" s="496"/>
      <c r="E10" s="496"/>
      <c r="F10" s="496"/>
      <c r="G10" s="496"/>
      <c r="H10" s="496"/>
      <c r="I10" s="497"/>
      <c r="J10" s="22"/>
      <c r="K10" s="22"/>
      <c r="M10" s="167"/>
    </row>
    <row r="11" spans="2:14" ht="30.75" customHeight="1" x14ac:dyDescent="0.2">
      <c r="B11" s="183" t="s">
        <v>228</v>
      </c>
      <c r="C11" s="498" t="s">
        <v>316</v>
      </c>
      <c r="D11" s="498"/>
      <c r="E11" s="498"/>
      <c r="F11" s="498"/>
      <c r="G11" s="498"/>
      <c r="H11" s="498"/>
      <c r="I11" s="518"/>
      <c r="J11" s="17"/>
      <c r="K11" s="17"/>
      <c r="M11" s="167"/>
      <c r="N11" s="166" t="s">
        <v>96</v>
      </c>
    </row>
    <row r="12" spans="2:14" ht="30.75" customHeight="1" x14ac:dyDescent="0.2">
      <c r="B12" s="183" t="s">
        <v>230</v>
      </c>
      <c r="C12" s="516" t="s">
        <v>317</v>
      </c>
      <c r="D12" s="516"/>
      <c r="E12" s="516"/>
      <c r="F12" s="516"/>
      <c r="G12" s="182" t="s">
        <v>232</v>
      </c>
      <c r="H12" s="474" t="s">
        <v>100</v>
      </c>
      <c r="I12" s="475"/>
      <c r="J12" s="17"/>
      <c r="K12" s="17"/>
      <c r="M12" s="167" t="s">
        <v>101</v>
      </c>
      <c r="N12" s="166" t="s">
        <v>78</v>
      </c>
    </row>
    <row r="13" spans="2:14" ht="30.75" customHeight="1" x14ac:dyDescent="0.2">
      <c r="B13" s="183" t="s">
        <v>233</v>
      </c>
      <c r="C13" s="517" t="s">
        <v>318</v>
      </c>
      <c r="D13" s="517"/>
      <c r="E13" s="517"/>
      <c r="F13" s="517"/>
      <c r="G13" s="182" t="s">
        <v>235</v>
      </c>
      <c r="H13" s="498" t="s">
        <v>42</v>
      </c>
      <c r="I13" s="518"/>
      <c r="J13" s="17"/>
      <c r="K13" s="17"/>
      <c r="M13" s="167" t="s">
        <v>105</v>
      </c>
    </row>
    <row r="14" spans="2:14" ht="44.25" customHeight="1" x14ac:dyDescent="0.2">
      <c r="B14" s="183" t="s">
        <v>236</v>
      </c>
      <c r="C14" s="519" t="s">
        <v>319</v>
      </c>
      <c r="D14" s="519"/>
      <c r="E14" s="519"/>
      <c r="F14" s="519"/>
      <c r="G14" s="519"/>
      <c r="H14" s="519"/>
      <c r="I14" s="520"/>
      <c r="J14" s="22"/>
      <c r="K14" s="22"/>
      <c r="M14" s="167" t="s">
        <v>108</v>
      </c>
    </row>
    <row r="15" spans="2:14" ht="33.75" customHeight="1" x14ac:dyDescent="0.2">
      <c r="B15" s="183" t="s">
        <v>238</v>
      </c>
      <c r="C15" s="505" t="s">
        <v>239</v>
      </c>
      <c r="D15" s="506"/>
      <c r="E15" s="506"/>
      <c r="F15" s="506"/>
      <c r="G15" s="506"/>
      <c r="H15" s="506"/>
      <c r="I15" s="507"/>
      <c r="J15" s="23"/>
      <c r="K15" s="23"/>
      <c r="M15" s="167" t="s">
        <v>112</v>
      </c>
    </row>
    <row r="16" spans="2:14" ht="22.5" customHeight="1" x14ac:dyDescent="0.2">
      <c r="B16" s="183" t="s">
        <v>240</v>
      </c>
      <c r="C16" s="496" t="s">
        <v>320</v>
      </c>
      <c r="D16" s="496"/>
      <c r="E16" s="496"/>
      <c r="F16" s="496"/>
      <c r="G16" s="496"/>
      <c r="H16" s="496"/>
      <c r="I16" s="497"/>
      <c r="J16" s="24"/>
      <c r="K16" s="24"/>
      <c r="M16" s="167"/>
    </row>
    <row r="17" spans="2:13" ht="30.75" customHeight="1" x14ac:dyDescent="0.2">
      <c r="B17" s="183" t="s">
        <v>242</v>
      </c>
      <c r="C17" s="498" t="s">
        <v>295</v>
      </c>
      <c r="D17" s="499"/>
      <c r="E17" s="499"/>
      <c r="F17" s="499"/>
      <c r="G17" s="499"/>
      <c r="H17" s="499"/>
      <c r="I17" s="500"/>
      <c r="J17" s="25"/>
      <c r="K17" s="25"/>
      <c r="M17" s="167" t="s">
        <v>100</v>
      </c>
    </row>
    <row r="18" spans="2:13" ht="18" customHeight="1" x14ac:dyDescent="0.2">
      <c r="B18" s="501" t="s">
        <v>244</v>
      </c>
      <c r="C18" s="502" t="s">
        <v>245</v>
      </c>
      <c r="D18" s="502"/>
      <c r="E18" s="502"/>
      <c r="F18" s="503" t="s">
        <v>246</v>
      </c>
      <c r="G18" s="503"/>
      <c r="H18" s="503"/>
      <c r="I18" s="504"/>
      <c r="J18" s="26"/>
      <c r="K18" s="26"/>
      <c r="M18" s="167" t="s">
        <v>122</v>
      </c>
    </row>
    <row r="19" spans="2:13" ht="39.75" customHeight="1" x14ac:dyDescent="0.2">
      <c r="B19" s="501"/>
      <c r="C19" s="496" t="s">
        <v>321</v>
      </c>
      <c r="D19" s="496"/>
      <c r="E19" s="496"/>
      <c r="F19" s="496" t="s">
        <v>322</v>
      </c>
      <c r="G19" s="496"/>
      <c r="H19" s="496"/>
      <c r="I19" s="497"/>
      <c r="J19" s="24"/>
      <c r="K19" s="24"/>
      <c r="M19" s="167" t="s">
        <v>126</v>
      </c>
    </row>
    <row r="20" spans="2:13" ht="39.75" customHeight="1" x14ac:dyDescent="0.2">
      <c r="B20" s="183" t="s">
        <v>249</v>
      </c>
      <c r="C20" s="471" t="s">
        <v>295</v>
      </c>
      <c r="D20" s="472"/>
      <c r="E20" s="473"/>
      <c r="F20" s="474" t="s">
        <v>295</v>
      </c>
      <c r="G20" s="474"/>
      <c r="H20" s="474"/>
      <c r="I20" s="475"/>
      <c r="J20" s="17"/>
      <c r="K20" s="17"/>
      <c r="M20" s="167"/>
    </row>
    <row r="21" spans="2:13" ht="42" customHeight="1" x14ac:dyDescent="0.2">
      <c r="B21" s="183" t="s">
        <v>251</v>
      </c>
      <c r="C21" s="476" t="s">
        <v>323</v>
      </c>
      <c r="D21" s="477"/>
      <c r="E21" s="478"/>
      <c r="F21" s="476" t="s">
        <v>324</v>
      </c>
      <c r="G21" s="477"/>
      <c r="H21" s="477"/>
      <c r="I21" s="479"/>
      <c r="J21" s="23"/>
      <c r="K21" s="23"/>
      <c r="M21" s="167"/>
    </row>
    <row r="22" spans="2:13" ht="33" customHeight="1" x14ac:dyDescent="0.2">
      <c r="B22" s="183" t="s">
        <v>254</v>
      </c>
      <c r="C22" s="480">
        <v>44562</v>
      </c>
      <c r="D22" s="477"/>
      <c r="E22" s="478"/>
      <c r="F22" s="182" t="s">
        <v>255</v>
      </c>
      <c r="G22" s="184">
        <v>63860</v>
      </c>
      <c r="H22" s="182" t="s">
        <v>256</v>
      </c>
      <c r="I22" s="185">
        <v>78642</v>
      </c>
      <c r="J22" s="28"/>
      <c r="K22" s="28"/>
      <c r="M22" s="167"/>
    </row>
    <row r="23" spans="2:13" ht="27" customHeight="1" x14ac:dyDescent="0.2">
      <c r="B23" s="183" t="s">
        <v>257</v>
      </c>
      <c r="C23" s="480">
        <v>44926</v>
      </c>
      <c r="D23" s="477"/>
      <c r="E23" s="478"/>
      <c r="F23" s="182" t="s">
        <v>258</v>
      </c>
      <c r="G23" s="554">
        <v>111181</v>
      </c>
      <c r="H23" s="555"/>
      <c r="I23" s="556"/>
      <c r="J23" s="29"/>
      <c r="K23" s="29"/>
      <c r="M23" s="167"/>
    </row>
    <row r="24" spans="2:13" ht="30.75" customHeight="1" x14ac:dyDescent="0.2">
      <c r="B24" s="186" t="s">
        <v>259</v>
      </c>
      <c r="C24" s="484" t="s">
        <v>112</v>
      </c>
      <c r="D24" s="485"/>
      <c r="E24" s="486"/>
      <c r="F24" s="187" t="s">
        <v>260</v>
      </c>
      <c r="G24" s="476" t="s">
        <v>44</v>
      </c>
      <c r="H24" s="477"/>
      <c r="I24" s="479"/>
      <c r="J24" s="26"/>
      <c r="K24" s="26"/>
      <c r="M24" s="167"/>
    </row>
    <row r="25" spans="2:13" ht="22.5" customHeight="1" x14ac:dyDescent="0.2">
      <c r="B25" s="465" t="s">
        <v>261</v>
      </c>
      <c r="C25" s="466"/>
      <c r="D25" s="466"/>
      <c r="E25" s="466"/>
      <c r="F25" s="466"/>
      <c r="G25" s="466"/>
      <c r="H25" s="466"/>
      <c r="I25" s="467"/>
      <c r="J25" s="14"/>
      <c r="K25" s="14"/>
      <c r="M25" s="167"/>
    </row>
    <row r="26" spans="2:13" ht="43.5" customHeight="1" x14ac:dyDescent="0.2">
      <c r="B26" s="188" t="s">
        <v>142</v>
      </c>
      <c r="C26" s="189" t="s">
        <v>262</v>
      </c>
      <c r="D26" s="189" t="s">
        <v>263</v>
      </c>
      <c r="E26" s="190" t="s">
        <v>264</v>
      </c>
      <c r="F26" s="189" t="s">
        <v>265</v>
      </c>
      <c r="G26" s="189" t="s">
        <v>266</v>
      </c>
      <c r="H26" s="190" t="s">
        <v>267</v>
      </c>
      <c r="I26" s="191" t="s">
        <v>268</v>
      </c>
      <c r="J26" s="24"/>
      <c r="K26" s="24"/>
      <c r="M26" s="167"/>
    </row>
    <row r="27" spans="2:13" ht="15" customHeight="1" x14ac:dyDescent="0.2">
      <c r="B27" s="192" t="s">
        <v>269</v>
      </c>
      <c r="C27" s="193">
        <v>6470</v>
      </c>
      <c r="D27" s="194">
        <v>6466</v>
      </c>
      <c r="E27" s="195">
        <f>IF(OR(C27=0,C27=""),0,D27/C27)</f>
        <v>0.9993817619783617</v>
      </c>
      <c r="F27" s="575">
        <f>SUM(C27:C38)</f>
        <v>111181</v>
      </c>
      <c r="G27" s="575">
        <f>SUM(D27:D38)</f>
        <v>28406</v>
      </c>
      <c r="H27" s="196">
        <f>+(D27*100%)/$G$23</f>
        <v>5.8157418983459407E-2</v>
      </c>
      <c r="I27" s="578">
        <f>G27+I22</f>
        <v>107048</v>
      </c>
      <c r="J27" s="207"/>
      <c r="K27" s="213"/>
    </row>
    <row r="28" spans="2:13" ht="15" customHeight="1" x14ac:dyDescent="0.2">
      <c r="B28" s="192" t="s">
        <v>152</v>
      </c>
      <c r="C28" s="193">
        <v>9802</v>
      </c>
      <c r="D28" s="194">
        <v>9971</v>
      </c>
      <c r="E28" s="195">
        <f t="shared" ref="E28:E38" si="0">IF(OR(C28=0,C28=""),0,D28/C28)</f>
        <v>1.0172413793103448</v>
      </c>
      <c r="F28" s="576"/>
      <c r="G28" s="576"/>
      <c r="H28" s="196">
        <f>+IF(D28="","",((D28*100%)/$G$23)+H27)</f>
        <v>0.14784000863456886</v>
      </c>
      <c r="I28" s="579"/>
      <c r="J28" s="207"/>
      <c r="K28" s="36"/>
    </row>
    <row r="29" spans="2:13" ht="15" customHeight="1" x14ac:dyDescent="0.2">
      <c r="B29" s="192" t="s">
        <v>153</v>
      </c>
      <c r="C29" s="193">
        <v>7460</v>
      </c>
      <c r="D29" s="194">
        <v>6434</v>
      </c>
      <c r="E29" s="195">
        <f t="shared" si="0"/>
        <v>0.86246648793565683</v>
      </c>
      <c r="F29" s="576"/>
      <c r="G29" s="576"/>
      <c r="H29" s="196">
        <f t="shared" ref="H29:H38" si="1">+IF(D29="","",((D29*100%)/$G$23)+H28)</f>
        <v>0.20570960865615529</v>
      </c>
      <c r="I29" s="579"/>
      <c r="J29" s="207"/>
      <c r="K29" s="178"/>
    </row>
    <row r="30" spans="2:13" ht="15" customHeight="1" x14ac:dyDescent="0.2">
      <c r="B30" s="192" t="s">
        <v>154</v>
      </c>
      <c r="C30" s="193">
        <v>6400</v>
      </c>
      <c r="D30" s="194">
        <v>5535</v>
      </c>
      <c r="E30" s="195">
        <f t="shared" si="0"/>
        <v>0.86484375000000002</v>
      </c>
      <c r="F30" s="576"/>
      <c r="G30" s="576"/>
      <c r="H30" s="196">
        <f t="shared" si="1"/>
        <v>0.25549329471762261</v>
      </c>
      <c r="I30" s="579"/>
      <c r="J30" s="207"/>
      <c r="K30" s="178"/>
    </row>
    <row r="31" spans="2:13" ht="15" customHeight="1" x14ac:dyDescent="0.2">
      <c r="B31" s="192" t="s">
        <v>155</v>
      </c>
      <c r="C31" s="193">
        <v>6453</v>
      </c>
      <c r="D31" s="193"/>
      <c r="E31" s="195">
        <f t="shared" si="0"/>
        <v>0</v>
      </c>
      <c r="F31" s="576"/>
      <c r="G31" s="576"/>
      <c r="H31" s="196" t="str">
        <f t="shared" si="1"/>
        <v/>
      </c>
      <c r="I31" s="579"/>
      <c r="J31" s="207"/>
      <c r="K31" s="178"/>
    </row>
    <row r="32" spans="2:13" ht="15" customHeight="1" x14ac:dyDescent="0.2">
      <c r="B32" s="192" t="s">
        <v>156</v>
      </c>
      <c r="C32" s="193">
        <v>7396</v>
      </c>
      <c r="D32" s="193"/>
      <c r="E32" s="195">
        <f t="shared" si="0"/>
        <v>0</v>
      </c>
      <c r="F32" s="576"/>
      <c r="G32" s="576"/>
      <c r="H32" s="196" t="str">
        <f>+IF(D32="","",((D32*100%)/$G$23)+H31)</f>
        <v/>
      </c>
      <c r="I32" s="579"/>
      <c r="J32" s="207"/>
      <c r="K32" s="178"/>
    </row>
    <row r="33" spans="2:11" ht="15" customHeight="1" x14ac:dyDescent="0.2">
      <c r="B33" s="192" t="s">
        <v>157</v>
      </c>
      <c r="C33" s="193">
        <v>11200</v>
      </c>
      <c r="D33" s="193"/>
      <c r="E33" s="195">
        <f t="shared" si="0"/>
        <v>0</v>
      </c>
      <c r="F33" s="576"/>
      <c r="G33" s="576"/>
      <c r="H33" s="196" t="str">
        <f t="shared" si="1"/>
        <v/>
      </c>
      <c r="I33" s="579"/>
      <c r="K33" s="178"/>
    </row>
    <row r="34" spans="2:11" ht="15" customHeight="1" x14ac:dyDescent="0.2">
      <c r="B34" s="192" t="s">
        <v>158</v>
      </c>
      <c r="C34" s="193">
        <v>11200</v>
      </c>
      <c r="D34" s="193"/>
      <c r="E34" s="195">
        <f t="shared" si="0"/>
        <v>0</v>
      </c>
      <c r="F34" s="576"/>
      <c r="G34" s="576"/>
      <c r="H34" s="196" t="str">
        <f t="shared" si="1"/>
        <v/>
      </c>
      <c r="I34" s="579"/>
      <c r="K34" s="178"/>
    </row>
    <row r="35" spans="2:11" ht="15" customHeight="1" x14ac:dyDescent="0.2">
      <c r="B35" s="192" t="s">
        <v>159</v>
      </c>
      <c r="C35" s="193">
        <v>11200</v>
      </c>
      <c r="D35" s="193"/>
      <c r="E35" s="195">
        <f t="shared" si="0"/>
        <v>0</v>
      </c>
      <c r="F35" s="576"/>
      <c r="G35" s="576"/>
      <c r="H35" s="196" t="str">
        <f t="shared" si="1"/>
        <v/>
      </c>
      <c r="I35" s="579"/>
      <c r="K35" s="178"/>
    </row>
    <row r="36" spans="2:11" ht="15" customHeight="1" x14ac:dyDescent="0.2">
      <c r="B36" s="192" t="s">
        <v>160</v>
      </c>
      <c r="C36" s="193">
        <v>11200</v>
      </c>
      <c r="D36" s="193"/>
      <c r="E36" s="195">
        <f t="shared" si="0"/>
        <v>0</v>
      </c>
      <c r="F36" s="576"/>
      <c r="G36" s="576"/>
      <c r="H36" s="196" t="str">
        <f t="shared" si="1"/>
        <v/>
      </c>
      <c r="I36" s="579"/>
      <c r="K36" s="178"/>
    </row>
    <row r="37" spans="2:11" ht="15" customHeight="1" x14ac:dyDescent="0.2">
      <c r="B37" s="192" t="s">
        <v>161</v>
      </c>
      <c r="C37" s="193">
        <v>11200</v>
      </c>
      <c r="D37" s="193"/>
      <c r="E37" s="195">
        <f t="shared" si="0"/>
        <v>0</v>
      </c>
      <c r="F37" s="576"/>
      <c r="G37" s="576"/>
      <c r="H37" s="196" t="str">
        <f t="shared" si="1"/>
        <v/>
      </c>
      <c r="I37" s="579"/>
      <c r="K37" s="178"/>
    </row>
    <row r="38" spans="2:11" ht="15" customHeight="1" x14ac:dyDescent="0.2">
      <c r="B38" s="192" t="s">
        <v>162</v>
      </c>
      <c r="C38" s="193">
        <v>11200</v>
      </c>
      <c r="D38" s="193"/>
      <c r="E38" s="195">
        <f t="shared" si="0"/>
        <v>0</v>
      </c>
      <c r="F38" s="577"/>
      <c r="G38" s="577"/>
      <c r="H38" s="196" t="str">
        <f t="shared" si="1"/>
        <v/>
      </c>
      <c r="I38" s="580"/>
      <c r="K38" s="178"/>
    </row>
    <row r="39" spans="2:11" ht="52.5" customHeight="1" x14ac:dyDescent="0.2">
      <c r="B39" s="202" t="s">
        <v>270</v>
      </c>
      <c r="C39" s="551" t="s">
        <v>357</v>
      </c>
      <c r="D39" s="469"/>
      <c r="E39" s="469"/>
      <c r="F39" s="469"/>
      <c r="G39" s="469"/>
      <c r="H39" s="469"/>
      <c r="I39" s="470"/>
      <c r="J39" s="211"/>
      <c r="K39" s="37"/>
    </row>
    <row r="40" spans="2:11" ht="34.5" customHeight="1" x14ac:dyDescent="0.2">
      <c r="B40" s="449"/>
      <c r="C40" s="450"/>
      <c r="D40" s="450"/>
      <c r="E40" s="450"/>
      <c r="F40" s="450"/>
      <c r="G40" s="450"/>
      <c r="H40" s="450"/>
      <c r="I40" s="451"/>
      <c r="J40" s="177"/>
      <c r="K40" s="14"/>
    </row>
    <row r="41" spans="2:11" ht="34.5" customHeight="1" x14ac:dyDescent="0.2">
      <c r="B41" s="452"/>
      <c r="C41" s="453"/>
      <c r="D41" s="453"/>
      <c r="E41" s="453"/>
      <c r="F41" s="453"/>
      <c r="G41" s="453"/>
      <c r="H41" s="453"/>
      <c r="I41" s="454"/>
      <c r="J41" s="37"/>
      <c r="K41" s="210"/>
    </row>
    <row r="42" spans="2:11" ht="34.5" customHeight="1" x14ac:dyDescent="0.2">
      <c r="B42" s="452"/>
      <c r="C42" s="453"/>
      <c r="D42" s="453"/>
      <c r="E42" s="453"/>
      <c r="F42" s="453"/>
      <c r="G42" s="453"/>
      <c r="H42" s="453"/>
      <c r="I42" s="454"/>
      <c r="J42" s="37"/>
      <c r="K42" s="37"/>
    </row>
    <row r="43" spans="2:11" ht="34.5" customHeight="1" x14ac:dyDescent="0.2">
      <c r="B43" s="452"/>
      <c r="C43" s="453"/>
      <c r="D43" s="453"/>
      <c r="E43" s="453"/>
      <c r="F43" s="453"/>
      <c r="G43" s="453"/>
      <c r="H43" s="453"/>
      <c r="I43" s="454"/>
      <c r="J43" s="37"/>
      <c r="K43" s="37"/>
    </row>
    <row r="44" spans="2:11" ht="87.75" customHeight="1" x14ac:dyDescent="0.2">
      <c r="B44" s="455"/>
      <c r="C44" s="456"/>
      <c r="D44" s="456"/>
      <c r="E44" s="456"/>
      <c r="F44" s="456"/>
      <c r="G44" s="456"/>
      <c r="H44" s="456"/>
      <c r="I44" s="457"/>
      <c r="J44" s="12"/>
      <c r="K44" s="12"/>
    </row>
    <row r="45" spans="2:11" ht="123" customHeight="1" x14ac:dyDescent="0.2">
      <c r="B45" s="183" t="s">
        <v>271</v>
      </c>
      <c r="C45" s="461" t="s">
        <v>358</v>
      </c>
      <c r="D45" s="459"/>
      <c r="E45" s="459"/>
      <c r="F45" s="459"/>
      <c r="G45" s="459"/>
      <c r="H45" s="459"/>
      <c r="I45" s="460"/>
      <c r="J45" s="38"/>
      <c r="K45" s="38"/>
    </row>
    <row r="46" spans="2:11" ht="60.75" customHeight="1" x14ac:dyDescent="0.2">
      <c r="B46" s="183" t="s">
        <v>272</v>
      </c>
      <c r="C46" s="461" t="s">
        <v>325</v>
      </c>
      <c r="D46" s="459"/>
      <c r="E46" s="459"/>
      <c r="F46" s="459"/>
      <c r="G46" s="459"/>
      <c r="H46" s="459"/>
      <c r="I46" s="460"/>
      <c r="J46" s="38"/>
      <c r="K46" s="38"/>
    </row>
    <row r="47" spans="2:11" ht="33.75" customHeight="1" x14ac:dyDescent="0.2">
      <c r="B47" s="203" t="s">
        <v>273</v>
      </c>
      <c r="C47" s="581" t="s">
        <v>326</v>
      </c>
      <c r="D47" s="582"/>
      <c r="E47" s="582"/>
      <c r="F47" s="582"/>
      <c r="G47" s="582"/>
      <c r="H47" s="582"/>
      <c r="I47" s="583"/>
      <c r="J47" s="38"/>
      <c r="K47" s="38"/>
    </row>
    <row r="48" spans="2:11" ht="22.5" customHeight="1" x14ac:dyDescent="0.2">
      <c r="B48" s="465" t="s">
        <v>275</v>
      </c>
      <c r="C48" s="466"/>
      <c r="D48" s="466"/>
      <c r="E48" s="466"/>
      <c r="F48" s="466"/>
      <c r="G48" s="466"/>
      <c r="H48" s="466"/>
      <c r="I48" s="467"/>
      <c r="J48" s="38"/>
      <c r="K48" s="38"/>
    </row>
    <row r="49" spans="2:11" ht="22.5" customHeight="1" x14ac:dyDescent="0.2">
      <c r="B49" s="444" t="s">
        <v>276</v>
      </c>
      <c r="C49" s="197" t="s">
        <v>277</v>
      </c>
      <c r="D49" s="446" t="s">
        <v>278</v>
      </c>
      <c r="E49" s="446"/>
      <c r="F49" s="446"/>
      <c r="G49" s="446" t="s">
        <v>279</v>
      </c>
      <c r="H49" s="446"/>
      <c r="I49" s="447"/>
      <c r="J49" s="39"/>
      <c r="K49" s="39"/>
    </row>
    <row r="50" spans="2:11" ht="32.25" customHeight="1" x14ac:dyDescent="0.2">
      <c r="B50" s="445"/>
      <c r="C50" s="198" t="s">
        <v>280</v>
      </c>
      <c r="D50" s="531" t="s">
        <v>280</v>
      </c>
      <c r="E50" s="532"/>
      <c r="F50" s="574"/>
      <c r="G50" s="531" t="s">
        <v>280</v>
      </c>
      <c r="H50" s="532"/>
      <c r="I50" s="533"/>
      <c r="J50" s="39"/>
      <c r="K50" s="39"/>
    </row>
    <row r="51" spans="2:11" ht="32.25" customHeight="1" x14ac:dyDescent="0.2">
      <c r="B51" s="204" t="s">
        <v>281</v>
      </c>
      <c r="C51" s="448" t="s">
        <v>327</v>
      </c>
      <c r="D51" s="448"/>
      <c r="E51" s="448"/>
      <c r="F51" s="448"/>
      <c r="G51" s="448"/>
      <c r="H51" s="448"/>
      <c r="I51" s="464"/>
      <c r="J51" s="42"/>
      <c r="K51" s="42"/>
    </row>
    <row r="52" spans="2:11" ht="28.5" customHeight="1" x14ac:dyDescent="0.2">
      <c r="B52" s="205" t="s">
        <v>283</v>
      </c>
      <c r="C52" s="525" t="s">
        <v>328</v>
      </c>
      <c r="D52" s="526"/>
      <c r="E52" s="526"/>
      <c r="F52" s="526"/>
      <c r="G52" s="526"/>
      <c r="H52" s="526"/>
      <c r="I52" s="527"/>
      <c r="J52" s="42"/>
      <c r="K52" s="42"/>
    </row>
    <row r="53" spans="2:11" ht="30" customHeight="1" x14ac:dyDescent="0.2">
      <c r="B53" s="203" t="s">
        <v>285</v>
      </c>
      <c r="C53" s="525" t="s">
        <v>286</v>
      </c>
      <c r="D53" s="526"/>
      <c r="E53" s="526"/>
      <c r="F53" s="526"/>
      <c r="G53" s="526"/>
      <c r="H53" s="526"/>
      <c r="I53" s="527"/>
      <c r="J53" s="43"/>
      <c r="K53" s="43"/>
    </row>
    <row r="54" spans="2:11" ht="31.5" customHeight="1" thickBot="1" x14ac:dyDescent="0.25">
      <c r="B54" s="206" t="s">
        <v>287</v>
      </c>
      <c r="C54" s="543"/>
      <c r="D54" s="543"/>
      <c r="E54" s="543"/>
      <c r="F54" s="543"/>
      <c r="G54" s="543"/>
      <c r="H54" s="543"/>
      <c r="I54" s="544"/>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NSwxQkiPdakWYsPAJVoI7/OFKJogPwCANF08BAKQDLxPIIq8wrKRbtS/TwqDMsSt9sB/rNLcoPiO+ln4m00GcA==" saltValue="Cec0f8hJRSUfIhTTFMZFI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06"/>
      <c r="C2" s="404" t="s">
        <v>0</v>
      </c>
      <c r="D2" s="404"/>
      <c r="E2" s="404"/>
      <c r="F2" s="404"/>
      <c r="G2" s="404"/>
      <c r="H2" s="404"/>
      <c r="I2" s="408"/>
      <c r="J2" s="10"/>
      <c r="K2" s="10"/>
      <c r="M2" s="11" t="s">
        <v>61</v>
      </c>
    </row>
    <row r="3" spans="2:14" ht="25.5" customHeight="1" x14ac:dyDescent="0.2">
      <c r="B3" s="407"/>
      <c r="C3" s="405" t="s">
        <v>1</v>
      </c>
      <c r="D3" s="405"/>
      <c r="E3" s="405"/>
      <c r="F3" s="405"/>
      <c r="G3" s="405"/>
      <c r="H3" s="405"/>
      <c r="I3" s="409"/>
      <c r="J3" s="10"/>
      <c r="K3" s="10"/>
      <c r="M3" s="11" t="s">
        <v>62</v>
      </c>
    </row>
    <row r="4" spans="2:14" ht="25.5" customHeight="1" x14ac:dyDescent="0.2">
      <c r="B4" s="407"/>
      <c r="C4" s="405" t="s">
        <v>63</v>
      </c>
      <c r="D4" s="405"/>
      <c r="E4" s="405"/>
      <c r="F4" s="405"/>
      <c r="G4" s="405"/>
      <c r="H4" s="405"/>
      <c r="I4" s="409"/>
      <c r="J4" s="10"/>
      <c r="K4" s="10"/>
      <c r="M4" s="11" t="s">
        <v>64</v>
      </c>
    </row>
    <row r="5" spans="2:14" ht="25.5" customHeight="1" x14ac:dyDescent="0.2">
      <c r="B5" s="407"/>
      <c r="C5" s="405" t="s">
        <v>65</v>
      </c>
      <c r="D5" s="405"/>
      <c r="E5" s="405"/>
      <c r="F5" s="405"/>
      <c r="G5" s="410" t="s">
        <v>66</v>
      </c>
      <c r="H5" s="410"/>
      <c r="I5" s="409"/>
      <c r="J5" s="10"/>
      <c r="K5" s="10"/>
      <c r="M5" s="11" t="s">
        <v>67</v>
      </c>
    </row>
    <row r="6" spans="2:14" ht="23.25" customHeight="1" x14ac:dyDescent="0.2">
      <c r="B6" s="389" t="s">
        <v>68</v>
      </c>
      <c r="C6" s="390"/>
      <c r="D6" s="390"/>
      <c r="E6" s="390"/>
      <c r="F6" s="390"/>
      <c r="G6" s="390"/>
      <c r="H6" s="390"/>
      <c r="I6" s="391"/>
      <c r="J6" s="12"/>
      <c r="K6" s="12"/>
    </row>
    <row r="7" spans="2:14" ht="24" customHeight="1" x14ac:dyDescent="0.2">
      <c r="B7" s="392" t="s">
        <v>69</v>
      </c>
      <c r="C7" s="393"/>
      <c r="D7" s="393"/>
      <c r="E7" s="393"/>
      <c r="F7" s="393"/>
      <c r="G7" s="393"/>
      <c r="H7" s="393"/>
      <c r="I7" s="394"/>
      <c r="J7" s="13"/>
      <c r="K7" s="13"/>
    </row>
    <row r="8" spans="2:14" ht="24" customHeight="1" x14ac:dyDescent="0.2">
      <c r="B8" s="395" t="s">
        <v>70</v>
      </c>
      <c r="C8" s="396"/>
      <c r="D8" s="396"/>
      <c r="E8" s="396"/>
      <c r="F8" s="396"/>
      <c r="G8" s="396"/>
      <c r="H8" s="396"/>
      <c r="I8" s="397"/>
      <c r="J8" s="14"/>
      <c r="K8" s="14"/>
      <c r="N8" s="6" t="s">
        <v>71</v>
      </c>
    </row>
    <row r="9" spans="2:14" ht="30.75" customHeight="1" x14ac:dyDescent="0.2">
      <c r="B9" s="98" t="s">
        <v>72</v>
      </c>
      <c r="C9" s="59">
        <v>14</v>
      </c>
      <c r="D9" s="401" t="s">
        <v>73</v>
      </c>
      <c r="E9" s="401"/>
      <c r="F9" s="352" t="s">
        <v>329</v>
      </c>
      <c r="G9" s="353"/>
      <c r="H9" s="353"/>
      <c r="I9" s="354"/>
      <c r="J9" s="15"/>
      <c r="K9" s="15"/>
      <c r="M9" s="11" t="s">
        <v>75</v>
      </c>
      <c r="N9" s="6" t="s">
        <v>76</v>
      </c>
    </row>
    <row r="10" spans="2:14" ht="30.75" customHeight="1" x14ac:dyDescent="0.2">
      <c r="B10" s="18" t="s">
        <v>77</v>
      </c>
      <c r="C10" s="60" t="s">
        <v>78</v>
      </c>
      <c r="D10" s="402" t="s">
        <v>79</v>
      </c>
      <c r="E10" s="403"/>
      <c r="F10" s="386" t="s">
        <v>80</v>
      </c>
      <c r="G10" s="387"/>
      <c r="H10" s="16" t="s">
        <v>81</v>
      </c>
      <c r="I10" s="76" t="s">
        <v>78</v>
      </c>
      <c r="J10" s="17"/>
      <c r="K10" s="17"/>
      <c r="M10" s="11" t="s">
        <v>82</v>
      </c>
      <c r="N10" s="6" t="s">
        <v>83</v>
      </c>
    </row>
    <row r="11" spans="2:14" ht="30.75" customHeight="1" x14ac:dyDescent="0.2">
      <c r="B11" s="18" t="s">
        <v>84</v>
      </c>
      <c r="C11" s="398" t="s">
        <v>85</v>
      </c>
      <c r="D11" s="398"/>
      <c r="E11" s="398"/>
      <c r="F11" s="398"/>
      <c r="G11" s="16" t="s">
        <v>86</v>
      </c>
      <c r="H11" s="399">
        <v>1032</v>
      </c>
      <c r="I11" s="400"/>
      <c r="J11" s="19"/>
      <c r="K11" s="19"/>
      <c r="M11" s="11" t="s">
        <v>87</v>
      </c>
      <c r="N11" s="6" t="s">
        <v>42</v>
      </c>
    </row>
    <row r="12" spans="2:14" ht="30.75" customHeight="1" x14ac:dyDescent="0.2">
      <c r="B12" s="18" t="s">
        <v>88</v>
      </c>
      <c r="C12" s="383" t="s">
        <v>82</v>
      </c>
      <c r="D12" s="383"/>
      <c r="E12" s="383"/>
      <c r="F12" s="383"/>
      <c r="G12" s="16" t="s">
        <v>89</v>
      </c>
      <c r="H12" s="584" t="s">
        <v>330</v>
      </c>
      <c r="I12" s="585"/>
      <c r="J12" s="20"/>
      <c r="K12" s="20"/>
      <c r="M12" s="21" t="s">
        <v>91</v>
      </c>
    </row>
    <row r="13" spans="2:14" ht="30.75" customHeight="1" x14ac:dyDescent="0.2">
      <c r="B13" s="18" t="s">
        <v>92</v>
      </c>
      <c r="C13" s="379" t="s">
        <v>93</v>
      </c>
      <c r="D13" s="379"/>
      <c r="E13" s="379"/>
      <c r="F13" s="379"/>
      <c r="G13" s="379"/>
      <c r="H13" s="379"/>
      <c r="I13" s="380"/>
      <c r="J13" s="22"/>
      <c r="K13" s="22"/>
      <c r="M13" s="21"/>
    </row>
    <row r="14" spans="2:14" ht="30.75" customHeight="1" x14ac:dyDescent="0.2">
      <c r="B14" s="18" t="s">
        <v>94</v>
      </c>
      <c r="C14" s="386" t="s">
        <v>331</v>
      </c>
      <c r="D14" s="387"/>
      <c r="E14" s="387"/>
      <c r="F14" s="387"/>
      <c r="G14" s="387"/>
      <c r="H14" s="387"/>
      <c r="I14" s="388"/>
      <c r="J14" s="17"/>
      <c r="K14" s="17"/>
      <c r="M14" s="21"/>
      <c r="N14" s="6" t="s">
        <v>96</v>
      </c>
    </row>
    <row r="15" spans="2:14" ht="30.75" customHeight="1" x14ac:dyDescent="0.2">
      <c r="B15" s="18" t="s">
        <v>97</v>
      </c>
      <c r="C15" s="352" t="s">
        <v>332</v>
      </c>
      <c r="D15" s="353"/>
      <c r="E15" s="353"/>
      <c r="F15" s="586"/>
      <c r="G15" s="16" t="s">
        <v>99</v>
      </c>
      <c r="H15" s="375" t="s">
        <v>100</v>
      </c>
      <c r="I15" s="376"/>
      <c r="J15" s="17"/>
      <c r="K15" s="17"/>
      <c r="M15" s="21" t="s">
        <v>101</v>
      </c>
      <c r="N15" s="6" t="s">
        <v>78</v>
      </c>
    </row>
    <row r="16" spans="2:14" ht="30.75" customHeight="1" x14ac:dyDescent="0.2">
      <c r="B16" s="18" t="s">
        <v>102</v>
      </c>
      <c r="C16" s="377" t="s">
        <v>103</v>
      </c>
      <c r="D16" s="378"/>
      <c r="E16" s="378"/>
      <c r="F16" s="378"/>
      <c r="G16" s="16" t="s">
        <v>104</v>
      </c>
      <c r="H16" s="375" t="s">
        <v>42</v>
      </c>
      <c r="I16" s="376"/>
      <c r="J16" s="17"/>
      <c r="K16" s="17"/>
      <c r="M16" s="21" t="s">
        <v>105</v>
      </c>
    </row>
    <row r="17" spans="2:14" ht="36" customHeight="1" x14ac:dyDescent="0.2">
      <c r="B17" s="18" t="s">
        <v>106</v>
      </c>
      <c r="C17" s="587" t="s">
        <v>333</v>
      </c>
      <c r="D17" s="588"/>
      <c r="E17" s="588"/>
      <c r="F17" s="588"/>
      <c r="G17" s="588"/>
      <c r="H17" s="588"/>
      <c r="I17" s="589"/>
      <c r="J17" s="22"/>
      <c r="K17" s="22"/>
      <c r="M17" s="21" t="s">
        <v>108</v>
      </c>
      <c r="N17" s="6" t="s">
        <v>109</v>
      </c>
    </row>
    <row r="18" spans="2:14" ht="30.75" customHeight="1" x14ac:dyDescent="0.2">
      <c r="B18" s="18" t="s">
        <v>110</v>
      </c>
      <c r="C18" s="352" t="s">
        <v>334</v>
      </c>
      <c r="D18" s="353"/>
      <c r="E18" s="353"/>
      <c r="F18" s="353"/>
      <c r="G18" s="353"/>
      <c r="H18" s="353"/>
      <c r="I18" s="354"/>
      <c r="J18" s="23"/>
      <c r="K18" s="23"/>
      <c r="M18" s="21" t="s">
        <v>112</v>
      </c>
      <c r="N18" s="6" t="s">
        <v>113</v>
      </c>
    </row>
    <row r="19" spans="2:14" ht="30.75" customHeight="1" x14ac:dyDescent="0.2">
      <c r="B19" s="18" t="s">
        <v>114</v>
      </c>
      <c r="C19" s="590" t="s">
        <v>335</v>
      </c>
      <c r="D19" s="591"/>
      <c r="E19" s="591"/>
      <c r="F19" s="591"/>
      <c r="G19" s="591"/>
      <c r="H19" s="591"/>
      <c r="I19" s="592"/>
      <c r="J19" s="24"/>
      <c r="K19" s="24"/>
      <c r="M19" s="21"/>
      <c r="N19" s="6" t="s">
        <v>116</v>
      </c>
    </row>
    <row r="20" spans="2:14" ht="30.75" customHeight="1" x14ac:dyDescent="0.2">
      <c r="B20" s="18" t="s">
        <v>117</v>
      </c>
      <c r="C20" s="593" t="s">
        <v>41</v>
      </c>
      <c r="D20" s="594"/>
      <c r="E20" s="594"/>
      <c r="F20" s="594"/>
      <c r="G20" s="594"/>
      <c r="H20" s="594"/>
      <c r="I20" s="595"/>
      <c r="J20" s="25"/>
      <c r="K20" s="25"/>
      <c r="M20" s="21" t="s">
        <v>100</v>
      </c>
      <c r="N20" s="6" t="s">
        <v>118</v>
      </c>
    </row>
    <row r="21" spans="2:14" ht="27.75" customHeight="1" x14ac:dyDescent="0.2">
      <c r="B21" s="368" t="s">
        <v>119</v>
      </c>
      <c r="C21" s="370" t="s">
        <v>120</v>
      </c>
      <c r="D21" s="370"/>
      <c r="E21" s="370"/>
      <c r="F21" s="371" t="s">
        <v>121</v>
      </c>
      <c r="G21" s="371"/>
      <c r="H21" s="371"/>
      <c r="I21" s="372"/>
      <c r="J21" s="26"/>
      <c r="K21" s="26"/>
      <c r="M21" s="21" t="s">
        <v>122</v>
      </c>
      <c r="N21" s="6" t="s">
        <v>123</v>
      </c>
    </row>
    <row r="22" spans="2:14" ht="27" customHeight="1" x14ac:dyDescent="0.2">
      <c r="B22" s="369"/>
      <c r="C22" s="590" t="s">
        <v>336</v>
      </c>
      <c r="D22" s="591"/>
      <c r="E22" s="596"/>
      <c r="F22" s="590" t="s">
        <v>337</v>
      </c>
      <c r="G22" s="591"/>
      <c r="H22" s="591"/>
      <c r="I22" s="592"/>
      <c r="J22" s="24"/>
      <c r="K22" s="24"/>
      <c r="M22" s="21" t="s">
        <v>126</v>
      </c>
      <c r="N22" s="6" t="s">
        <v>127</v>
      </c>
    </row>
    <row r="23" spans="2:14" ht="39.75" customHeight="1" x14ac:dyDescent="0.2">
      <c r="B23" s="18" t="s">
        <v>128</v>
      </c>
      <c r="C23" s="386" t="s">
        <v>41</v>
      </c>
      <c r="D23" s="387"/>
      <c r="E23" s="597"/>
      <c r="F23" s="386" t="s">
        <v>41</v>
      </c>
      <c r="G23" s="387"/>
      <c r="H23" s="387"/>
      <c r="I23" s="388"/>
      <c r="J23" s="17"/>
      <c r="K23" s="17"/>
      <c r="M23" s="21"/>
      <c r="N23" s="6" t="s">
        <v>93</v>
      </c>
    </row>
    <row r="24" spans="2:14" ht="44.25" customHeight="1" x14ac:dyDescent="0.2">
      <c r="B24" s="18" t="s">
        <v>129</v>
      </c>
      <c r="C24" s="598" t="s">
        <v>338</v>
      </c>
      <c r="D24" s="599"/>
      <c r="E24" s="600"/>
      <c r="F24" s="590" t="s">
        <v>339</v>
      </c>
      <c r="G24" s="591"/>
      <c r="H24" s="591"/>
      <c r="I24" s="592"/>
      <c r="J24" s="23"/>
      <c r="K24" s="23"/>
      <c r="M24" s="27"/>
      <c r="N24" s="6" t="s">
        <v>132</v>
      </c>
    </row>
    <row r="25" spans="2:14" ht="29.25" customHeight="1" x14ac:dyDescent="0.2">
      <c r="B25" s="18" t="s">
        <v>133</v>
      </c>
      <c r="C25" s="355" t="s">
        <v>103</v>
      </c>
      <c r="D25" s="356"/>
      <c r="E25" s="357"/>
      <c r="F25" s="16" t="s">
        <v>134</v>
      </c>
      <c r="G25" s="601">
        <v>74</v>
      </c>
      <c r="H25" s="602"/>
      <c r="I25" s="603"/>
      <c r="J25" s="28"/>
      <c r="K25" s="28"/>
      <c r="M25" s="27"/>
    </row>
    <row r="26" spans="2:14" ht="27" customHeight="1" x14ac:dyDescent="0.2">
      <c r="B26" s="18" t="s">
        <v>135</v>
      </c>
      <c r="C26" s="352" t="s">
        <v>136</v>
      </c>
      <c r="D26" s="353"/>
      <c r="E26" s="586"/>
      <c r="F26" s="16" t="s">
        <v>137</v>
      </c>
      <c r="G26" s="601">
        <v>0</v>
      </c>
      <c r="H26" s="602"/>
      <c r="I26" s="603"/>
      <c r="J26" s="29"/>
      <c r="K26" s="29"/>
      <c r="M26" s="27"/>
    </row>
    <row r="27" spans="2:14" ht="47.25" customHeight="1" x14ac:dyDescent="0.2">
      <c r="B27" s="97" t="s">
        <v>138</v>
      </c>
      <c r="C27" s="386" t="s">
        <v>108</v>
      </c>
      <c r="D27" s="387"/>
      <c r="E27" s="597"/>
      <c r="F27" s="30" t="s">
        <v>139</v>
      </c>
      <c r="G27" s="362" t="s">
        <v>140</v>
      </c>
      <c r="H27" s="363"/>
      <c r="I27" s="364"/>
      <c r="J27" s="26"/>
      <c r="K27" s="26"/>
      <c r="M27" s="27"/>
    </row>
    <row r="28" spans="2:14" ht="30" customHeight="1" x14ac:dyDescent="0.2">
      <c r="B28" s="332" t="s">
        <v>141</v>
      </c>
      <c r="C28" s="333"/>
      <c r="D28" s="333"/>
      <c r="E28" s="333"/>
      <c r="F28" s="333"/>
      <c r="G28" s="333"/>
      <c r="H28" s="333"/>
      <c r="I28" s="33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0"/>
      <c r="D42" s="310"/>
      <c r="E42" s="310"/>
      <c r="F42" s="310"/>
      <c r="G42" s="310"/>
      <c r="H42" s="310"/>
      <c r="I42" s="328"/>
      <c r="J42" s="37"/>
      <c r="K42" s="37"/>
    </row>
    <row r="43" spans="2:11" ht="29.25" customHeight="1" x14ac:dyDescent="0.2">
      <c r="B43" s="332" t="s">
        <v>164</v>
      </c>
      <c r="C43" s="333"/>
      <c r="D43" s="333"/>
      <c r="E43" s="333"/>
      <c r="F43" s="333"/>
      <c r="G43" s="333"/>
      <c r="H43" s="333"/>
      <c r="I43" s="334"/>
      <c r="J43" s="14"/>
      <c r="K43" s="14"/>
    </row>
    <row r="44" spans="2:11" ht="32.25" customHeight="1" x14ac:dyDescent="0.2">
      <c r="B44" s="340"/>
      <c r="C44" s="341"/>
      <c r="D44" s="341"/>
      <c r="E44" s="341"/>
      <c r="F44" s="341"/>
      <c r="G44" s="341"/>
      <c r="H44" s="341"/>
      <c r="I44" s="342"/>
      <c r="J44" s="14"/>
      <c r="K44" s="14"/>
    </row>
    <row r="45" spans="2:11" ht="32.25" customHeight="1" x14ac:dyDescent="0.2">
      <c r="B45" s="343"/>
      <c r="C45" s="344"/>
      <c r="D45" s="344"/>
      <c r="E45" s="344"/>
      <c r="F45" s="344"/>
      <c r="G45" s="344"/>
      <c r="H45" s="344"/>
      <c r="I45" s="345"/>
      <c r="J45" s="37"/>
      <c r="K45" s="37"/>
    </row>
    <row r="46" spans="2:11" ht="32.25" customHeight="1" x14ac:dyDescent="0.2">
      <c r="B46" s="343"/>
      <c r="C46" s="344"/>
      <c r="D46" s="344"/>
      <c r="E46" s="344"/>
      <c r="F46" s="344"/>
      <c r="G46" s="344"/>
      <c r="H46" s="344"/>
      <c r="I46" s="345"/>
      <c r="J46" s="37"/>
      <c r="K46" s="37"/>
    </row>
    <row r="47" spans="2:11" ht="32.25" customHeight="1" x14ac:dyDescent="0.2">
      <c r="B47" s="343"/>
      <c r="C47" s="344"/>
      <c r="D47" s="344"/>
      <c r="E47" s="344"/>
      <c r="F47" s="344"/>
      <c r="G47" s="344"/>
      <c r="H47" s="344"/>
      <c r="I47" s="345"/>
      <c r="J47" s="37"/>
      <c r="K47" s="37"/>
    </row>
    <row r="48" spans="2:11" ht="32.25" customHeight="1" x14ac:dyDescent="0.2">
      <c r="B48" s="346"/>
      <c r="C48" s="347"/>
      <c r="D48" s="347"/>
      <c r="E48" s="347"/>
      <c r="F48" s="347"/>
      <c r="G48" s="347"/>
      <c r="H48" s="347"/>
      <c r="I48" s="348"/>
      <c r="J48" s="12"/>
      <c r="K48" s="12"/>
    </row>
    <row r="49" spans="2:11" ht="79.5" customHeight="1" x14ac:dyDescent="0.2">
      <c r="B49" s="18" t="s">
        <v>165</v>
      </c>
      <c r="C49" s="604"/>
      <c r="D49" s="605"/>
      <c r="E49" s="605"/>
      <c r="F49" s="605"/>
      <c r="G49" s="605"/>
      <c r="H49" s="605"/>
      <c r="I49" s="606"/>
      <c r="J49" s="38"/>
      <c r="K49" s="38"/>
    </row>
    <row r="50" spans="2:11" ht="26.25" customHeight="1" x14ac:dyDescent="0.2">
      <c r="B50" s="18" t="s">
        <v>166</v>
      </c>
      <c r="C50" s="607"/>
      <c r="D50" s="608"/>
      <c r="E50" s="608"/>
      <c r="F50" s="608"/>
      <c r="G50" s="608"/>
      <c r="H50" s="608"/>
      <c r="I50" s="609"/>
      <c r="J50" s="38"/>
      <c r="K50" s="38"/>
    </row>
    <row r="51" spans="2:11" ht="64.5" customHeight="1" x14ac:dyDescent="0.2">
      <c r="B51" s="112" t="s">
        <v>167</v>
      </c>
      <c r="C51" s="604"/>
      <c r="D51" s="605"/>
      <c r="E51" s="605"/>
      <c r="F51" s="605"/>
      <c r="G51" s="605"/>
      <c r="H51" s="605"/>
      <c r="I51" s="606"/>
      <c r="J51" s="38"/>
      <c r="K51" s="38"/>
    </row>
    <row r="52" spans="2:11" ht="29.25" customHeight="1" x14ac:dyDescent="0.2">
      <c r="B52" s="332" t="s">
        <v>168</v>
      </c>
      <c r="C52" s="333"/>
      <c r="D52" s="333"/>
      <c r="E52" s="333"/>
      <c r="F52" s="333"/>
      <c r="G52" s="333"/>
      <c r="H52" s="333"/>
      <c r="I52" s="334"/>
      <c r="J52" s="38"/>
      <c r="K52" s="38"/>
    </row>
    <row r="53" spans="2:11" ht="33" customHeight="1" x14ac:dyDescent="0.2">
      <c r="B53" s="335" t="s">
        <v>169</v>
      </c>
      <c r="C53" s="111" t="s">
        <v>170</v>
      </c>
      <c r="D53" s="336" t="s">
        <v>171</v>
      </c>
      <c r="E53" s="336"/>
      <c r="F53" s="336"/>
      <c r="G53" s="336" t="s">
        <v>172</v>
      </c>
      <c r="H53" s="336"/>
      <c r="I53" s="337"/>
      <c r="J53" s="39"/>
      <c r="K53" s="39"/>
    </row>
    <row r="54" spans="2:11" ht="31.5" customHeight="1" x14ac:dyDescent="0.2">
      <c r="B54" s="335"/>
      <c r="C54" s="107"/>
      <c r="D54" s="310"/>
      <c r="E54" s="310"/>
      <c r="F54" s="310"/>
      <c r="G54" s="338"/>
      <c r="H54" s="338"/>
      <c r="I54" s="339"/>
      <c r="J54" s="39"/>
      <c r="K54" s="39"/>
    </row>
    <row r="55" spans="2:11" ht="31.5" customHeight="1" x14ac:dyDescent="0.2">
      <c r="B55" s="112" t="s">
        <v>173</v>
      </c>
      <c r="C55" s="610" t="s">
        <v>340</v>
      </c>
      <c r="D55" s="611"/>
      <c r="E55" s="323" t="s">
        <v>175</v>
      </c>
      <c r="F55" s="323"/>
      <c r="G55" s="322" t="s">
        <v>341</v>
      </c>
      <c r="H55" s="322"/>
      <c r="I55" s="324"/>
      <c r="J55" s="41"/>
      <c r="K55" s="41"/>
    </row>
    <row r="56" spans="2:11" ht="31.5" customHeight="1" x14ac:dyDescent="0.2">
      <c r="B56" s="112" t="s">
        <v>177</v>
      </c>
      <c r="C56" s="310" t="str">
        <f>+'[3]HV 1'!C56:D56</f>
        <v>NICOLAS ADOLFO CORREAL HUERTAS</v>
      </c>
      <c r="D56" s="310"/>
      <c r="E56" s="325" t="s">
        <v>178</v>
      </c>
      <c r="F56" s="325"/>
      <c r="G56" s="322" t="str">
        <f>+'[7]HV 1'!G59:I59</f>
        <v>DIANA VIDAL</v>
      </c>
      <c r="H56" s="322"/>
      <c r="I56" s="324"/>
      <c r="J56" s="41"/>
      <c r="K56" s="41"/>
    </row>
    <row r="57" spans="2:11" ht="31.5" customHeight="1" x14ac:dyDescent="0.2">
      <c r="B57" s="112" t="s">
        <v>179</v>
      </c>
      <c r="C57" s="310"/>
      <c r="D57" s="310"/>
      <c r="E57" s="311" t="s">
        <v>180</v>
      </c>
      <c r="F57" s="312"/>
      <c r="G57" s="315"/>
      <c r="H57" s="316"/>
      <c r="I57" s="317"/>
      <c r="J57" s="42"/>
      <c r="K57" s="42"/>
    </row>
    <row r="58" spans="2:11" ht="31.5" customHeight="1" thickBot="1" x14ac:dyDescent="0.25">
      <c r="B58" s="78" t="s">
        <v>181</v>
      </c>
      <c r="C58" s="321"/>
      <c r="D58" s="321"/>
      <c r="E58" s="313"/>
      <c r="F58" s="314"/>
      <c r="G58" s="318"/>
      <c r="H58" s="319"/>
      <c r="I58" s="320"/>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7"/>
      <c r="C1" s="430" t="s">
        <v>0</v>
      </c>
      <c r="D1" s="431"/>
      <c r="E1" s="431"/>
      <c r="F1" s="431"/>
      <c r="G1" s="431"/>
      <c r="H1" s="432"/>
      <c r="I1" s="433"/>
      <c r="J1" s="434"/>
    </row>
    <row r="2" spans="2:11" ht="18" customHeight="1" thickBot="1" x14ac:dyDescent="0.3">
      <c r="B2" s="428"/>
      <c r="C2" s="430" t="s">
        <v>1</v>
      </c>
      <c r="D2" s="431"/>
      <c r="E2" s="431"/>
      <c r="F2" s="431"/>
      <c r="G2" s="431"/>
      <c r="H2" s="432"/>
      <c r="I2" s="435"/>
      <c r="J2" s="436"/>
    </row>
    <row r="3" spans="2:11" ht="18" customHeight="1" thickBot="1" x14ac:dyDescent="0.3">
      <c r="B3" s="428"/>
      <c r="C3" s="430" t="s">
        <v>342</v>
      </c>
      <c r="D3" s="431"/>
      <c r="E3" s="431"/>
      <c r="F3" s="431"/>
      <c r="G3" s="431"/>
      <c r="H3" s="432"/>
      <c r="I3" s="435"/>
      <c r="J3" s="436"/>
    </row>
    <row r="4" spans="2:11" ht="18" customHeight="1" thickBot="1" x14ac:dyDescent="0.3">
      <c r="B4" s="429"/>
      <c r="C4" s="430" t="s">
        <v>183</v>
      </c>
      <c r="D4" s="431"/>
      <c r="E4" s="431"/>
      <c r="F4" s="432"/>
      <c r="G4" s="439" t="s">
        <v>184</v>
      </c>
      <c r="H4" s="440"/>
      <c r="I4" s="437"/>
      <c r="J4" s="438"/>
    </row>
    <row r="5" spans="2:11" ht="18" customHeight="1" thickBot="1" x14ac:dyDescent="0.3">
      <c r="B5" s="53"/>
      <c r="C5" s="10"/>
      <c r="D5" s="10"/>
      <c r="E5" s="10"/>
      <c r="F5" s="10"/>
      <c r="G5" s="10"/>
      <c r="H5" s="10"/>
      <c r="I5" s="10"/>
      <c r="J5" s="54"/>
    </row>
    <row r="6" spans="2:11" ht="51.75" customHeight="1" thickBot="1" x14ac:dyDescent="0.3">
      <c r="B6" s="1" t="s">
        <v>343</v>
      </c>
      <c r="C6" s="441" t="str">
        <f>+'[5]Sección 1. Metas - Magnitud'!C7</f>
        <v>1032 - Gestión y control de tránsito y transporte</v>
      </c>
      <c r="D6" s="442"/>
      <c r="E6" s="443"/>
      <c r="F6" s="55"/>
      <c r="G6" s="10"/>
      <c r="H6" s="10"/>
      <c r="I6" s="10"/>
      <c r="J6" s="54"/>
    </row>
    <row r="7" spans="2:11" ht="32.25" customHeight="1" thickBot="1" x14ac:dyDescent="0.3">
      <c r="B7" s="2" t="s">
        <v>186</v>
      </c>
      <c r="C7" s="441" t="str">
        <f>+'[5]Sección 1. Metas - Magnitud'!C8:F8</f>
        <v>Dirección de Control y Vigilancia</v>
      </c>
      <c r="D7" s="442"/>
      <c r="E7" s="443"/>
      <c r="F7" s="55"/>
      <c r="G7" s="10"/>
      <c r="H7" s="10"/>
      <c r="I7" s="10"/>
      <c r="J7" s="54"/>
    </row>
    <row r="8" spans="2:11" ht="32.25" customHeight="1" thickBot="1" x14ac:dyDescent="0.3">
      <c r="B8" s="2" t="s">
        <v>187</v>
      </c>
      <c r="C8" s="441" t="str">
        <f>+'[5]Sección 1. Metas - Magnitud'!C9:F9</f>
        <v>Subsecretaría de Servicios de la Movilidad</v>
      </c>
      <c r="D8" s="442"/>
      <c r="E8" s="443"/>
      <c r="F8" s="4"/>
      <c r="G8" s="10"/>
      <c r="H8" s="10"/>
      <c r="I8" s="10"/>
      <c r="J8" s="54"/>
    </row>
    <row r="9" spans="2:11" ht="33.75" customHeight="1" thickBot="1" x14ac:dyDescent="0.3">
      <c r="B9" s="2" t="s">
        <v>188</v>
      </c>
      <c r="C9" s="441" t="s">
        <v>189</v>
      </c>
      <c r="D9" s="442"/>
      <c r="E9" s="443"/>
      <c r="F9" s="55"/>
      <c r="G9" s="10"/>
      <c r="H9" s="10"/>
      <c r="I9" s="10"/>
      <c r="J9" s="54"/>
    </row>
    <row r="10" spans="2:11" ht="33.75" customHeight="1" thickBot="1" x14ac:dyDescent="0.3">
      <c r="B10" s="100" t="s">
        <v>190</v>
      </c>
      <c r="C10" s="441" t="str">
        <f>+'[7]HV 14'!F9</f>
        <v>14. Realizar 241 visitas administrativas y de seguimiento a empresas prestadoras del servicio público de transporte.</v>
      </c>
      <c r="D10" s="442"/>
      <c r="E10" s="443"/>
      <c r="F10" s="55"/>
      <c r="G10" s="10"/>
      <c r="H10" s="10"/>
      <c r="I10" s="10"/>
      <c r="J10" s="54"/>
    </row>
    <row r="11" spans="2:11" ht="34.5" customHeight="1" x14ac:dyDescent="0.25"/>
    <row r="12" spans="2:11" ht="21.75" customHeight="1" x14ac:dyDescent="0.25">
      <c r="B12" s="420" t="s">
        <v>344</v>
      </c>
      <c r="C12" s="421"/>
      <c r="D12" s="421"/>
      <c r="E12" s="421"/>
      <c r="F12" s="421"/>
      <c r="G12" s="421"/>
      <c r="H12" s="422"/>
      <c r="I12" s="618" t="s">
        <v>192</v>
      </c>
      <c r="J12" s="619"/>
      <c r="K12" s="619"/>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16"/>
    </row>
    <row r="16" spans="2:11" x14ac:dyDescent="0.25">
      <c r="B16" s="143"/>
      <c r="C16" s="144"/>
      <c r="D16" s="145"/>
      <c r="E16" s="146"/>
      <c r="F16" s="144"/>
      <c r="G16" s="145"/>
      <c r="H16" s="147"/>
      <c r="I16" s="148"/>
      <c r="J16" s="149"/>
      <c r="K16" s="617"/>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2" t="s">
        <v>209</v>
      </c>
      <c r="C19" s="613"/>
      <c r="D19" s="157">
        <f>SUM(D15:D16)</f>
        <v>0</v>
      </c>
      <c r="E19" s="614" t="s">
        <v>209</v>
      </c>
      <c r="F19" s="615"/>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345</v>
      </c>
      <c r="L9" s="131" t="s">
        <v>346</v>
      </c>
    </row>
    <row r="10" spans="10:12" x14ac:dyDescent="0.25">
      <c r="J10" s="128" t="s">
        <v>347</v>
      </c>
      <c r="K10" s="128">
        <v>77</v>
      </c>
      <c r="L10" s="128">
        <v>2</v>
      </c>
    </row>
    <row r="11" spans="10:12" x14ac:dyDescent="0.25">
      <c r="J11" s="102"/>
      <c r="K11" s="102"/>
      <c r="L11" s="102">
        <v>37</v>
      </c>
    </row>
    <row r="12" spans="10:12" x14ac:dyDescent="0.25">
      <c r="J12" s="102"/>
      <c r="K12" s="102"/>
      <c r="L12" s="102">
        <v>43</v>
      </c>
    </row>
    <row r="13" spans="10:12" x14ac:dyDescent="0.25">
      <c r="K13" s="102" t="s">
        <v>348</v>
      </c>
      <c r="L13" s="126">
        <f>SUM(L10:L12)</f>
        <v>82</v>
      </c>
    </row>
    <row r="14" spans="10:12" x14ac:dyDescent="0.25">
      <c r="J14" s="128" t="s">
        <v>349</v>
      </c>
      <c r="K14" s="128">
        <v>115</v>
      </c>
      <c r="L14" s="128">
        <v>16</v>
      </c>
    </row>
    <row r="15" spans="10:12" x14ac:dyDescent="0.25">
      <c r="J15" s="102"/>
      <c r="K15" s="102"/>
      <c r="L15" s="102">
        <v>27</v>
      </c>
    </row>
    <row r="16" spans="10:12" x14ac:dyDescent="0.25">
      <c r="J16" s="102"/>
      <c r="K16" s="102"/>
      <c r="L16" s="102">
        <v>10</v>
      </c>
    </row>
    <row r="17" spans="10:14" x14ac:dyDescent="0.25">
      <c r="J17" s="102"/>
      <c r="K17" s="102" t="s">
        <v>348</v>
      </c>
      <c r="L17" s="126">
        <f>SUM(L14:L16)</f>
        <v>53</v>
      </c>
    </row>
    <row r="18" spans="10:14" x14ac:dyDescent="0.25">
      <c r="J18" s="128" t="s">
        <v>350</v>
      </c>
      <c r="K18" s="128">
        <v>7</v>
      </c>
      <c r="L18" s="128">
        <v>13</v>
      </c>
    </row>
    <row r="19" spans="10:14" x14ac:dyDescent="0.25">
      <c r="J19" s="102"/>
      <c r="K19" s="102"/>
      <c r="L19" s="102">
        <v>14</v>
      </c>
    </row>
    <row r="20" spans="10:14" x14ac:dyDescent="0.25">
      <c r="J20" s="102"/>
      <c r="K20" s="102"/>
      <c r="L20" s="102">
        <v>10</v>
      </c>
    </row>
    <row r="21" spans="10:14" x14ac:dyDescent="0.25">
      <c r="J21" s="102"/>
      <c r="K21" s="102" t="s">
        <v>348</v>
      </c>
      <c r="L21" s="126">
        <f>SUM(L18:L20)</f>
        <v>37</v>
      </c>
    </row>
    <row r="22" spans="10:14" x14ac:dyDescent="0.25">
      <c r="J22" s="128" t="s">
        <v>351</v>
      </c>
      <c r="K22" s="128">
        <v>52</v>
      </c>
      <c r="L22" s="128">
        <v>10</v>
      </c>
    </row>
    <row r="23" spans="10:14" x14ac:dyDescent="0.25">
      <c r="J23" s="102"/>
      <c r="K23" s="102"/>
      <c r="L23" s="102">
        <v>0</v>
      </c>
    </row>
    <row r="24" spans="10:14" x14ac:dyDescent="0.25">
      <c r="J24" s="102"/>
      <c r="K24" s="102"/>
      <c r="L24" s="102">
        <v>59</v>
      </c>
    </row>
    <row r="25" spans="10:14" x14ac:dyDescent="0.25">
      <c r="J25" s="102"/>
      <c r="K25" s="102" t="s">
        <v>348</v>
      </c>
      <c r="L25" s="126">
        <f>SUM(L22:L24)</f>
        <v>69</v>
      </c>
    </row>
    <row r="27" spans="10:14" x14ac:dyDescent="0.25">
      <c r="J27" s="129" t="s">
        <v>352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ANDRES</cp:lastModifiedBy>
  <cp:revision/>
  <dcterms:created xsi:type="dcterms:W3CDTF">2010-03-25T16:40:43Z</dcterms:created>
  <dcterms:modified xsi:type="dcterms:W3CDTF">2022-05-13T15:51:59Z</dcterms:modified>
  <cp:category/>
  <cp:contentStatus/>
</cp:coreProperties>
</file>