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showInkAnnotation="0" updateLinks="never" defaultThemeVersion="124226"/>
  <mc:AlternateContent xmlns:mc="http://schemas.openxmlformats.org/markup-compatibility/2006">
    <mc:Choice Requires="x15">
      <x15ac:absPath xmlns:x15ac="http://schemas.microsoft.com/office/spreadsheetml/2010/11/ac" url="https://d.docs.live.net/e8e09841e3023327/IDIPYBA/2023/Seguimiento PI 7560/PI 7560 Marzo 2023/Publicacion HDV/"/>
    </mc:Choice>
  </mc:AlternateContent>
  <xr:revisionPtr revIDLastSave="37" documentId="8_{D2508CC8-9262-4352-A526-CE328CE6D90C}" xr6:coauthVersionLast="47" xr6:coauthVersionMax="47" xr10:uidLastSave="{3FC7F825-509C-4D80-ACFE-AE443AA852DF}"/>
  <workbookProtection workbookAlgorithmName="SHA-512" workbookHashValue="pVhUn16bW9/tFH/qViXXlbieKKz3kC5VZRwVYTKRuHa81hrbDCed8y51jJroZmcYGP17w5gsHNqgVCDVuqTxhg==" workbookSaltValue="S4sE2aMpMh6JGVSAd4beag==" workbookSpinCount="100000" lockStructure="1"/>
  <bookViews>
    <workbookView xWindow="-110" yWindow="-110" windowWidth="19420" windowHeight="10300" tabRatio="748" firstSheet="3" activeTab="8"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3"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69" l="1"/>
  <c r="H29" i="71"/>
  <c r="H28" i="71"/>
  <c r="E27" i="71"/>
  <c r="E29" i="71"/>
  <c r="H29" i="73"/>
  <c r="H29" i="69"/>
  <c r="D28" i="73"/>
  <c r="D27" i="73"/>
  <c r="H38" i="73" l="1"/>
  <c r="E38" i="73"/>
  <c r="H37" i="73"/>
  <c r="E37" i="73"/>
  <c r="H36" i="73"/>
  <c r="E36" i="73"/>
  <c r="H35" i="73"/>
  <c r="E35" i="73"/>
  <c r="H34" i="73"/>
  <c r="E34" i="73"/>
  <c r="H33" i="73"/>
  <c r="E33" i="73"/>
  <c r="H32" i="73"/>
  <c r="E32" i="73"/>
  <c r="H31" i="73"/>
  <c r="E31" i="73"/>
  <c r="H30" i="73"/>
  <c r="E30" i="73"/>
  <c r="E29" i="73"/>
  <c r="H28" i="73"/>
  <c r="E28" i="73"/>
  <c r="H27" i="73"/>
  <c r="F27" i="73"/>
  <c r="I22" i="73"/>
  <c r="E27" i="73" l="1"/>
  <c r="G27" i="73"/>
  <c r="I27" i="73" s="1"/>
  <c r="C27" i="67" l="1"/>
  <c r="I22" i="71"/>
  <c r="F27" i="69"/>
  <c r="G23" i="69" s="1"/>
  <c r="I22" i="69"/>
  <c r="I22" i="68"/>
  <c r="C38" i="67"/>
  <c r="C37" i="67"/>
  <c r="C36" i="67"/>
  <c r="C35" i="67"/>
  <c r="C34" i="67"/>
  <c r="C33" i="67"/>
  <c r="C32" i="67"/>
  <c r="C31" i="67"/>
  <c r="C30" i="67"/>
  <c r="C29" i="67"/>
  <c r="C28" i="67"/>
  <c r="I22" i="24"/>
  <c r="F27" i="71"/>
  <c r="G23" i="71" s="1"/>
  <c r="H35" i="71" s="1"/>
  <c r="F27" i="68"/>
  <c r="G23" i="68" s="1"/>
  <c r="G27" i="68"/>
  <c r="E32" i="68"/>
  <c r="E27" i="68"/>
  <c r="F27" i="24"/>
  <c r="G23" i="24" s="1"/>
  <c r="I22" i="67"/>
  <c r="H34" i="71" l="1"/>
  <c r="H33" i="71"/>
  <c r="H32" i="71"/>
  <c r="H31" i="71"/>
  <c r="H38" i="71"/>
  <c r="H30" i="71"/>
  <c r="H27" i="71"/>
  <c r="H37" i="71"/>
  <c r="H36" i="71"/>
  <c r="H35" i="69"/>
  <c r="H28" i="69"/>
  <c r="H36" i="69"/>
  <c r="H37" i="69"/>
  <c r="H38" i="69"/>
  <c r="H34" i="69"/>
  <c r="H31" i="69"/>
  <c r="H27" i="69"/>
  <c r="H32" i="69"/>
  <c r="H33" i="69"/>
  <c r="I27" i="68"/>
  <c r="F27" i="67"/>
  <c r="E38" i="71"/>
  <c r="E37" i="71"/>
  <c r="E36" i="71"/>
  <c r="E35" i="71"/>
  <c r="E34" i="71"/>
  <c r="E33" i="71"/>
  <c r="E32" i="71"/>
  <c r="E31" i="71"/>
  <c r="E30" i="71"/>
  <c r="E28" i="71"/>
  <c r="E38" i="69"/>
  <c r="E37" i="69"/>
  <c r="E36" i="69"/>
  <c r="E35" i="69"/>
  <c r="E34" i="69"/>
  <c r="E33" i="69"/>
  <c r="E32" i="69"/>
  <c r="E31" i="69"/>
  <c r="E30" i="69"/>
  <c r="E29" i="69"/>
  <c r="E28" i="69"/>
  <c r="E27" i="69"/>
  <c r="H27" i="68"/>
  <c r="H28" i="68" s="1"/>
  <c r="H29" i="68" s="1"/>
  <c r="H30" i="68" s="1"/>
  <c r="H31" i="68" s="1"/>
  <c r="H32" i="68" s="1"/>
  <c r="H33" i="68" s="1"/>
  <c r="H34" i="68" s="1"/>
  <c r="H35" i="68" s="1"/>
  <c r="E38" i="68"/>
  <c r="E37" i="68"/>
  <c r="E36" i="68"/>
  <c r="E35" i="68"/>
  <c r="E34" i="68"/>
  <c r="E33" i="68"/>
  <c r="E31" i="68"/>
  <c r="E30" i="68"/>
  <c r="E29" i="68"/>
  <c r="E28" i="68"/>
  <c r="H27" i="67"/>
  <c r="H28" i="67" s="1"/>
  <c r="H29" i="67" s="1"/>
  <c r="H30" i="67" s="1"/>
  <c r="H31" i="67" s="1"/>
  <c r="H32" i="67" s="1"/>
  <c r="H33" i="67" s="1"/>
  <c r="H34" i="67" s="1"/>
  <c r="H35" i="67" s="1"/>
  <c r="H36" i="67" s="1"/>
  <c r="H37" i="67" s="1"/>
  <c r="H38" i="67" s="1"/>
  <c r="E38" i="67"/>
  <c r="E37" i="67"/>
  <c r="E36" i="67"/>
  <c r="E35" i="67"/>
  <c r="E34" i="67"/>
  <c r="E33" i="67"/>
  <c r="E32" i="67"/>
  <c r="E31" i="67"/>
  <c r="E30" i="67"/>
  <c r="E29" i="67"/>
  <c r="E28" i="67"/>
  <c r="E27" i="67"/>
  <c r="E38" i="24"/>
  <c r="E37" i="24"/>
  <c r="E36" i="24"/>
  <c r="E35" i="24"/>
  <c r="E34" i="24"/>
  <c r="E33" i="24"/>
  <c r="E32" i="24"/>
  <c r="E31" i="24"/>
  <c r="E30" i="24"/>
  <c r="E29" i="24"/>
  <c r="E28" i="24"/>
  <c r="E27" i="24"/>
  <c r="H36" i="68" l="1"/>
  <c r="H37" i="68" s="1"/>
  <c r="H38" i="68" s="1"/>
  <c r="H27" i="24"/>
  <c r="H28" i="24" s="1"/>
  <c r="H29" i="24" s="1"/>
  <c r="H30" i="24" s="1"/>
  <c r="H31" i="24" s="1"/>
  <c r="H32" i="24" s="1"/>
  <c r="H33" i="24" s="1"/>
  <c r="H34" i="24" s="1"/>
  <c r="H35" i="24" s="1"/>
  <c r="H36" i="24" s="1"/>
  <c r="H37" i="24" s="1"/>
  <c r="H38" i="24" s="1"/>
  <c r="G27" i="71" l="1"/>
  <c r="I27" i="71" s="1"/>
  <c r="G27" i="69" l="1"/>
  <c r="I27" i="69" s="1"/>
  <c r="G27" i="67" l="1"/>
  <c r="I27" i="67" s="1"/>
  <c r="G27" i="24" l="1"/>
  <c r="I27" i="24" s="1"/>
  <c r="I18" i="63" l="1"/>
  <c r="G18" i="63"/>
  <c r="D18" i="63"/>
  <c r="C8" i="63"/>
  <c r="C7" i="63"/>
  <c r="C6" i="63"/>
  <c r="D30" i="62"/>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J13" i="5"/>
  <c r="I13" i="5" s="1"/>
  <c r="J15" i="5"/>
  <c r="D31" i="62"/>
  <c r="D32" i="62" s="1"/>
  <c r="I30" i="62"/>
  <c r="H30" i="47" l="1"/>
  <c r="AC19" i="5"/>
  <c r="I31" i="62"/>
  <c r="D31" i="47"/>
  <c r="H31" i="47" s="1"/>
  <c r="AC21" i="5"/>
  <c r="L27" i="66"/>
  <c r="M27" i="66" s="1"/>
  <c r="AB13" i="5"/>
  <c r="F32" i="47"/>
  <c r="I32" i="62"/>
  <c r="D33" i="62"/>
  <c r="I15" i="5"/>
  <c r="AA15" i="5"/>
  <c r="AB15" i="5" s="1"/>
  <c r="AC17" i="5"/>
  <c r="F31" i="62"/>
  <c r="F32" i="62" s="1"/>
  <c r="F33" i="62" s="1"/>
  <c r="F34" i="62" s="1"/>
  <c r="F35" i="62" s="1"/>
  <c r="F36" i="62" s="1"/>
  <c r="F37" i="62" s="1"/>
  <c r="F38" i="62" s="1"/>
  <c r="F39" i="62" s="1"/>
  <c r="H30" i="62"/>
  <c r="AC13" i="5"/>
  <c r="H31" i="62" l="1"/>
  <c r="I31" i="47"/>
  <c r="D32" i="47"/>
  <c r="AC15" i="5"/>
  <c r="H33" i="62"/>
  <c r="I33" i="62"/>
  <c r="D34" i="62"/>
  <c r="H32" i="47"/>
  <c r="F33" i="47"/>
  <c r="H32" i="62"/>
  <c r="F40" i="62"/>
  <c r="I32" i="47" l="1"/>
  <c r="D33" i="47"/>
  <c r="H33" i="47" s="1"/>
  <c r="F34" i="47"/>
  <c r="D35" i="62"/>
  <c r="H34" i="62"/>
  <c r="I34" i="62"/>
  <c r="F41" i="62"/>
  <c r="D34" i="47" l="1"/>
  <c r="I33" i="47"/>
  <c r="D36" i="62"/>
  <c r="I35" i="62"/>
  <c r="H35" i="62"/>
  <c r="F35" i="47"/>
  <c r="H34" i="47"/>
  <c r="I34" i="47" l="1"/>
  <c r="D35" i="47"/>
  <c r="H35" i="47" s="1"/>
  <c r="F36" i="47"/>
  <c r="I36" i="62"/>
  <c r="D37" i="62"/>
  <c r="H36" i="62"/>
  <c r="D36" i="47" l="1"/>
  <c r="I35" i="47"/>
  <c r="D38" i="62"/>
  <c r="I37" i="62"/>
  <c r="H37" i="62"/>
  <c r="F37" i="47"/>
  <c r="H36" i="47"/>
  <c r="I36" i="47" l="1"/>
  <c r="D37" i="47"/>
  <c r="H37" i="47" s="1"/>
  <c r="F38" i="47"/>
  <c r="I38" i="62"/>
  <c r="D39" i="62"/>
  <c r="H38" i="62"/>
  <c r="D38" i="47" l="1"/>
  <c r="I37" i="47"/>
  <c r="I39" i="62"/>
  <c r="D40" i="62"/>
  <c r="H39" i="62"/>
  <c r="F39" i="47"/>
  <c r="H38" i="47"/>
  <c r="D39" i="47" l="1"/>
  <c r="I38" i="47"/>
  <c r="F40" i="47"/>
  <c r="H39" i="47"/>
  <c r="D41" i="62"/>
  <c r="I40" i="62"/>
  <c r="H40" i="62"/>
  <c r="D40" i="47" l="1"/>
  <c r="H40" i="47" s="1"/>
  <c r="I39" i="47"/>
  <c r="I41" i="62"/>
  <c r="H41" i="62"/>
  <c r="F41" i="47"/>
  <c r="D41" i="47" l="1"/>
  <c r="I41" i="47" s="1"/>
  <c r="I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rgb="FF000000"/>
            <rFont val="Tahoma"/>
            <family val="2"/>
          </rPr>
          <t>Fecha:</t>
        </r>
        <r>
          <rPr>
            <sz val="9"/>
            <color rgb="FF000000"/>
            <rFont val="Tahoma"/>
            <family val="2"/>
          </rPr>
          <t xml:space="preserve">
</t>
        </r>
        <r>
          <rPr>
            <sz val="9"/>
            <color rgb="FF000000"/>
            <rFont val="Tahoma"/>
            <family val="2"/>
          </rPr>
          <t xml:space="preserve">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rgb="FF000000"/>
            <rFont val="Tahoma"/>
            <family val="2"/>
          </rPr>
          <t xml:space="preserve">Inicio:
</t>
        </r>
        <r>
          <rPr>
            <sz val="9"/>
            <color rgb="FF000000"/>
            <rFont val="Tahoma"/>
            <family val="2"/>
          </rPr>
          <t xml:space="preserve"> Hace referencia a la fecha de inicio de la medición del indicador en la vigencia.
</t>
        </r>
      </text>
    </comment>
    <comment ref="F22" authorId="0" shapeId="0" xr:uid="{00000000-0006-0000-0300-00001700000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rgb="FF000000"/>
            <rFont val="Tahoma"/>
            <family val="2"/>
          </rPr>
          <t>Fuente:</t>
        </r>
        <r>
          <rPr>
            <sz val="9"/>
            <color rgb="FF000000"/>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F0DC1B4B-E7F6-4588-809F-CF83E0B439FF}">
      <text>
        <r>
          <rPr>
            <sz val="9"/>
            <color indexed="81"/>
            <rFont val="Tahoma"/>
            <family val="2"/>
          </rPr>
          <t xml:space="preserve">El código SEGPLAN: corresponde al número asignado para la meta en el  SEGPLAN.
</t>
        </r>
      </text>
    </comment>
    <comment ref="D6" authorId="0" shapeId="0" xr:uid="{182577A0-E0B4-48A1-9D10-0FC3287E7F12}">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BC0FA2B5-519D-42C7-948D-C2DE14227118}">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94A63CB-D484-44F3-B7ED-41FADD631324}">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49EC6C48-6D0B-421C-BC05-79CAD5F2662E}">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C76DB4E1-B070-478E-BF31-F659722AF068}">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8B5F18E1-D5BD-41B6-870C-330C3CDF2DB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9CD43B5D-5F4C-49DD-90A9-767EF762E22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5176F28-7CD2-4840-BBE7-194CE0B9214C}">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B4767D1E-335E-4AE3-AC85-BBB11EC2388F}">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59098509-7494-44E5-B38E-409ACE9E7059}">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1A16265B-4796-4004-843D-7115EDD109E1}">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CC4C1EC4-F644-4952-98D3-913BF4D6544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D9FA43C1-CFC9-4B0A-A175-0BAA55CF9383}">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EE55842C-90F4-46D2-9ABD-6ABA2AA33493}">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90B5D5BC-3564-4B41-BB53-9620B295B144}">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DE6369F0-8B77-44D7-9692-29A5262A7FA3}">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31834982-D414-4E05-891C-3474925579FB}">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DA2411F5-96A6-4885-B77C-236D599C5062}">
      <text>
        <r>
          <rPr>
            <b/>
            <sz val="9"/>
            <color indexed="81"/>
            <rFont val="Tahoma"/>
            <family val="2"/>
          </rPr>
          <t xml:space="preserve">Nombre:
</t>
        </r>
        <r>
          <rPr>
            <sz val="9"/>
            <color indexed="81"/>
            <rFont val="Tahoma"/>
            <family val="2"/>
          </rPr>
          <t xml:space="preserve">Elemento que compone el indicador.
</t>
        </r>
      </text>
    </comment>
    <comment ref="B20" authorId="0" shapeId="0" xr:uid="{497864AD-6C1E-40AA-A280-23849AD3282E}">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229EC83D-54C7-448E-8147-1C1AD1CEEB7E}">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F3014A37-D3C0-4624-808E-DBE186EC0908}">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6A46AB42-8D05-4285-98D3-50A1E58D3054}">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8D5DD638-22FF-4792-8E2F-84C8F22D2B10}">
      <text>
        <r>
          <rPr>
            <b/>
            <sz val="9"/>
            <color rgb="FF000000"/>
            <rFont val="Tahoma"/>
            <family val="2"/>
          </rPr>
          <t>Acumulado cuatrienio:</t>
        </r>
        <r>
          <rPr>
            <sz val="9"/>
            <color rgb="FF000000"/>
            <rFont val="Tahoma"/>
            <family val="2"/>
          </rPr>
          <t>Hace referencia al valor acumulado durante el cuatrienio</t>
        </r>
      </text>
    </comment>
    <comment ref="B23" authorId="0" shapeId="0" xr:uid="{76738D75-F492-4E6F-9E39-82F78E4B0DF6}">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B903EDD5-2322-43BF-9B10-16EE050E152D}">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22C31D8A-A7E5-4B9C-B9C2-62B003C703D2}">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84C35F1C-9504-419E-8623-2AEFA700F446}">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rgb="FF000000"/>
            <rFont val="Tahoma"/>
            <family val="2"/>
          </rPr>
          <t>Código:</t>
        </r>
        <r>
          <rPr>
            <sz val="9"/>
            <color rgb="FF000000"/>
            <rFont val="Tahoma"/>
            <family val="2"/>
          </rPr>
          <t xml:space="preserve">
</t>
        </r>
        <r>
          <rPr>
            <sz val="9"/>
            <color rgb="FF000000"/>
            <rFont val="Tahoma"/>
            <family val="2"/>
          </rPr>
          <t>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rgb="FF000000"/>
            <rFont val="Tahoma"/>
            <family val="2"/>
          </rPr>
          <t>Objetivo de descripción:</t>
        </r>
        <r>
          <rPr>
            <sz val="9"/>
            <color rgb="FF000000"/>
            <rFont val="Tahoma"/>
            <family val="2"/>
          </rPr>
          <t xml:space="preserve">
</t>
        </r>
        <r>
          <rPr>
            <sz val="9"/>
            <color rgb="FF000000"/>
            <rFont val="Tahoma"/>
            <family val="2"/>
          </rPr>
          <t>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rgb="FF000000"/>
            <rFont val="Tahoma"/>
            <family val="2"/>
          </rPr>
          <t>Acumulado cuatrienio:</t>
        </r>
        <r>
          <rPr>
            <sz val="9"/>
            <color rgb="FF000000"/>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<sst xmlns="http://schemas.openxmlformats.org/spreadsheetml/2006/main" count="1057" uniqueCount="394">
  <si>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</si>
  <si>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</si>
  <si>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</si>
  <si>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</si>
  <si>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</si>
  <si>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</si>
  <si>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</si>
  <si>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</si>
  <si>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</si>
  <si>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</si>
  <si>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</si>
  <si>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</si>
  <si>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</si>
  <si>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</si>
  <si>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</si>
  <si>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</si>
  <si>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</si>
  <si>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</si>
  <si>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</si>
  <si>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</si>
  <si>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</si>
  <si>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</si>
  <si>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</si>
  <si>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</si>
  <si>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</si>
  <si>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</si>
  <si>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</si>
  <si>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</si>
  <si>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</si>
  <si>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</si>
  <si>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</si>
  <si>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</si>
  <si>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</si>
  <si>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</si>
  <si>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</si>
  <si>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</si>
  <si>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</si>
  <si>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</si>
  <si>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</si>
  <si>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</si>
  <si>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</si>
  <si>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</si>
  <si>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</si>
  <si>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</si>
  <si>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</si>
  <si>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</si>
  <si>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</si>
  <si>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</si>
  <si>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</si>
  <si>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</si>
  <si>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</si>
  <si>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</si>
  <si>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</si>
  <si>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</si>
  <si>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</si>
  <si>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</si>
  <si>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</si>
  <si>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</si>
  <si>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</si>
  <si>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</si>
  <si>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</si>
  <si>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</si>
  <si>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</si>
  <si>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</si>
  <si>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</si>
  <si>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</si>
  <si>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</si>
  <si>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</si>
  <si>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</si>
  <si>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</si>
  <si>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</si>
  <si>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</si>
  <si>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</si>
  <si>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</si>
  <si>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</si>
  <si>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</si>
  <si>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</si>
  <si>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</si>
  <si>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</si>
  <si>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</si>
  <si>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</si>
  <si>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</si>
  <si>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</si>
  <si>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</si>
  <si>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</si>
  <si>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</si>
  <si>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</si>
  <si>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</si>
  <si>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</si>
  <si>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</si>
  <si>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</si>
  <si>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</si>
  <si>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</si>
  <si>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</si>
  <si>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</si>
  <si>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</si>
  <si>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</si>
  <si>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</si>
  <si>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</si>
  <si>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</si>
  <si>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</si>
  <si>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</si>
  <si>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</si>
  <si>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</si>
  <si>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</si>
  <si>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</si>
  <si>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</si>
  <si>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</si>
  <si>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</si>
  <si>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</si>
  <si>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</si>
  <si>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</si>
  <si>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</si>
  <si>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</si>
  <si>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</si>
  <si>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</si>
  <si>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</si>
  <si>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</si>
  <si>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</si>
  <si>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</si>
  <si>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</si>
  <si>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</si>
  <si>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</si>
  <si>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</si>
  <si>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</si>
  <si>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</si>
  <si>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</si>
  <si>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</si>
  <si>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</si>
  <si>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</si>
  <si>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</si>
  <si>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</si>
  <si>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</si>
  <si>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</si>
  <si>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</si>
  <si>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</si>
  <si>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</si>
  <si>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</si>
  <si>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</si>
  <si>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</si>
  <si>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</si>
  <si>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</si>
  <si>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</si>
  <si>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</si>
  <si>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</si>
  <si>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</si>
  <si>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</si>
  <si>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</si>
  <si>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</si>
  <si>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</si>
  <si>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</si>
  <si>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</si>
  <si>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</si>
  <si>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</si>
  <si>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</si>
  <si>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</si>
  <si>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</si>
  <si>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</si>
  <si>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</si>
  <si>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</si>
  <si>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</si>
  <si>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</si>
  <si>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</si>
  <si>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</si>
  <si>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</si>
  <si>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</si>
  <si>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</si>
  <si>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</si>
  <si>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</si>
  <si>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</si>
  <si>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</si>
  <si>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</si>
  <si>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</si>
  <si>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</si>
  <si>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</si>
  <si>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</si>
  <si>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</si>
  <si>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</si>
  <si>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</si>
  <si>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</si>
  <si>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</si>
  <si>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</si>
  <si>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</si>
  <si>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</si>
  <si>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</si>
  <si>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</si>
  <si>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</si>
  <si>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</si>
  <si>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</si>
  <si>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</si>
  <si>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</si>
  <si>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</si>
  <si>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</si>
  <si>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</si>
  <si>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</si>
  <si>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</si>
  <si>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</si>
  <si>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</si>
  <si>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</si>
  <si>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</si>
  <si>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</si>
  <si>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</si>
  <si>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</si>
  <si>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</si>
  <si>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</si>
  <si>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</si>
  <si>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</si>
  <si>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</si>
  <si>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</si>
  <si>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</si>
  <si>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</si>
  <si>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</si>
  <si>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</si>
  <si>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</si>
  <si>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</si>
  <si>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</si>
  <si>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</si>
  <si>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</si>
  <si>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</si>
  <si>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</si>
  <si>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</si>
  <si>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</si>
  <si>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</si>
  <si>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</si>
  <si>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</si>
  <si>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</si>
  <si>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</si>
  <si>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</si>
  <si>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</si>
  <si>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</si>
  <si>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</si>
  <si>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</si>
  <si>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</si>
  <si>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</si>
  <si>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</si>
  <si>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</si>
  <si>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</si>
  <si>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</si>
  <si>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</si>
  <si>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</si>
  <si>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</si>
  <si>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</si>
  <si>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</si>
  <si>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</si>
  <si>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</si>
  <si>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</si>
  <si>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</si>
  <si>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</si>
  <si>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</si>
  <si>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</si>
  <si>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</si>
  <si>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</si>
  <si>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</si>
  <si>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</si>
  <si>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</si>
  <si>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</si>
  <si>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</si>
  <si>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</si>
  <si>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</si>
  <si>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</si>
  <si>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</si>
  <si>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</si>
  <si>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</si>
  <si>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</si>
  <si>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</si>
  <si>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</si>
  <si>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</si>
  <si>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</si>
  <si>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</si>
  <si>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</si>
  <si>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</si>
  <si>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</si>
  <si>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</si>
  <si>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</si>
  <si>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</si>
  <si>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</si>
  <si>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</si>
  <si>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</si>
  <si>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</si>
  <si>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</si>
  <si>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</si>
  <si>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</si>
  <si>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</si>
  <si>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</si>
  <si>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</si>
  <si>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</si>
  <si>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</si>
  <si>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</si>
  <si>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</si>
  <si>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</si>
  <si>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</si>
  <si>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</si>
  <si>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</si>
  <si>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</si>
  <si>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</si>
  <si>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</si>
  <si>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</si>
  <si>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</si>
  <si>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</si>
  <si>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</si>
  <si>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</si>
  <si>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</si>
  <si>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</si>
  <si>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</si>
  <si>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</si>
  <si>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</si>
  <si>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</si>
  <si>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</si>
  <si>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</si>
  <si>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</si>
  <si>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</si>
  <si>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</si>
  <si>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</si>
  <si>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</si>
  <si>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</si>
  <si>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</si>
  <si>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</si>
  <si>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</si>
  <si>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</si>
  <si>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</si>
  <si>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</si>
  <si>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</si>
  <si>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</si>
  <si>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</si>
  <si>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</si>
  <si>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</si>
  <si>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</si>
  <si>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</si>
  <si>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</si>
  <si>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</si>
  <si>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</si>
  <si>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</si>
  <si>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</si>
  <si>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</si>
  <si>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</si>
  <si>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</si>
  <si>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</si>
  <si>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</si>
  <si>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</si>
  <si>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</si>
  <si>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</si>
  <si>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</si>
  <si>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</si>
  <si>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</si>
  <si>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</si>
  <si>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</si>
  <si>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</si>
  <si>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</si>
  <si>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</si>
  <si>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</si>
  <si>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</si>
  <si>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</si>
  <si>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</si>
  <si>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</si>
  <si>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</si>
  <si>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</si>
  <si>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</si>
  <si>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Generar espacios de sensibilizacion y educacion en temas de proteccion y bienestar animal a traves de campañas pedagógicas de apropiación social del conocimiento que aborden perspectivas alternativas al antropocentrismo</t>
  </si>
  <si>
    <t xml:space="preserve"> Equipo Administrativo de la  Subdirección de Cultura Ciudadana y Gestión del Conocimiento. </t>
  </si>
  <si>
    <t>Generar e impulsar procesos ciudadanos innovadores de transformación cultural, mediante la promoción prácticas de relacionamiento humano - animal.</t>
  </si>
  <si>
    <t>01/01/2023</t>
  </si>
  <si>
    <t>Campañas diseñadas e implementadas / Campañas programadas * 100</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</si>
  <si>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</si>
  <si>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NO APLICA</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</si>
  <si>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</si>
  <si>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no procede</t>
  </si>
  <si>
    <t>No se presentan retrasos</t>
  </si>
  <si>
    <t>Se sigue insistiendo en la importancia de la transformación cultural desde el ámbito educativo con la articulación interinstitucional</t>
  </si>
  <si>
    <t>-</t>
  </si>
  <si>
    <t>Subdirectora de Cultura Ciudadana y Gestión del Conocimiento - Natalia Parra Osorio</t>
  </si>
  <si>
    <t xml:space="preserve">Profesional Regulacion Liliana Estefanía Saavedra </t>
  </si>
  <si>
    <t>Profesional Equipo de Cultura Ciudadana - Andrea Millán Hincapié</t>
  </si>
  <si>
    <t xml:space="preserve">Profesional Equipo Alianzas - Catalina Tenjo Leon </t>
  </si>
  <si>
    <t xml:space="preserve">Profesional - Equipo de Participacion Ciudadana - Ibith Fernanda Cortes Ardila </t>
  </si>
  <si>
    <t>Los beneficios alcanzados en la Meta "Gestionar 49 alianzas interinstitucionales, intersectoriales  y de ciudad región que potencien las intervenciones y cobertura en torno a la Protección y Bienestar Animal" son: 
- Se han desarrollado estrategias de articulación interinstitucionales e intersectoriales y de ciudad región en temas de protección y bienestar animal.
- Se han gestionado de 35 alianzas, que potenciarán las intervenciones y cobertura en torno a la Protección y Bienestar Animal.
- De manera transversal se han fortalecido los procesos de participación ciudadana incidente en instancias, espacios de participación ciudadana y movilización social</t>
  </si>
  <si>
    <t>Ibith Fernanda Cortes Ardila - Equipo de Participacion Ciudadana</t>
  </si>
  <si>
    <t>Natalia Parra Osorio</t>
  </si>
  <si>
    <t>Insistir en la necesidad de generar una transformación cultural en el relacionamiento humano-animal que redunde en la mitigación del maltrato animal y en las campañas masivas de difusion de estrategias para mejorar la cultura ciudadana en estos temas.</t>
  </si>
  <si>
    <t>NA</t>
  </si>
  <si>
    <t>Con corte a marzo se alcanzó el 0,20 de la magnitud programada para la vigencia 2023,  se destaca el avance en el documento técnico de campaña de la temática sobre riesgos de la fauna en la interacción humano-animal donde se plantearon los objetivos, justificación, análisis de problemáticas, proyección de acciones pedagógicas y análisis de posibles aliados para su desarrollo y ejecución.</t>
  </si>
  <si>
    <t xml:space="preserve">En marzo se vincularon 159 ciudadanos y ciudadanas, a través de las siguientes acciones de participación: 
- Espacios de participación se vincularon 41 ciudadanas y ciudadanos
- Programa de voluntariado se vincularon 65 ciudadanas y ciudadanos
- Programa de copropiedad y convivencia se vincularon 53 ciudadanas y ciudadanos   
En el marco de los logros de gestion realizados en la vinculación de ciudadanos y ciudadanas en talleres de formación que aborden la normatividad vigente y su aplicación en las instancias y los espacios de participación ciudadana y movilización social de protección y bienestar animal. Así mismo se realizó la inducción presencial del programa de voluntariado social en protección y bienestar animal. Se han vinculado ciudadanos y ciudadanas de las localidades de Sumapaz, Ciudad Bolívar, Puente Aranda, Distrital, Antonio Nariño, Teusaquillo, Suba, Engativá, Fontibón, Kennedy, Bosa, Tunjuelito, Usme, San Cristóbal y Usaquén.    </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</si>
  <si>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donde se identifican las problemáticas y se desarrollan acciones por el distrito para mitigarlas.</t>
  </si>
  <si>
    <t>Profesional administrativo: Fabio Andrés Bustos Ardila</t>
  </si>
  <si>
    <t>Profesional administrativo - Fabio Andrés Bustos Ardila</t>
  </si>
  <si>
    <t xml:space="preserve">Para dar cumplimiento de la meta de vincular 208 prestadores de servicio para la vigencia 2023, se ha llevado a cabo 3 procesos de socialización de los lineamentos técnicos desarrollados para la regulación de las diferentes prestaciones de servicios que trabajan para y con los animales, a partir de los cuales se vincularon 29 prestadores de servicios a la estrategia de regulación del IDPYBA durante el mes de marzo.
Se han alcanzado logros frente a las siguientes actividades:
1. Realizar 18 visitas de inspección y vigilancia a los prestadores de servicios durante el mes de marzo.
2. Desarrollo de documentos de Inspección y vigilancia, principalmente la construcción del documento de procedimiento para la implementación de las funciones de Inspección y Vigilancia.
3. Se llevó a cabo 3 procesos de socialización de los protocolos, guías y documentos producto de la implementación de la estrategia de regulación.			
</t>
  </si>
  <si>
    <t>Para dar cumplimiento de la meta de vincular 208 prestadores de servicio para la vigencia 2023, se llevó a cabo 3  procesos de socialización de los lineamentos técnicos desarrollados para la regulación de las diferentes prestaciones de servicios que trabajan para y con los animales, a partir de los cuales, en el mes de marzo se vincularon 29 prestadores de servicios a la estrategia de regulación del IDPYBA. 
Con corte al 31 de marzo se han vinculado 65 prestadores de la magnitud programada, es decir un avance acumulado del 31,25% para la vigencia 2023.</t>
  </si>
  <si>
    <t>El avance de la meta en el periodo reportado consiste en la proyección del documento base de la campaña de riesgos con los animales, donde se realizaron dos mesas de trabajo con el equipo técnico para definir la estructura del contenido de la campaña, por cuanto es un tema amplio, complejo, que requiere abordar varios ejes, por grupo o categoría de animales (domésticos de compañía, domésticos de producción, ferales y semidomiciliados) y según la gestión del riesgo en atención de emergencias y desastres.  A partir de la proyección del documento base de campaña, se proyecta una versión preliminar del Brief creativo como soporte para el proceso de ideación de las piezas graficas como ejercicio de concepto de campaña.
En este orden, se reporta un avance del 20%, para el periodo de enero a marzo del 2023 con la priorización de los temas de las campañas y avance de la construcción de los documentos base de campaña de Bogotá se conecta con el mar y prevención - manejo de riesgos con animales.
Con corte a 31 de marzo la meta tiene un reporte acumulado del 20%</t>
  </si>
  <si>
    <t>En el periodo reportado se implementó el programa de sensibilización, educación y formación en ámbito comunitario y educativo, así:
Ámbito comunitario: se desarrollaron 12 intervenciones acciones de apropiación de la cultura ciudadana, impactando a 118 ciudadanos y ciudadanas.  Aquí se vincula las acciones de:
**Huellitas de calle con 6 jornadas y 18 ciudadanos sensibilizados.
**Mirar y no tocar es amar con 1 jornadas y 24 ciudadanos participantes en el recorrido de observación de fauna silvestre urbana en el marco del Sistema Distrital de Cuidado.
**Pisa el freno, hay vida en la vía con 1 jornada y 50 actores viales sensibilizados.
**Otras acciones de apropiación de la cultura ciudadana con 4 intervenciones y 26 ciudadanos vinculados.
Ámbito educativo: se desarrollaron 2 acciones de apropiación de la cultura ciudadana, impactando a 82 estudiantes
Es importante manifestar que el proceso de convocatoria, inscripción e inicio de actividades en el marco del programa de Servicio social estudiantil obligatorio surtió el proceso proyectado para el cumplimiento del plan de acción. Igualmente, se resalta el proceso de convocatoria a la acción Semillero de docentes que tiene previsto su inicio formal en el mes de abril.</t>
  </si>
  <si>
    <t xml:space="preserve">En marzo se ejecutaron 8 pactos
Se lograron importantes gestiones para las localidades de Usme, Antonio Nariño, La Candelaria, Ciudad Bolívar y Sumapaz, llevando los servicios y programas de protección y bienestar animal a las comunidades con quienes se pactaron los compromisos. 
</t>
  </si>
  <si>
    <t>En el mes de marzo se vincularon 159 personas a los espacios de participacion que permiten acumular un avance en la meta programada 2023 de 236 personas y un avance del 9,35% de la meta.
A la fecha el Instituto ha vinculado 7,440 ciudadanos y ciudadanas en talleres de formación (acumulados PDD; 2020=404 + 2021=2800 + 2022=4,000 +2023=236),  que aborden la normatividad vigente y su aplicación en las instancias y los espacios de participación ciudadana y movilización social de protección y bienestar animal. Las estrategias implementadas en la presente vigencia son las siguientes: 
 - Sensibilización sobre participación incidente, normativa en protección y bienestar animal, corresponsabilidad social y movilización ciudadana en favor de los animales, en los diferentes espacios de participación en las localidades, a la fecha se han vinculado 110 personas (febrero 69 + marzo 41ciudadanas y ciudadanos vinculados)
- Inducción del Programa de voluntariado social en protección y bienestar animal, donde se vincularon 65 ciudadanas y ciudadanos en marzo.
- Se realizaron sensibilizaciones virtuales y presenciales donde se abordó la normativa vigente y estrategias de convivencia interespecie en propiedad horizontal, a través del programa de copropiedad y convivencia, donde se han vinculado  vincularon 61 ciudadanas y ciudadanos (enero 8 + marzo 53 ciudadanas y ciudadanos vinculados)</t>
  </si>
  <si>
    <t>En el marco de los pactos se ha logrado generar diagnósticos que responden a las problemáticas más sentidas en cada zona. Por medio de la construcción de mesas de trabajos en los consejos locales PYBA, mesas PYBA de las localidades y otros espacios de participación ciudadana se ha tenido un avance de 13 pactos en 2023, teniendo el siguiente avance: 
-En el mes de enero, se ejecutó 1 pacto, lograron importantes gestiones para la localidad de Ciudad Bolívar.  
-En el mes de febrero, se definieron y ejecutaron 4 pactos en las localidades de Ciudad Bolívar, Puente Aranda y Sumapaz, a través de los procesos de participación ciudadana y movilización social para la Protección y Bienestar Animal. 
- En marzo se ejecutaron 8 pactos. Se lograron importantes gestiones para las localidades Usme, Antonio Nariño, La Candelaria, Ciudad Bolívar y Sumapaz, a través de los procesos de participación ciudadana y movilización social para la Protección y Bienestar Animal.
Es importante resaltar que se participó en los Observatorios Ciudadanos de la Veeduría Distrital, donde se asistiendo a las mesas de pactos y se promovió el control social, entregando las evidencias de los avances en los procesos de protección y bienestar animal liderados por el IDPYBA, en las localidades de Fontibón, Kennedy, Ciudad Bolívar, San Cristóbal, Los Mártires, Teusaquillo, La Candelaria, Suba, Puente Aranda y Engativá. En el mes de marzo se vincularon 159 personas a los espacios de participacion que permiten acumular un avance en la meta programada 2023 de 236 personas y un avance del 9,35% de la meta.</t>
  </si>
  <si>
    <t>Se han vinculado un total de 565 ciudadanos y ciudadanas a través de la implementación de la estrategia de sensibilización, educación con el desarrollo de acciones de apropiación de la cultura ciudadana en los ámbitos educativo, comunitario, recreodeportivo e institucional.
En enero se vincularon  165 ciudadanos y ciudadanas a través de la implementación de la estrategia de sensibilización, educación con el desarrollo de acciones de apropiación de la cultura ciudadana en los ámbitos educativo, comunitario, recreodeportivo e institucional, especificamente en el Ámbito Educativo: 165 
 (Ámbito Educativo: 165 personas)
Para el mes de febrero se vincularon 200 ciudadanos y ciudadanas a traves de la implementación de la  estrategia de sensibilización, educación con el desarrollo de acciones de apropiación de la cultura ciudadana en los ámbitos educativo, comunitario, recreodeportivo e institucional (Febrero 200 ciudadanos.Avance de la meta del 17%)
Ámbito institucional 37 personas 
Ámbito comunitario 163 personas). 
En el mes de  marzo se implementó la estrategia de sensibilización, educación y formación en los ámbitos definidos, de acuerdo con el plan de acción y dinámicas propias de la ciudad.  En el periodo reportado se realizaron acciones en ambito educativo y comunitario vinculando 200 ciudadanos asi:
Ámbito comunitario  118 ciudadanos
Ámbito educativo: 82 personas</t>
  </si>
  <si>
    <r>
      <t xml:space="preserve">En el trascurso de la vigencia se ha adelantado 1 alianza de las 10 programadas. Esta alianza, fue realizada con la Subred Centro Oriente y para ello se llevaron a cabo las siguientes actividades:
</t>
    </r>
    <r>
      <rPr>
        <sz val="9"/>
        <rFont val="Arial"/>
        <family val="2"/>
      </rPr>
      <t xml:space="preserve">*Reunión con la subred centro oriente para celebrar una alianza que permita realizar charlas en cultura ciudadana a los integrantes de la red que la subred ha creado y consta de aproximadamente 160 personas, así como involucrarlos en el programa de voluntariado y acompañar como entidad las ferias de servicios.
*Subred centro oriente: Se realizó una citación a reunión virtual con la subdirectora de cultura y la empresa para generar una propuesta de trabajo y construir una alianza  una alianza interinstitucional y construir un calendario de acciones de acuerdo con las necesidades de la empresa.
</t>
    </r>
  </si>
  <si>
    <r>
      <t xml:space="preserve">Durante el mes de marzo se realizaron los siguientes avances
*Revisión propuesta articulación con U Sergio Arboleda: Se acompañó la reunión citada por la lider de participación para conocer la propuesta de temas que se van a incluir en la alinza con la universidad, se tienen en cuenta charlas con temas como tenencia responsable, normatividad en pyba, rutas de atención y denuncia de casos de maltrato. Se hacen observaciones a la propuesta y se cita a nueva reunión con el documento actualizado. 
*Reunión la mochila de milino: Se acompañó la reunión citada por la subdirectora y la plataforma para definir los compromisos finales para celebrar la alianza que incluyen espacios de formación en tenencia responsable de animales de compañia, construcción de material pedagógico, apertura de espacios para la red de aliados, entre otros. Sin embargo, una de las propuestas incluye realizar una subasta de gatos de raza para rescatarlos de los criaderos y por la misionalidad de la entidad no es posible apoyar esta iniciativa, pero se propuso organizar una nueva reunión con economistas y veterinarios para buscar otras alternativas que no incluyan la subasta. 
*Articulación U Sergio Arboleda: Se presentó la propuesta de alianza con la universidad  al equipo de pariticipación ciudadana y a la subdirectora para revisión y aprobación de contenidos y temas  de formación para los estudiantes antes de enviarla a la universidad. 
*Articulación con uexternado: Se citó por correo una reunión con la universidad para revisar los compromisos pendientes e 2023 para celebrar la alianza entre las partes.
</t>
    </r>
    <r>
      <rPr>
        <sz val="9"/>
        <rFont val="Arial"/>
        <family val="2"/>
      </rPr>
      <t xml:space="preserve">*Se presenta documento preliminar para realizar alianza con el banco de la república, el cual busca fortalecer las acciones que permitan generar la articulación interinstitucional entre las partes para definir acciones a través de campañas y estrategias en el marco de la paz con los animales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</si>
</sst>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0_);_(* \(#,##0.00000\);_(* &quot;-&quot;??_);_(@_)"/>
  </numFmts>
  <fonts count="81"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rgb="FFFF0000"/>
      <name val="Arial"/>
      <family val="2"/>
    </font>
    <font>
      <sz val="8"/>
      <color theme="1"/>
      <name val="Arial"/>
      <family val="2"/>
    </font>
    <font>
      <b/>
      <sz val="9"/>
      <color rgb="FF000000"/>
      <name val="Tahoma"/>
      <family val="2"/>
    </font>
    <font>
      <sz val="9"/>
      <color rgb="FF000000"/>
      <name val="Tahoma"/>
      <family val="2"/>
    </font>
    <font>
      <sz val="9"/>
      <color rgb="FF000000"/>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0"/>
        <bgColor rgb="FF000000"/>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21">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6" xfId="1371" applyFont="1" applyFill="1" applyBorder="1" applyAlignment="1">
      <alignment horizontal="left" vertical="center" wrapText="1"/>
    </xf>
    <xf numFmtId="0" fontId="8" fillId="61" borderId="37"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4" fontId="9" fillId="0" borderId="10" xfId="1371" applyNumberFormat="1" applyFont="1" applyBorder="1" applyAlignment="1" applyProtection="1">
      <alignment vertical="center" wrapText="1"/>
      <protection locked="0"/>
    </xf>
    <xf numFmtId="0" fontId="9" fillId="0" borderId="10"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7" xfId="1371" applyFont="1" applyFill="1" applyBorder="1" applyAlignment="1">
      <alignment vertical="center" wrapText="1"/>
    </xf>
    <xf numFmtId="10" fontId="9" fillId="0" borderId="17" xfId="1495" applyNumberFormat="1" applyFont="1" applyFill="1" applyBorder="1" applyAlignment="1" applyProtection="1">
      <alignment vertical="center" wrapText="1"/>
      <protection locked="0" hidden="1"/>
    </xf>
    <xf numFmtId="9" fontId="56" fillId="0" borderId="10" xfId="1495" applyFont="1" applyFill="1" applyBorder="1" applyAlignment="1" applyProtection="1">
      <alignment horizontal="center"/>
      <protection hidden="1"/>
    </xf>
    <xf numFmtId="171" fontId="9" fillId="24" borderId="20" xfId="1250" applyNumberFormat="1" applyFont="1" applyFill="1" applyBorder="1" applyAlignment="1">
      <alignment horizontal="center" vertical="center"/>
    </xf>
    <xf numFmtId="171" fontId="9" fillId="0" borderId="20" xfId="1250" applyNumberFormat="1" applyFont="1" applyFill="1" applyBorder="1" applyAlignment="1">
      <alignment horizontal="center" vertical="center"/>
    </xf>
    <xf numFmtId="171" fontId="53" fillId="0" borderId="0" xfId="0" applyNumberFormat="1" applyFont="1"/>
    <xf numFmtId="1" fontId="53" fillId="0" borderId="0" xfId="0" applyNumberFormat="1" applyFont="1"/>
    <xf numFmtId="9" fontId="77" fillId="0" borderId="10" xfId="1495" applyFont="1" applyFill="1" applyBorder="1" applyAlignment="1" applyProtection="1">
      <alignment horizontal="center"/>
      <protection hidden="1"/>
    </xf>
    <xf numFmtId="9" fontId="53" fillId="0" borderId="10" xfId="1495" applyFont="1" applyFill="1" applyBorder="1" applyAlignment="1" applyProtection="1">
      <alignment horizontal="center"/>
      <protection hidden="1"/>
    </xf>
    <xf numFmtId="1" fontId="9" fillId="50" borderId="20" xfId="1496" applyNumberFormat="1" applyFont="1" applyFill="1" applyBorder="1" applyAlignment="1">
      <alignment vertical="center" wrapText="1"/>
    </xf>
    <xf numFmtId="1" fontId="9" fillId="50" borderId="47" xfId="1496" applyNumberFormat="1" applyFont="1" applyFill="1" applyBorder="1" applyAlignment="1">
      <alignment vertical="center" wrapText="1"/>
    </xf>
    <xf numFmtId="1" fontId="53" fillId="50" borderId="10" xfId="1250" applyNumberFormat="1" applyFont="1" applyFill="1" applyBorder="1" applyAlignment="1">
      <alignment horizontal="center" vertical="center"/>
    </xf>
    <xf numFmtId="167" fontId="53" fillId="50" borderId="10" xfId="1250" applyFont="1" applyFill="1" applyBorder="1" applyAlignment="1">
      <alignment horizontal="center" vertical="center"/>
    </xf>
    <xf numFmtId="171" fontId="9" fillId="50" borderId="20" xfId="1250" applyNumberFormat="1" applyFont="1" applyFill="1" applyBorder="1" applyAlignment="1">
      <alignment vertical="center" wrapText="1"/>
    </xf>
    <xf numFmtId="171" fontId="9" fillId="50" borderId="47" xfId="1250" applyNumberFormat="1" applyFont="1" applyFill="1" applyBorder="1" applyAlignment="1">
      <alignment vertical="center" wrapText="1"/>
    </xf>
    <xf numFmtId="171" fontId="53" fillId="50" borderId="10" xfId="1250" applyNumberFormat="1" applyFont="1" applyFill="1" applyBorder="1" applyAlignment="1">
      <alignment horizontal="center" vertical="center"/>
    </xf>
    <xf numFmtId="171" fontId="53" fillId="50" borderId="10" xfId="1250" applyNumberFormat="1" applyFont="1" applyFill="1" applyBorder="1" applyAlignment="1">
      <alignment vertical="center"/>
    </xf>
    <xf numFmtId="167" fontId="53" fillId="0" borderId="10" xfId="1250" applyFont="1" applyFill="1" applyBorder="1" applyAlignment="1">
      <alignment horizontal="center" vertical="center"/>
    </xf>
    <xf numFmtId="1" fontId="53" fillId="0" borderId="10" xfId="1250" applyNumberFormat="1" applyFont="1" applyFill="1" applyBorder="1" applyAlignment="1">
      <alignment horizontal="center" vertical="center"/>
    </xf>
    <xf numFmtId="1" fontId="9" fillId="50" borderId="47" xfId="1496" applyNumberFormat="1" applyFont="1" applyFill="1" applyBorder="1" applyAlignment="1">
      <alignment horizontal="center" vertical="center" wrapText="1"/>
    </xf>
    <xf numFmtId="175" fontId="0" fillId="0" borderId="0" xfId="0" applyNumberFormat="1"/>
    <xf numFmtId="171" fontId="9" fillId="50" borderId="20" xfId="1250" applyNumberFormat="1" applyFont="1" applyFill="1" applyBorder="1" applyAlignment="1">
      <alignment horizontal="center" vertical="center"/>
    </xf>
    <xf numFmtId="1" fontId="9" fillId="50" borderId="20" xfId="1250" applyNumberFormat="1" applyFont="1" applyFill="1" applyBorder="1" applyAlignment="1">
      <alignment horizontal="center" vertical="center"/>
    </xf>
    <xf numFmtId="9" fontId="56" fillId="50" borderId="10" xfId="1495" applyFont="1" applyFill="1" applyBorder="1" applyAlignment="1" applyProtection="1">
      <alignment horizontal="center"/>
      <protection hidden="1"/>
    </xf>
    <xf numFmtId="10" fontId="9" fillId="50" borderId="17" xfId="1495" applyNumberFormat="1" applyFont="1" applyFill="1" applyBorder="1" applyAlignment="1" applyProtection="1">
      <alignment horizontal="center" vertical="center" wrapText="1"/>
      <protection locked="0" hidden="1"/>
    </xf>
    <xf numFmtId="167" fontId="9" fillId="50" borderId="10" xfId="1250" applyFont="1" applyFill="1" applyBorder="1" applyAlignment="1">
      <alignment horizontal="center" vertical="center"/>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Font="1" applyFill="1" applyBorder="1" applyAlignment="1" applyProtection="1">
      <alignment vertical="center" wrapText="1"/>
      <protection hidden="1"/>
    </xf>
    <xf numFmtId="167" fontId="15" fillId="0" borderId="19" xfId="1250" applyFont="1" applyFill="1" applyBorder="1" applyAlignment="1" applyProtection="1">
      <alignment vertical="center" wrapText="1"/>
      <protection hidden="1"/>
    </xf>
    <xf numFmtId="167" fontId="15" fillId="50" borderId="17" xfId="1250" applyFont="1" applyFill="1" applyBorder="1" applyAlignment="1" applyProtection="1">
      <alignment vertical="center" wrapText="1"/>
      <protection hidden="1"/>
    </xf>
    <xf numFmtId="167"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6" xfId="0" applyFont="1" applyBorder="1" applyAlignment="1" applyProtection="1">
      <alignment horizontal="center"/>
      <protection locked="0"/>
    </xf>
    <xf numFmtId="0" fontId="70" fillId="0" borderId="29"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7" fontId="15" fillId="51" borderId="17" xfId="1250" applyFont="1" applyFill="1" applyBorder="1" applyAlignment="1" applyProtection="1">
      <alignment vertical="center" wrapText="1"/>
      <protection hidden="1"/>
    </xf>
    <xf numFmtId="167"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Border="1" applyAlignment="1">
      <alignment horizontal="center" vertical="center"/>
    </xf>
    <xf numFmtId="0" fontId="52" fillId="0" borderId="23" xfId="1371" applyFont="1" applyBorder="1" applyAlignment="1">
      <alignment horizontal="center" vertical="center"/>
    </xf>
    <xf numFmtId="0" fontId="52" fillId="0" borderId="46"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9" xfId="1371" applyFont="1" applyBorder="1" applyAlignment="1">
      <alignment horizontal="center" vertical="center"/>
    </xf>
    <xf numFmtId="0" fontId="52" fillId="0" borderId="28" xfId="1371" applyFont="1" applyBorder="1" applyAlignment="1">
      <alignment horizontal="center" vertical="center"/>
    </xf>
    <xf numFmtId="0" fontId="52" fillId="0" borderId="50"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8" xfId="1371" applyFont="1" applyBorder="1" applyAlignment="1">
      <alignment horizontal="center" vertical="center"/>
    </xf>
    <xf numFmtId="0" fontId="59" fillId="0" borderId="23" xfId="1371" applyFont="1" applyBorder="1" applyAlignment="1">
      <alignment horizontal="center" vertical="center"/>
    </xf>
    <xf numFmtId="0" fontId="59" fillId="0" borderId="46"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54"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40" xfId="0" applyFont="1" applyBorder="1" applyAlignment="1" applyProtection="1">
      <alignment horizontal="center" vertical="center" wrapText="1"/>
      <protection locked="0"/>
    </xf>
    <xf numFmtId="0" fontId="57" fillId="0" borderId="42"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39" xfId="0" applyFont="1" applyBorder="1" applyAlignment="1">
      <alignment horizontal="center"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52" fillId="0" borderId="22" xfId="1371" applyFont="1" applyBorder="1" applyAlignment="1">
      <alignment horizontal="center" vertical="center"/>
    </xf>
    <xf numFmtId="0" fontId="52" fillId="0" borderId="24" xfId="1371" applyFont="1" applyBorder="1" applyAlignment="1">
      <alignment horizontal="center" vertical="center"/>
    </xf>
    <xf numFmtId="0" fontId="52" fillId="0" borderId="25" xfId="1371" applyFont="1" applyBorder="1" applyAlignment="1">
      <alignment horizontal="center" vertical="center"/>
    </xf>
    <xf numFmtId="0" fontId="52" fillId="0" borderId="26" xfId="1371" applyFont="1" applyBorder="1" applyAlignment="1">
      <alignment horizontal="center" vertical="center"/>
    </xf>
    <xf numFmtId="0" fontId="52" fillId="0" borderId="27" xfId="1371" applyFont="1" applyBorder="1" applyAlignment="1">
      <alignment horizontal="center" vertical="center"/>
    </xf>
    <xf numFmtId="0" fontId="52" fillId="0" borderId="29" xfId="1371" applyFont="1" applyBorder="1" applyAlignment="1">
      <alignment horizontal="center" vertical="center"/>
    </xf>
    <xf numFmtId="0" fontId="53" fillId="0" borderId="20" xfId="1371" applyFont="1" applyBorder="1" applyAlignment="1" applyProtection="1">
      <alignment horizontal="justify" vertical="center" wrapText="1"/>
      <protection locked="0"/>
    </xf>
    <xf numFmtId="0" fontId="53" fillId="0" borderId="33" xfId="1371" applyFont="1" applyBorder="1" applyAlignment="1" applyProtection="1">
      <alignment horizontal="justify" vertical="center" wrapText="1"/>
      <protection locked="0"/>
    </xf>
    <xf numFmtId="0" fontId="53" fillId="0" borderId="35" xfId="1371" applyFont="1" applyBorder="1" applyAlignment="1" applyProtection="1">
      <alignment horizontal="justify" vertical="center" wrapText="1"/>
      <protection locked="0"/>
    </xf>
    <xf numFmtId="0" fontId="9" fillId="50" borderId="20" xfId="1371" applyFont="1" applyFill="1" applyBorder="1" applyAlignment="1" applyProtection="1">
      <alignment horizontal="justify" vertical="center" wrapText="1"/>
      <protection locked="0"/>
    </xf>
    <xf numFmtId="0" fontId="9" fillId="50" borderId="33" xfId="1371" applyFont="1" applyFill="1" applyBorder="1" applyAlignment="1" applyProtection="1">
      <alignment horizontal="justify" vertical="center" wrapText="1"/>
      <protection locked="0"/>
    </xf>
    <xf numFmtId="0" fontId="9" fillId="50" borderId="47" xfId="1371" applyFont="1" applyFill="1" applyBorder="1" applyAlignment="1" applyProtection="1">
      <alignment horizontal="justify" vertical="center" wrapText="1"/>
      <protection locked="0"/>
    </xf>
    <xf numFmtId="0" fontId="52" fillId="61" borderId="10" xfId="1371" applyFont="1" applyFill="1" applyBorder="1" applyAlignment="1">
      <alignment horizontal="center" vertical="center"/>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3" xfId="1371" applyFont="1" applyBorder="1" applyAlignment="1">
      <alignment horizontal="center" vertical="center" wrapText="1"/>
    </xf>
    <xf numFmtId="0" fontId="9" fillId="0" borderId="47" xfId="1371" applyFont="1" applyBorder="1" applyAlignment="1">
      <alignment horizontal="center" vertical="center" wrapText="1"/>
    </xf>
    <xf numFmtId="14" fontId="9" fillId="50" borderId="20" xfId="1371" applyNumberFormat="1" applyFont="1" applyFill="1" applyBorder="1" applyAlignment="1">
      <alignment horizontal="center" vertical="center" wrapText="1"/>
    </xf>
    <xf numFmtId="14" fontId="9" fillId="50" borderId="33" xfId="1371" applyNumberFormat="1" applyFont="1" applyFill="1" applyBorder="1" applyAlignment="1">
      <alignment horizontal="center" vertical="center" wrapText="1"/>
    </xf>
    <xf numFmtId="14" fontId="9" fillId="50" borderId="35" xfId="1371"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1" fontId="9" fillId="50" borderId="20" xfId="1250" applyNumberFormat="1" applyFont="1" applyFill="1" applyBorder="1" applyAlignment="1">
      <alignment horizontal="center" vertical="center" wrapText="1"/>
    </xf>
    <xf numFmtId="1" fontId="9" fillId="50" borderId="33" xfId="1250" applyNumberFormat="1" applyFont="1" applyFill="1" applyBorder="1" applyAlignment="1">
      <alignment horizontal="center" vertical="center" wrapText="1"/>
    </xf>
    <xf numFmtId="1" fontId="9" fillId="50" borderId="47" xfId="1250" applyNumberFormat="1" applyFont="1" applyFill="1" applyBorder="1" applyAlignment="1">
      <alignment horizontal="center" vertical="center" wrapText="1"/>
    </xf>
    <xf numFmtId="0" fontId="9" fillId="0" borderId="35" xfId="1371" applyFont="1" applyBorder="1" applyAlignment="1">
      <alignment horizontal="center" vertical="center" wrapText="1"/>
    </xf>
    <xf numFmtId="0" fontId="52" fillId="61" borderId="16" xfId="1371" applyFont="1" applyFill="1" applyBorder="1" applyAlignment="1">
      <alignment horizontal="center" vertical="center"/>
    </xf>
    <xf numFmtId="0" fontId="52" fillId="61" borderId="18" xfId="1371" applyFont="1" applyFill="1" applyBorder="1" applyAlignment="1">
      <alignment horizontal="center" vertical="center"/>
    </xf>
    <xf numFmtId="171" fontId="9" fillId="50" borderId="17" xfId="1250" applyNumberFormat="1" applyFont="1" applyFill="1" applyBorder="1" applyAlignment="1" applyProtection="1">
      <alignment horizontal="center" vertical="center" wrapText="1"/>
      <protection locked="0"/>
    </xf>
    <xf numFmtId="171" fontId="9" fillId="50" borderId="36" xfId="1250" applyNumberFormat="1" applyFont="1" applyFill="1" applyBorder="1" applyAlignment="1" applyProtection="1">
      <alignment horizontal="center" vertical="center" wrapText="1"/>
      <protection locked="0"/>
    </xf>
    <xf numFmtId="171" fontId="9" fillId="50" borderId="19" xfId="1250" applyNumberFormat="1" applyFont="1" applyFill="1" applyBorder="1" applyAlignment="1" applyProtection="1">
      <alignment horizontal="center" vertical="center" wrapText="1"/>
      <protection locked="0"/>
    </xf>
    <xf numFmtId="0" fontId="9" fillId="0" borderId="10" xfId="1371" applyFont="1" applyBorder="1" applyAlignment="1">
      <alignment horizontal="center" vertical="center" wrapText="1"/>
    </xf>
    <xf numFmtId="0" fontId="9" fillId="0" borderId="10" xfId="1371" applyFont="1" applyBorder="1" applyAlignment="1">
      <alignment horizontal="center" vertical="center"/>
    </xf>
    <xf numFmtId="0" fontId="14"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Border="1" applyAlignment="1" applyProtection="1">
      <alignment horizontal="center" vertical="center" wrapText="1"/>
      <protection hidden="1"/>
    </xf>
    <xf numFmtId="49" fontId="9" fillId="50" borderId="10" xfId="1371" applyNumberFormat="1"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0" fontId="11" fillId="24" borderId="10" xfId="1371" applyFont="1" applyFill="1" applyBorder="1" applyAlignment="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167" fontId="9" fillId="50" borderId="17" xfId="1250" applyFont="1" applyFill="1" applyBorder="1" applyAlignment="1" applyProtection="1">
      <alignment horizontal="center" vertical="center" wrapText="1"/>
      <protection locked="0"/>
    </xf>
    <xf numFmtId="167" fontId="9" fillId="50" borderId="36"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0" fontId="76" fillId="50" borderId="33" xfId="1371" applyFont="1" applyFill="1" applyBorder="1" applyAlignment="1" applyProtection="1">
      <alignment horizontal="justify" vertical="center" wrapText="1"/>
      <protection locked="0"/>
    </xf>
    <xf numFmtId="0" fontId="76" fillId="50" borderId="47" xfId="1371" applyFont="1" applyFill="1" applyBorder="1" applyAlignment="1" applyProtection="1">
      <alignment horizontal="justify" vertical="center" wrapText="1"/>
      <protection locked="0"/>
    </xf>
    <xf numFmtId="171" fontId="9" fillId="50" borderId="20" xfId="1250" applyNumberFormat="1" applyFont="1" applyFill="1" applyBorder="1" applyAlignment="1">
      <alignment horizontal="center" vertical="center" wrapText="1"/>
    </xf>
    <xf numFmtId="171" fontId="9" fillId="50" borderId="33" xfId="1250" applyNumberFormat="1" applyFont="1" applyFill="1" applyBorder="1" applyAlignment="1">
      <alignment horizontal="center" vertical="center" wrapText="1"/>
    </xf>
    <xf numFmtId="171" fontId="9" fillId="50" borderId="47" xfId="1250" applyNumberFormat="1" applyFont="1" applyFill="1" applyBorder="1" applyAlignment="1">
      <alignment horizontal="center" vertical="center" wrapText="1"/>
    </xf>
    <xf numFmtId="0" fontId="53" fillId="0" borderId="20" xfId="1371" applyFont="1" applyBorder="1" applyAlignment="1" applyProtection="1">
      <alignment horizontal="justify" vertical="top" wrapText="1"/>
      <protection locked="0"/>
    </xf>
    <xf numFmtId="0" fontId="53" fillId="0" borderId="33" xfId="1371" applyFont="1" applyBorder="1" applyAlignment="1" applyProtection="1">
      <alignment horizontal="justify" vertical="top" wrapText="1"/>
      <protection locked="0"/>
    </xf>
    <xf numFmtId="0" fontId="53" fillId="0" borderId="35" xfId="1371" applyFont="1" applyBorder="1" applyAlignment="1" applyProtection="1">
      <alignment horizontal="justify" vertical="top" wrapText="1"/>
      <protection locked="0"/>
    </xf>
    <xf numFmtId="0" fontId="53" fillId="50" borderId="20" xfId="1371" applyFont="1" applyFill="1" applyBorder="1" applyAlignment="1" applyProtection="1">
      <alignment horizontal="justify" vertical="center" wrapText="1"/>
      <protection locked="0"/>
    </xf>
    <xf numFmtId="0" fontId="53" fillId="50" borderId="33" xfId="1371" applyFont="1" applyFill="1" applyBorder="1" applyAlignment="1" applyProtection="1">
      <alignment horizontal="justify" vertical="center" wrapText="1"/>
      <protection locked="0"/>
    </xf>
    <xf numFmtId="0" fontId="53" fillId="50" borderId="35" xfId="1371" applyFont="1" applyFill="1" applyBorder="1" applyAlignment="1" applyProtection="1">
      <alignment horizontal="justify" vertical="center" wrapText="1"/>
      <protection locked="0"/>
    </xf>
    <xf numFmtId="0" fontId="9" fillId="0" borderId="20" xfId="1371" applyFont="1" applyBorder="1" applyAlignment="1" applyProtection="1">
      <alignment horizontal="justify" vertical="center" wrapText="1"/>
      <protection locked="0"/>
    </xf>
    <xf numFmtId="0" fontId="9" fillId="0" borderId="33" xfId="1371" applyFont="1" applyBorder="1" applyAlignment="1" applyProtection="1">
      <alignment horizontal="justify" vertical="center" wrapText="1"/>
      <protection locked="0"/>
    </xf>
    <xf numFmtId="0" fontId="9" fillId="0" borderId="35" xfId="1371" applyFont="1" applyBorder="1" applyAlignment="1" applyProtection="1">
      <alignment horizontal="justify" vertical="center" wrapText="1"/>
      <protection locked="0"/>
    </xf>
    <xf numFmtId="0" fontId="9" fillId="50" borderId="20" xfId="1371" applyFont="1" applyFill="1" applyBorder="1" applyAlignment="1" applyProtection="1">
      <alignment horizontal="justify" vertical="top" wrapText="1"/>
      <protection locked="0"/>
    </xf>
    <xf numFmtId="0" fontId="9" fillId="50" borderId="33" xfId="1371" applyFont="1" applyFill="1" applyBorder="1" applyAlignment="1" applyProtection="1">
      <alignment horizontal="justify" vertical="top" wrapText="1"/>
      <protection locked="0"/>
    </xf>
    <xf numFmtId="0" fontId="9" fillId="50" borderId="47" xfId="1371" applyFont="1" applyFill="1" applyBorder="1" applyAlignment="1" applyProtection="1">
      <alignment horizontal="justify" vertical="top" wrapText="1"/>
      <protection locked="0"/>
    </xf>
    <xf numFmtId="0" fontId="53" fillId="0" borderId="20" xfId="1371" applyFont="1" applyBorder="1" applyAlignment="1" applyProtection="1">
      <alignment horizontal="left" vertical="center" wrapText="1"/>
      <protection locked="0"/>
    </xf>
    <xf numFmtId="0" fontId="53" fillId="0" borderId="33" xfId="1371" applyFont="1" applyBorder="1" applyAlignment="1" applyProtection="1">
      <alignment horizontal="left" vertical="center" wrapText="1"/>
      <protection locked="0"/>
    </xf>
    <xf numFmtId="0" fontId="53" fillId="0" borderId="35" xfId="1371" applyFont="1" applyBorder="1" applyAlignment="1" applyProtection="1">
      <alignment horizontal="left" vertical="center" wrapText="1"/>
      <protection locked="0"/>
    </xf>
    <xf numFmtId="0" fontId="80" fillId="0" borderId="20" xfId="0" applyFont="1" applyBorder="1" applyAlignment="1">
      <alignment horizontal="justify" vertical="center" wrapText="1"/>
    </xf>
    <xf numFmtId="0" fontId="80" fillId="0" borderId="33" xfId="0" applyFont="1" applyBorder="1" applyAlignment="1">
      <alignment horizontal="justify" vertical="center" wrapText="1"/>
    </xf>
    <xf numFmtId="0" fontId="9" fillId="65" borderId="20" xfId="0" applyFont="1" applyFill="1" applyBorder="1" applyAlignment="1">
      <alignment horizontal="justify" vertical="top" wrapText="1"/>
    </xf>
    <xf numFmtId="0" fontId="9" fillId="65" borderId="33" xfId="0" applyFont="1" applyFill="1" applyBorder="1" applyAlignment="1">
      <alignment horizontal="justify" vertical="top" wrapText="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50" borderId="35" xfId="1371" applyFont="1" applyFill="1" applyBorder="1" applyAlignment="1">
      <alignment horizontal="center" vertical="center"/>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07944880"/>
        <c:axId val="228659408"/>
      </c:lineChart>
      <c:catAx>
        <c:axId val="107944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8659408"/>
        <c:crosses val="autoZero"/>
        <c:auto val="1"/>
        <c:lblAlgn val="ctr"/>
        <c:lblOffset val="100"/>
        <c:noMultiLvlLbl val="0"/>
      </c:catAx>
      <c:valAx>
        <c:axId val="2286594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944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c:formatCode>
                <c:ptCount val="12"/>
                <c:pt idx="0">
                  <c:v>7</c:v>
                </c:pt>
                <c:pt idx="1">
                  <c:v>29</c:v>
                </c:pt>
                <c:pt idx="2">
                  <c:v>29</c:v>
                </c:pt>
              </c:numCache>
            </c:numRef>
          </c:val>
          <c:extLs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c:formatCode>
                <c:ptCount val="12"/>
                <c:pt idx="0">
                  <c:v>8</c:v>
                </c:pt>
                <c:pt idx="1">
                  <c:v>10</c:v>
                </c:pt>
                <c:pt idx="2">
                  <c:v>15</c:v>
                </c:pt>
                <c:pt idx="3">
                  <c:v>18</c:v>
                </c:pt>
                <c:pt idx="4">
                  <c:v>22</c:v>
                </c:pt>
                <c:pt idx="5">
                  <c:v>32</c:v>
                </c:pt>
                <c:pt idx="6">
                  <c:v>32</c:v>
                </c:pt>
                <c:pt idx="7">
                  <c:v>20</c:v>
                </c:pt>
                <c:pt idx="8">
                  <c:v>18</c:v>
                </c:pt>
                <c:pt idx="9">
                  <c:v>15</c:v>
                </c:pt>
                <c:pt idx="10">
                  <c:v>10</c:v>
                </c:pt>
                <c:pt idx="11">
                  <c:v>8</c:v>
                </c:pt>
              </c:numCache>
            </c:numRef>
          </c:val>
          <c:extLs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3.3653846153846152E-2</c:v>
                </c:pt>
                <c:pt idx="1">
                  <c:v>0.17307692307692307</c:v>
                </c:pt>
                <c:pt idx="2">
                  <c:v>0.3125</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manualLayout>
          <c:xMode val="edge"/>
          <c:yMode val="edge"/>
          <c:x val="0.85561781272411186"/>
          <c:y val="0.55931248926527055"/>
          <c:w val="0.14327470846274268"/>
          <c:h val="0.27472319649505805"/>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#,##0.00_);_(* \(#,##0.00\);_(* "-"??_);_(@_)</c:formatCode>
                <c:ptCount val="12"/>
                <c:pt idx="0">
                  <c:v>0.1</c:v>
                </c:pt>
                <c:pt idx="1">
                  <c:v>0.1</c:v>
                </c:pt>
                <c:pt idx="2">
                  <c:v>0.2</c:v>
                </c:pt>
              </c:numCache>
            </c:numRef>
          </c:val>
          <c:extLs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#,##0.00_);_(* \(#,##0.00\);_(* "-"??_);_(@_)</c:formatCode>
                <c:ptCount val="12"/>
                <c:pt idx="0">
                  <c:v>0.1</c:v>
                </c:pt>
                <c:pt idx="1">
                  <c:v>0.1</c:v>
                </c:pt>
                <c:pt idx="2">
                  <c:v>0.2</c:v>
                </c:pt>
                <c:pt idx="3">
                  <c:v>0.1</c:v>
                </c:pt>
                <c:pt idx="4">
                  <c:v>0.2</c:v>
                </c:pt>
                <c:pt idx="5">
                  <c:v>0.1</c:v>
                </c:pt>
                <c:pt idx="6">
                  <c:v>0.2</c:v>
                </c:pt>
                <c:pt idx="7">
                  <c:v>0.22</c:v>
                </c:pt>
                <c:pt idx="8">
                  <c:v>0.22</c:v>
                </c:pt>
                <c:pt idx="9">
                  <c:v>0.22</c:v>
                </c:pt>
                <c:pt idx="10">
                  <c:v>0.22</c:v>
                </c:pt>
                <c:pt idx="11">
                  <c:v>0.12</c:v>
                </c:pt>
              </c:numCache>
            </c:numRef>
          </c:val>
          <c:extLs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0.05</c:v>
                </c:pt>
                <c:pt idx="1">
                  <c:v>0.1</c:v>
                </c:pt>
                <c:pt idx="2">
                  <c:v>0.2</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55646528713759E-2"/>
          <c:y val="3.625867660313891E-2"/>
          <c:w val="0.73913697485977126"/>
          <c:h val="0.62598288374513322"/>
        </c:manualLayout>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165</c:v>
                </c:pt>
                <c:pt idx="1">
                  <c:v>200</c:v>
                </c:pt>
                <c:pt idx="2">
                  <c:v>200</c:v>
                </c:pt>
              </c:numCache>
            </c:numRef>
          </c:val>
          <c:extLs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50</c:v>
                </c:pt>
                <c:pt idx="1">
                  <c:v>200</c:v>
                </c:pt>
                <c:pt idx="2">
                  <c:v>200</c:v>
                </c:pt>
                <c:pt idx="3">
                  <c:v>200</c:v>
                </c:pt>
                <c:pt idx="4">
                  <c:v>200</c:v>
                </c:pt>
                <c:pt idx="5">
                  <c:v>250</c:v>
                </c:pt>
                <c:pt idx="6">
                  <c:v>250</c:v>
                </c:pt>
                <c:pt idx="7">
                  <c:v>250</c:v>
                </c:pt>
                <c:pt idx="8">
                  <c:v>150</c:v>
                </c:pt>
                <c:pt idx="9">
                  <c:v>150</c:v>
                </c:pt>
                <c:pt idx="10">
                  <c:v>100</c:v>
                </c:pt>
                <c:pt idx="11">
                  <c:v>100</c:v>
                </c:pt>
              </c:numCache>
            </c:numRef>
          </c:val>
          <c:extLs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7.857142857142857E-2</c:v>
                </c:pt>
                <c:pt idx="1">
                  <c:v>0.1738095238095238</c:v>
                </c:pt>
                <c:pt idx="2">
                  <c:v>0.26904761904761904</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0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0</c:formatCode>
                <c:ptCount val="12"/>
                <c:pt idx="0">
                  <c:v>8</c:v>
                </c:pt>
                <c:pt idx="1">
                  <c:v>69</c:v>
                </c:pt>
                <c:pt idx="2">
                  <c:v>159</c:v>
                </c:pt>
              </c:numCache>
            </c:numRef>
          </c:val>
          <c:extLs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0</c:v>
                </c:pt>
                <c:pt idx="1">
                  <c:v>50</c:v>
                </c:pt>
                <c:pt idx="2">
                  <c:v>70</c:v>
                </c:pt>
                <c:pt idx="3">
                  <c:v>250</c:v>
                </c:pt>
                <c:pt idx="4">
                  <c:v>250</c:v>
                </c:pt>
                <c:pt idx="5">
                  <c:v>250</c:v>
                </c:pt>
                <c:pt idx="6">
                  <c:v>200</c:v>
                </c:pt>
                <c:pt idx="7">
                  <c:v>200</c:v>
                </c:pt>
                <c:pt idx="8">
                  <c:v>150</c:v>
                </c:pt>
                <c:pt idx="9">
                  <c:v>150</c:v>
                </c:pt>
                <c:pt idx="10">
                  <c:v>100</c:v>
                </c:pt>
                <c:pt idx="11">
                  <c:v>30</c:v>
                </c:pt>
              </c:numCache>
            </c:numRef>
          </c:val>
          <c:extLs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4.7058823529411761E-3</c:v>
                </c:pt>
                <c:pt idx="1">
                  <c:v>4.0588235294117647E-2</c:v>
                </c:pt>
                <c:pt idx="2">
                  <c:v>0.13882352941176471</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75151787800481E-2"/>
          <c:y val="0.10930582327883676"/>
          <c:w val="0.76713287359093751"/>
          <c:h val="0.61831745462786747"/>
        </c:manualLayout>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#,##0.00_);_(* \(#,##0.00\);_(* "-"??_);_(@_)</c:formatCode>
                <c:ptCount val="12"/>
                <c:pt idx="0">
                  <c:v>0.99975000000000003</c:v>
                </c:pt>
                <c:pt idx="1">
                  <c:v>3.9975000000000001</c:v>
                </c:pt>
                <c:pt idx="2">
                  <c:v>8</c:v>
                </c:pt>
              </c:numCache>
            </c:numRef>
          </c:val>
          <c:extLst>
            <c:ext xmlns:c16="http://schemas.microsoft.com/office/drawing/2014/chart" uri="{C3380CC4-5D6E-409C-BE32-E72D297353CC}">
              <c16:uniqueId val="{00000000-EDEC-4E98-BFD0-1AA5CECD3DFC}"/>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#,##0.00_);_(* \(#,##0.00\);_(* "-"??_);_(@_)</c:formatCode>
                <c:ptCount val="12"/>
                <c:pt idx="0">
                  <c:v>1</c:v>
                </c:pt>
                <c:pt idx="1">
                  <c:v>4</c:v>
                </c:pt>
                <c:pt idx="2">
                  <c:v>6</c:v>
                </c:pt>
                <c:pt idx="3">
                  <c:v>9</c:v>
                </c:pt>
                <c:pt idx="4">
                  <c:v>9</c:v>
                </c:pt>
                <c:pt idx="5">
                  <c:v>9</c:v>
                </c:pt>
                <c:pt idx="6">
                  <c:v>8</c:v>
                </c:pt>
                <c:pt idx="7">
                  <c:v>8</c:v>
                </c:pt>
                <c:pt idx="8">
                  <c:v>8</c:v>
                </c:pt>
                <c:pt idx="9">
                  <c:v>7</c:v>
                </c:pt>
                <c:pt idx="10">
                  <c:v>3</c:v>
                </c:pt>
                <c:pt idx="11">
                  <c:v>3</c:v>
                </c:pt>
              </c:numCache>
            </c:numRef>
          </c:val>
          <c:extLst>
            <c:ext xmlns:c16="http://schemas.microsoft.com/office/drawing/2014/chart" uri="{C3380CC4-5D6E-409C-BE32-E72D297353CC}">
              <c16:uniqueId val="{00000001-EDEC-4E98-BFD0-1AA5CECD3DF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1.333E-2</c:v>
                </c:pt>
                <c:pt idx="1">
                  <c:v>5.33E-2</c:v>
                </c:pt>
                <c:pt idx="2">
                  <c:v>0.17329666666666668</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DEC-4E98-BFD0-1AA5CECD3DF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469380341359E-2"/>
          <c:y val="9.466911679833046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1</c:v>
                </c:pt>
                <c:pt idx="1">
                  <c:v>0</c:v>
                </c:pt>
                <c:pt idx="2">
                  <c:v>0</c:v>
                </c:pt>
              </c:numCache>
            </c:numRef>
          </c:val>
          <c:extLs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2</c:v>
                </c:pt>
                <c:pt idx="5">
                  <c:v>2</c:v>
                </c:pt>
                <c:pt idx="6">
                  <c:v>1</c:v>
                </c:pt>
                <c:pt idx="7">
                  <c:v>1</c:v>
                </c:pt>
                <c:pt idx="8">
                  <c:v>1</c:v>
                </c:pt>
                <c:pt idx="9">
                  <c:v>1</c:v>
                </c:pt>
                <c:pt idx="10">
                  <c:v>0</c:v>
                </c:pt>
                <c:pt idx="11">
                  <c:v>0</c:v>
                </c:pt>
              </c:numCache>
            </c:numRef>
          </c:val>
          <c:extLs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0.1</c:v>
                </c:pt>
                <c:pt idx="1">
                  <c:v>0.1</c:v>
                </c:pt>
                <c:pt idx="2">
                  <c:v>0.1</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356227408"/>
        <c:axId val="356227968"/>
      </c:lineChart>
      <c:catAx>
        <c:axId val="35622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6227968"/>
        <c:crosses val="autoZero"/>
        <c:auto val="1"/>
        <c:lblAlgn val="ctr"/>
        <c:lblOffset val="100"/>
        <c:noMultiLvlLbl val="0"/>
      </c:catAx>
      <c:valAx>
        <c:axId val="3562279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2274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92715</xdr:colOff>
      <xdr:row>39</xdr:row>
      <xdr:rowOff>79641</xdr:rowOff>
    </xdr:from>
    <xdr:to>
      <xdr:col>8</xdr:col>
      <xdr:colOff>1469572</xdr:colOff>
      <xdr:row>43</xdr:row>
      <xdr:rowOff>326572</xdr:rowOff>
    </xdr:to>
    <xdr:graphicFrame macro="">
      <xdr:nvGraphicFramePr>
        <xdr:cNvPr id="6" name="Gráfico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139399</xdr:colOff>
      <xdr:row>39</xdr:row>
      <xdr:rowOff>187451</xdr:rowOff>
    </xdr:from>
    <xdr:to>
      <xdr:col>9</xdr:col>
      <xdr:colOff>2516</xdr:colOff>
      <xdr:row>43</xdr:row>
      <xdr:rowOff>265305</xdr:rowOff>
    </xdr:to>
    <xdr:graphicFrame macro="">
      <xdr:nvGraphicFramePr>
        <xdr:cNvPr id="6" name="Gráfico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395962</xdr:colOff>
      <xdr:row>39</xdr:row>
      <xdr:rowOff>58171</xdr:rowOff>
    </xdr:from>
    <xdr:to>
      <xdr:col>8</xdr:col>
      <xdr:colOff>1381326</xdr:colOff>
      <xdr:row>42</xdr:row>
      <xdr:rowOff>448386</xdr:rowOff>
    </xdr:to>
    <xdr:graphicFrame macro="">
      <xdr:nvGraphicFramePr>
        <xdr:cNvPr id="6"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138540</xdr:colOff>
      <xdr:row>39</xdr:row>
      <xdr:rowOff>255311</xdr:rowOff>
    </xdr:from>
    <xdr:to>
      <xdr:col>8</xdr:col>
      <xdr:colOff>1538363</xdr:colOff>
      <xdr:row>43</xdr:row>
      <xdr:rowOff>652632</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4175"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805185" name="Object 1" hidden="1">
              <a:extLst>
                <a:ext uri="{63B3BB69-23CF-44E3-9099-C40C66FF867C}">
                  <a14:compatExt spid="_x0000_s35805185"/>
                </a:ext>
                <a:ext uri="{FF2B5EF4-FFF2-40B4-BE49-F238E27FC236}">
                  <a16:creationId xmlns:a16="http://schemas.microsoft.com/office/drawing/2014/main" id="{00000000-0008-0000-0700-0000015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141414</xdr:colOff>
      <xdr:row>39</xdr:row>
      <xdr:rowOff>38352</xdr:rowOff>
    </xdr:from>
    <xdr:to>
      <xdr:col>8</xdr:col>
      <xdr:colOff>1551159</xdr:colOff>
      <xdr:row>43</xdr:row>
      <xdr:rowOff>397687</xdr:rowOff>
    </xdr:to>
    <xdr:graphicFrame macro="">
      <xdr:nvGraphicFramePr>
        <xdr:cNvPr id="3" name="Gráfico 3">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38100</xdr:rowOff>
        </xdr:from>
        <xdr:to>
          <xdr:col>8</xdr:col>
          <xdr:colOff>1447800</xdr:colOff>
          <xdr:row>1</xdr:row>
          <xdr:rowOff>457200</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33177</xdr:colOff>
      <xdr:row>39</xdr:row>
      <xdr:rowOff>328525</xdr:rowOff>
    </xdr:from>
    <xdr:to>
      <xdr:col>8</xdr:col>
      <xdr:colOff>1470055</xdr:colOff>
      <xdr:row>42</xdr:row>
      <xdr:rowOff>356809</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53125" defaultRowHeight="14.5" x14ac:dyDescent="0.35"/>
  <cols>
    <col min="1" max="1" width="15.81640625" style="74" customWidth="1"/>
    <col min="2" max="2" width="23.1796875" style="74" customWidth="1"/>
    <col min="3" max="3" width="16.1796875" style="74" customWidth="1"/>
    <col min="4" max="4" width="16.453125" style="82" customWidth="1"/>
    <col min="5" max="5" width="17.453125" style="74" customWidth="1"/>
    <col min="6" max="6" width="23.453125" style="74" customWidth="1"/>
    <col min="7" max="7" width="17.1796875" style="74" customWidth="1"/>
    <col min="8" max="8" width="16.453125" style="74" customWidth="1"/>
    <col min="9" max="9" width="18.1796875" style="74" customWidth="1"/>
    <col min="10" max="10" width="13.81640625" style="74" customWidth="1"/>
    <col min="11" max="11" width="13.81640625" style="94" customWidth="1"/>
    <col min="12" max="14" width="13.81640625" style="74" customWidth="1"/>
    <col min="15" max="17" width="13.453125" style="74" customWidth="1"/>
    <col min="18" max="18" width="11.453125" style="74" customWidth="1"/>
    <col min="19" max="19" width="9.81640625" style="74" customWidth="1"/>
    <col min="20" max="20" width="10.453125" style="74" customWidth="1"/>
    <col min="21" max="21" width="14.1796875" style="74" customWidth="1"/>
    <col min="22" max="22" width="11.453125" style="74" customWidth="1"/>
    <col min="23" max="23" width="12.453125" style="74" customWidth="1"/>
    <col min="24" max="26" width="14.453125" style="74" customWidth="1"/>
    <col min="27" max="27" width="16.453125" style="114" customWidth="1"/>
    <col min="28" max="28" width="14.81640625" style="74" customWidth="1"/>
    <col min="29" max="29" width="14.453125" style="74" customWidth="1"/>
    <col min="30" max="30" width="89.81640625" style="74" customWidth="1"/>
    <col min="31" max="31" width="79.453125" style="74" customWidth="1"/>
    <col min="32" max="32" width="87.453125" style="74" customWidth="1"/>
    <col min="33" max="16384" width="11.453125" style="74"/>
  </cols>
  <sheetData>
    <row r="2" spans="1:67" s="116" customFormat="1" ht="45.75" customHeight="1" x14ac:dyDescent="0.35">
      <c r="A2" s="273"/>
      <c r="B2" s="273"/>
      <c r="C2" s="258" t="s">
        <v>24</v>
      </c>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65"/>
    </row>
    <row r="3" spans="1:67" s="116" customFormat="1" ht="45.75" customHeight="1" x14ac:dyDescent="0.35">
      <c r="A3" s="273"/>
      <c r="B3" s="273"/>
      <c r="C3" s="258" t="s">
        <v>25</v>
      </c>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66"/>
    </row>
    <row r="4" spans="1:67" s="116" customFormat="1" ht="45.75" customHeight="1" x14ac:dyDescent="0.35">
      <c r="A4" s="273"/>
      <c r="B4" s="273"/>
      <c r="C4" s="258" t="s">
        <v>198</v>
      </c>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66"/>
    </row>
    <row r="5" spans="1:67" s="116" customFormat="1" ht="45.75" customHeight="1" x14ac:dyDescent="0.35">
      <c r="A5" s="273"/>
      <c r="B5" s="273"/>
      <c r="C5" s="276" t="s">
        <v>29</v>
      </c>
      <c r="D5" s="276"/>
      <c r="E5" s="276"/>
      <c r="F5" s="276"/>
      <c r="G5" s="276"/>
      <c r="H5" s="276"/>
      <c r="I5" s="276"/>
      <c r="J5" s="276"/>
      <c r="K5" s="276"/>
      <c r="L5" s="276"/>
      <c r="M5" s="276"/>
      <c r="N5" s="276"/>
      <c r="O5" s="276"/>
      <c r="P5" s="276"/>
      <c r="Q5" s="276"/>
      <c r="R5" s="263" t="s">
        <v>189</v>
      </c>
      <c r="S5" s="263"/>
      <c r="T5" s="263"/>
      <c r="U5" s="263"/>
      <c r="V5" s="263"/>
      <c r="W5" s="263"/>
      <c r="X5" s="263"/>
      <c r="Y5" s="263"/>
      <c r="Z5" s="263"/>
      <c r="AA5" s="263"/>
      <c r="AB5" s="263"/>
      <c r="AC5" s="263"/>
      <c r="AD5" s="263"/>
      <c r="AE5" s="263"/>
      <c r="AF5" s="267"/>
    </row>
    <row r="6" spans="1:67" s="117" customFormat="1" ht="30.75" customHeight="1" x14ac:dyDescent="0.35">
      <c r="D6" s="118"/>
      <c r="K6" s="116"/>
      <c r="AA6" s="119"/>
    </row>
    <row r="7" spans="1:67" s="117" customFormat="1" ht="42" customHeight="1" x14ac:dyDescent="0.35">
      <c r="B7" s="120" t="s">
        <v>32</v>
      </c>
      <c r="C7" s="272" t="e">
        <f>+#REF!</f>
        <v>#REF!</v>
      </c>
      <c r="D7" s="272"/>
      <c r="E7" s="272"/>
      <c r="F7" s="272"/>
      <c r="G7" s="272"/>
      <c r="K7" s="116"/>
      <c r="AA7" s="119"/>
    </row>
    <row r="8" spans="1:67" s="117" customFormat="1" ht="42" customHeight="1" x14ac:dyDescent="0.35">
      <c r="B8" s="120" t="s">
        <v>1</v>
      </c>
      <c r="C8" s="272" t="e">
        <f>+#REF!</f>
        <v>#REF!</v>
      </c>
      <c r="D8" s="272"/>
      <c r="E8" s="272"/>
      <c r="F8" s="272"/>
      <c r="G8" s="272"/>
      <c r="K8" s="116"/>
      <c r="AA8" s="119"/>
    </row>
    <row r="9" spans="1:67" s="117" customFormat="1" ht="42" customHeight="1" x14ac:dyDescent="0.35">
      <c r="B9" s="121" t="s">
        <v>30</v>
      </c>
      <c r="C9" s="272" t="e">
        <f>+#REF!</f>
        <v>#REF!</v>
      </c>
      <c r="D9" s="272"/>
      <c r="E9" s="272"/>
      <c r="F9" s="272"/>
      <c r="G9" s="272"/>
      <c r="K9" s="116"/>
      <c r="Q9" s="122"/>
      <c r="R9" s="123"/>
      <c r="AA9" s="119"/>
    </row>
    <row r="10" spans="1:67" s="85" customFormat="1" ht="24.75" customHeight="1" x14ac:dyDescent="0.3">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3">
      <c r="A11" s="247" t="str">
        <f>+'[1]Sección 1. Metas - Magnitud'!B13</f>
        <v>PLAN DE DESARROLLO - BOGOTÁ MEJOR PARA TODOS 2016-2020</v>
      </c>
      <c r="B11" s="248"/>
      <c r="C11" s="248"/>
      <c r="D11" s="248"/>
      <c r="E11" s="248"/>
      <c r="F11" s="248"/>
      <c r="G11" s="248"/>
      <c r="H11" s="249"/>
      <c r="I11" s="269" t="s">
        <v>36</v>
      </c>
      <c r="J11" s="270"/>
      <c r="K11" s="270"/>
      <c r="L11" s="270"/>
      <c r="M11" s="270"/>
      <c r="N11" s="271"/>
      <c r="O11" s="264" t="s">
        <v>38</v>
      </c>
      <c r="P11" s="264"/>
      <c r="Q11" s="264"/>
      <c r="R11" s="264"/>
      <c r="S11" s="264"/>
      <c r="T11" s="264"/>
      <c r="U11" s="264"/>
      <c r="V11" s="264"/>
      <c r="W11" s="264"/>
      <c r="X11" s="264"/>
      <c r="Y11" s="264"/>
      <c r="Z11" s="264"/>
      <c r="AA11" s="264"/>
      <c r="AB11" s="264"/>
      <c r="AC11" s="264"/>
      <c r="AD11" s="247" t="s">
        <v>18</v>
      </c>
      <c r="AE11" s="248"/>
      <c r="AF11" s="249"/>
    </row>
    <row r="12" spans="1:67" s="86" customFormat="1" ht="56.25" customHeight="1" x14ac:dyDescent="0.3">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35">
      <c r="A13" s="213" t="s">
        <v>154</v>
      </c>
      <c r="B13" s="213" t="str">
        <f>+'[2]Sección 1. Metas - Magnitud'!I15</f>
        <v>Demarcar 2.600 kilómetro carril de vías</v>
      </c>
      <c r="C13" s="213">
        <v>224</v>
      </c>
      <c r="D13" s="213" t="s">
        <v>187</v>
      </c>
      <c r="E13" s="213">
        <v>171</v>
      </c>
      <c r="F13" s="217" t="s">
        <v>175</v>
      </c>
      <c r="G13" s="213" t="s">
        <v>152</v>
      </c>
      <c r="H13" s="213" t="s">
        <v>70</v>
      </c>
      <c r="I13" s="268" t="e">
        <f>SUM(J13:N14)</f>
        <v>#REF!</v>
      </c>
      <c r="J13" s="250" t="e">
        <f>+#REF!</f>
        <v>#REF!</v>
      </c>
      <c r="K13" s="252" t="e">
        <f>+#REF!</f>
        <v>#REF!</v>
      </c>
      <c r="L13" s="274" t="e">
        <f>+#REF!</f>
        <v>#REF!</v>
      </c>
      <c r="M13" s="250" t="e">
        <f>+#REF!</f>
        <v>#REF!</v>
      </c>
      <c r="N13" s="250" t="e">
        <f>+#REF!</f>
        <v>#REF!</v>
      </c>
      <c r="O13" s="245" t="e">
        <f>+#REF!</f>
        <v>#REF!</v>
      </c>
      <c r="P13" s="245">
        <v>6.45</v>
      </c>
      <c r="Q13" s="245">
        <v>31.03</v>
      </c>
      <c r="R13" s="245"/>
      <c r="S13" s="245" t="e">
        <f>+#REF!</f>
        <v>#REF!</v>
      </c>
      <c r="T13" s="245" t="e">
        <f>+#REF!</f>
        <v>#REF!</v>
      </c>
      <c r="U13" s="245" t="e">
        <f>+#REF!</f>
        <v>#REF!</v>
      </c>
      <c r="V13" s="245" t="e">
        <f>+#REF!</f>
        <v>#REF!</v>
      </c>
      <c r="W13" s="245" t="e">
        <f>+#REF!</f>
        <v>#REF!</v>
      </c>
      <c r="X13" s="245" t="e">
        <f>+#REF!</f>
        <v>#REF!</v>
      </c>
      <c r="Y13" s="245" t="e">
        <f>+#REF!</f>
        <v>#REF!</v>
      </c>
      <c r="Z13" s="245" t="e">
        <f>+#REF!</f>
        <v>#REF!</v>
      </c>
      <c r="AA13" s="256" t="e">
        <f>SUM(O13:Z14)</f>
        <v>#REF!</v>
      </c>
      <c r="AB13" s="220" t="e">
        <f>+AA13/K13</f>
        <v>#REF!</v>
      </c>
      <c r="AC13" s="220" t="e">
        <f>+(J13+AA13)/I13</f>
        <v>#REF!</v>
      </c>
      <c r="AD13" s="254" t="s">
        <v>219</v>
      </c>
      <c r="AE13" s="207" t="s">
        <v>223</v>
      </c>
      <c r="AF13" s="254"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35">
      <c r="A14" s="213"/>
      <c r="B14" s="213"/>
      <c r="C14" s="213"/>
      <c r="D14" s="213"/>
      <c r="E14" s="213"/>
      <c r="F14" s="217"/>
      <c r="G14" s="213"/>
      <c r="H14" s="213"/>
      <c r="I14" s="268"/>
      <c r="J14" s="251"/>
      <c r="K14" s="253"/>
      <c r="L14" s="275"/>
      <c r="M14" s="251"/>
      <c r="N14" s="251"/>
      <c r="O14" s="246"/>
      <c r="P14" s="246"/>
      <c r="Q14" s="246"/>
      <c r="R14" s="246"/>
      <c r="S14" s="246"/>
      <c r="T14" s="246"/>
      <c r="U14" s="246"/>
      <c r="V14" s="246"/>
      <c r="W14" s="246"/>
      <c r="X14" s="246"/>
      <c r="Y14" s="246"/>
      <c r="Z14" s="246"/>
      <c r="AA14" s="257"/>
      <c r="AB14" s="220"/>
      <c r="AC14" s="220"/>
      <c r="AD14" s="255"/>
      <c r="AE14" s="208"/>
      <c r="AF14" s="255"/>
    </row>
    <row r="15" spans="1:67" ht="89.25" customHeight="1" x14ac:dyDescent="0.35">
      <c r="A15" s="213" t="s">
        <v>154</v>
      </c>
      <c r="B15" s="213" t="str">
        <f>+'[2]Sección 1. Metas - Magnitud'!I18</f>
        <v>Instalar 35.000 señales verticales de pedestal</v>
      </c>
      <c r="C15" s="213">
        <v>223</v>
      </c>
      <c r="D15" s="213" t="s">
        <v>188</v>
      </c>
      <c r="E15" s="213">
        <v>170</v>
      </c>
      <c r="F15" s="217" t="s">
        <v>174</v>
      </c>
      <c r="G15" s="213" t="s">
        <v>152</v>
      </c>
      <c r="H15" s="213" t="s">
        <v>70</v>
      </c>
      <c r="I15" s="268" t="e">
        <f>SUM(J15:N16)</f>
        <v>#REF!</v>
      </c>
      <c r="J15" s="243" t="e">
        <f>+#REF!</f>
        <v>#REF!</v>
      </c>
      <c r="K15" s="259" t="e">
        <f>+#REF!</f>
        <v>#REF!</v>
      </c>
      <c r="L15" s="261" t="e">
        <f>+#REF!</f>
        <v>#REF!</v>
      </c>
      <c r="M15" s="243" t="e">
        <f>+#REF!</f>
        <v>#REF!</v>
      </c>
      <c r="N15" s="243" t="e">
        <f>+#REF!</f>
        <v>#REF!</v>
      </c>
      <c r="O15" s="245">
        <v>53</v>
      </c>
      <c r="P15" s="245">
        <v>712</v>
      </c>
      <c r="Q15" s="245">
        <v>881</v>
      </c>
      <c r="R15" s="245"/>
      <c r="S15" s="245" t="e">
        <f>+#REF!</f>
        <v>#REF!</v>
      </c>
      <c r="T15" s="245" t="e">
        <f>+#REF!</f>
        <v>#REF!</v>
      </c>
      <c r="U15" s="245" t="e">
        <f>+#REF!</f>
        <v>#REF!</v>
      </c>
      <c r="V15" s="245" t="e">
        <f>+#REF!</f>
        <v>#REF!</v>
      </c>
      <c r="W15" s="245" t="e">
        <f>+#REF!</f>
        <v>#REF!</v>
      </c>
      <c r="X15" s="245" t="e">
        <f>+#REF!</f>
        <v>#REF!</v>
      </c>
      <c r="Y15" s="245" t="e">
        <f>+#REF!</f>
        <v>#REF!</v>
      </c>
      <c r="Z15" s="245" t="e">
        <f>+#REF!</f>
        <v>#REF!</v>
      </c>
      <c r="AA15" s="256" t="e">
        <f>SUM(O15:Z16)</f>
        <v>#REF!</v>
      </c>
      <c r="AB15" s="220" t="e">
        <f>+AA15/K15</f>
        <v>#REF!</v>
      </c>
      <c r="AC15" s="220" t="e">
        <f>+(J15+AA15)/I15</f>
        <v>#REF!</v>
      </c>
      <c r="AD15" s="254" t="s">
        <v>221</v>
      </c>
      <c r="AE15" s="207" t="s">
        <v>223</v>
      </c>
      <c r="AF15" s="254" t="s">
        <v>222</v>
      </c>
    </row>
    <row r="16" spans="1:67" ht="140.25" customHeight="1" x14ac:dyDescent="0.35">
      <c r="A16" s="213"/>
      <c r="B16" s="213"/>
      <c r="C16" s="213"/>
      <c r="D16" s="213"/>
      <c r="E16" s="213"/>
      <c r="F16" s="217"/>
      <c r="G16" s="213"/>
      <c r="H16" s="213"/>
      <c r="I16" s="268"/>
      <c r="J16" s="244"/>
      <c r="K16" s="260"/>
      <c r="L16" s="262"/>
      <c r="M16" s="244"/>
      <c r="N16" s="244"/>
      <c r="O16" s="246"/>
      <c r="P16" s="246"/>
      <c r="Q16" s="246"/>
      <c r="R16" s="246"/>
      <c r="S16" s="246"/>
      <c r="T16" s="246"/>
      <c r="U16" s="246"/>
      <c r="V16" s="246"/>
      <c r="W16" s="246"/>
      <c r="X16" s="246"/>
      <c r="Y16" s="246"/>
      <c r="Z16" s="246"/>
      <c r="AA16" s="257"/>
      <c r="AB16" s="220"/>
      <c r="AC16" s="220"/>
      <c r="AD16" s="255"/>
      <c r="AE16" s="208"/>
      <c r="AF16" s="255"/>
    </row>
    <row r="17" spans="1:32" ht="62.25" customHeight="1" x14ac:dyDescent="0.35">
      <c r="A17" s="213" t="s">
        <v>154</v>
      </c>
      <c r="B17" s="214" t="str">
        <f>+'[2]Sección 1. Metas - Magnitud'!I45</f>
        <v>Realizar el 100% de las actividades para la segunda fase del Sistema Inteligente de Tranporte - SIT</v>
      </c>
      <c r="C17" s="213">
        <v>231</v>
      </c>
      <c r="D17" s="213" t="s">
        <v>176</v>
      </c>
      <c r="E17" s="213">
        <v>178</v>
      </c>
      <c r="F17" s="217" t="s">
        <v>177</v>
      </c>
      <c r="G17" s="213" t="s">
        <v>151</v>
      </c>
      <c r="H17" s="213" t="s">
        <v>70</v>
      </c>
      <c r="I17" s="221">
        <f>SUM(J17:N18)</f>
        <v>1</v>
      </c>
      <c r="J17" s="218">
        <v>0.05</v>
      </c>
      <c r="K17" s="215">
        <v>0.28999999999999998</v>
      </c>
      <c r="L17" s="231">
        <v>0.25</v>
      </c>
      <c r="M17" s="215">
        <v>0.4</v>
      </c>
      <c r="N17" s="215">
        <v>0.01</v>
      </c>
      <c r="O17" s="223">
        <v>0.19</v>
      </c>
      <c r="P17" s="224"/>
      <c r="Q17" s="224"/>
      <c r="R17" s="227">
        <v>0</v>
      </c>
      <c r="S17" s="228"/>
      <c r="T17" s="228"/>
      <c r="U17" s="237">
        <v>0</v>
      </c>
      <c r="V17" s="238"/>
      <c r="W17" s="238"/>
      <c r="X17" s="237">
        <v>0</v>
      </c>
      <c r="Y17" s="238"/>
      <c r="Z17" s="238"/>
      <c r="AA17" s="241">
        <f>+R17+O17+U17+X17</f>
        <v>0.19</v>
      </c>
      <c r="AB17" s="220">
        <f>+AA17/K17</f>
        <v>0.65517241379310354</v>
      </c>
      <c r="AC17" s="220">
        <f>+(J17+AA17)/I17</f>
        <v>0.24</v>
      </c>
      <c r="AD17" s="233" t="s">
        <v>224</v>
      </c>
      <c r="AE17" s="207" t="s">
        <v>223</v>
      </c>
      <c r="AF17" s="233" t="s">
        <v>225</v>
      </c>
    </row>
    <row r="18" spans="1:32" ht="200.25" customHeight="1" x14ac:dyDescent="0.35">
      <c r="A18" s="213"/>
      <c r="B18" s="214"/>
      <c r="C18" s="213"/>
      <c r="D18" s="213"/>
      <c r="E18" s="213"/>
      <c r="F18" s="217"/>
      <c r="G18" s="213"/>
      <c r="H18" s="213"/>
      <c r="I18" s="222"/>
      <c r="J18" s="219"/>
      <c r="K18" s="216"/>
      <c r="L18" s="232"/>
      <c r="M18" s="216"/>
      <c r="N18" s="216"/>
      <c r="O18" s="225"/>
      <c r="P18" s="226"/>
      <c r="Q18" s="226"/>
      <c r="R18" s="229"/>
      <c r="S18" s="230"/>
      <c r="T18" s="230"/>
      <c r="U18" s="239"/>
      <c r="V18" s="240"/>
      <c r="W18" s="240"/>
      <c r="X18" s="239"/>
      <c r="Y18" s="240"/>
      <c r="Z18" s="240"/>
      <c r="AA18" s="242"/>
      <c r="AB18" s="220"/>
      <c r="AC18" s="220"/>
      <c r="AD18" s="234"/>
      <c r="AE18" s="208"/>
      <c r="AF18" s="234"/>
    </row>
    <row r="19" spans="1:32" ht="62.25" customHeight="1" x14ac:dyDescent="0.35">
      <c r="A19" s="213" t="s">
        <v>154</v>
      </c>
      <c r="B19" s="214" t="str">
        <f>+'[2]Sección 1. Metas - Magnitud'!I48</f>
        <v>Realizar el 100% de las actividades para la segunda fase de Semáforos Inteligentes.</v>
      </c>
      <c r="C19" s="213">
        <v>232</v>
      </c>
      <c r="D19" s="213" t="s">
        <v>178</v>
      </c>
      <c r="E19" s="213">
        <v>179</v>
      </c>
      <c r="F19" s="217" t="s">
        <v>179</v>
      </c>
      <c r="G19" s="213" t="s">
        <v>151</v>
      </c>
      <c r="H19" s="213" t="s">
        <v>70</v>
      </c>
      <c r="I19" s="221">
        <f>SUM(J19:N20)</f>
        <v>1</v>
      </c>
      <c r="J19" s="218">
        <v>0.01</v>
      </c>
      <c r="K19" s="215">
        <v>0.15</v>
      </c>
      <c r="L19" s="231">
        <v>0.42</v>
      </c>
      <c r="M19" s="215">
        <v>0.42</v>
      </c>
      <c r="N19" s="215">
        <v>0</v>
      </c>
      <c r="O19" s="209">
        <v>0.35</v>
      </c>
      <c r="P19" s="210"/>
      <c r="Q19" s="210"/>
      <c r="R19" s="223">
        <v>0</v>
      </c>
      <c r="S19" s="224"/>
      <c r="T19" s="224"/>
      <c r="U19" s="209">
        <v>0</v>
      </c>
      <c r="V19" s="210"/>
      <c r="W19" s="210"/>
      <c r="X19" s="209">
        <v>0</v>
      </c>
      <c r="Y19" s="210"/>
      <c r="Z19" s="210"/>
      <c r="AA19" s="235">
        <f>+R19+O19+U19+X19</f>
        <v>0.35</v>
      </c>
      <c r="AB19" s="220">
        <f>+AA19/K19</f>
        <v>2.3333333333333335</v>
      </c>
      <c r="AC19" s="220">
        <f>+(J19+AA19)/I19</f>
        <v>0.36</v>
      </c>
      <c r="AD19" s="233" t="s">
        <v>227</v>
      </c>
      <c r="AE19" s="207" t="s">
        <v>223</v>
      </c>
      <c r="AF19" s="233" t="s">
        <v>225</v>
      </c>
    </row>
    <row r="20" spans="1:32" ht="298.5" customHeight="1" x14ac:dyDescent="0.35">
      <c r="A20" s="213"/>
      <c r="B20" s="214"/>
      <c r="C20" s="213"/>
      <c r="D20" s="213"/>
      <c r="E20" s="213"/>
      <c r="F20" s="217"/>
      <c r="G20" s="213"/>
      <c r="H20" s="213"/>
      <c r="I20" s="222"/>
      <c r="J20" s="219"/>
      <c r="K20" s="216"/>
      <c r="L20" s="232"/>
      <c r="M20" s="216"/>
      <c r="N20" s="216"/>
      <c r="O20" s="211"/>
      <c r="P20" s="212"/>
      <c r="Q20" s="212"/>
      <c r="R20" s="225"/>
      <c r="S20" s="226"/>
      <c r="T20" s="226"/>
      <c r="U20" s="211"/>
      <c r="V20" s="212"/>
      <c r="W20" s="212"/>
      <c r="X20" s="211"/>
      <c r="Y20" s="212"/>
      <c r="Z20" s="212"/>
      <c r="AA20" s="236"/>
      <c r="AB20" s="220"/>
      <c r="AC20" s="220"/>
      <c r="AD20" s="234"/>
      <c r="AE20" s="208"/>
      <c r="AF20" s="234"/>
    </row>
    <row r="21" spans="1:32" ht="62.25" customHeight="1" x14ac:dyDescent="0.35">
      <c r="A21" s="213" t="s">
        <v>154</v>
      </c>
      <c r="B21" s="214" t="str">
        <f>+'[2]Sección 1. Metas - Magnitud'!I51</f>
        <v>Realizar el 100% de las actividades para la primera fase de Detección Electrónica DEI</v>
      </c>
      <c r="C21" s="213">
        <v>233</v>
      </c>
      <c r="D21" s="213" t="s">
        <v>180</v>
      </c>
      <c r="E21" s="213">
        <v>180</v>
      </c>
      <c r="F21" s="217" t="s">
        <v>181</v>
      </c>
      <c r="G21" s="213" t="s">
        <v>151</v>
      </c>
      <c r="H21" s="213" t="s">
        <v>70</v>
      </c>
      <c r="I21" s="221">
        <f>SUM(J21:N22)</f>
        <v>1</v>
      </c>
      <c r="J21" s="218">
        <v>0.01</v>
      </c>
      <c r="K21" s="215">
        <v>0.1</v>
      </c>
      <c r="L21" s="231">
        <v>0.3</v>
      </c>
      <c r="M21" s="215">
        <v>0.55000000000000004</v>
      </c>
      <c r="N21" s="215">
        <v>0.04</v>
      </c>
      <c r="O21" s="209">
        <v>4.4999999999999998E-2</v>
      </c>
      <c r="P21" s="210"/>
      <c r="Q21" s="210"/>
      <c r="R21" s="209">
        <v>0</v>
      </c>
      <c r="S21" s="210"/>
      <c r="T21" s="210"/>
      <c r="U21" s="209">
        <v>0</v>
      </c>
      <c r="V21" s="210"/>
      <c r="W21" s="210"/>
      <c r="X21" s="209">
        <v>0</v>
      </c>
      <c r="Y21" s="210"/>
      <c r="Z21" s="210"/>
      <c r="AA21" s="235">
        <f>+R21+O21+U21+X21</f>
        <v>4.4999999999999998E-2</v>
      </c>
      <c r="AB21" s="220">
        <f>+AA21/K21</f>
        <v>0.44999999999999996</v>
      </c>
      <c r="AC21" s="220">
        <f>+(J21+AA21)/I21</f>
        <v>5.5E-2</v>
      </c>
      <c r="AD21" s="233" t="s">
        <v>228</v>
      </c>
      <c r="AE21" s="207" t="s">
        <v>223</v>
      </c>
      <c r="AF21" s="233" t="s">
        <v>225</v>
      </c>
    </row>
    <row r="22" spans="1:32" ht="124.5" customHeight="1" x14ac:dyDescent="0.35">
      <c r="A22" s="213"/>
      <c r="B22" s="214"/>
      <c r="C22" s="213"/>
      <c r="D22" s="213"/>
      <c r="E22" s="213"/>
      <c r="F22" s="217"/>
      <c r="G22" s="213"/>
      <c r="H22" s="213"/>
      <c r="I22" s="222"/>
      <c r="J22" s="219"/>
      <c r="K22" s="216"/>
      <c r="L22" s="232"/>
      <c r="M22" s="216"/>
      <c r="N22" s="216"/>
      <c r="O22" s="211"/>
      <c r="P22" s="212"/>
      <c r="Q22" s="212"/>
      <c r="R22" s="211"/>
      <c r="S22" s="212"/>
      <c r="T22" s="212"/>
      <c r="U22" s="211"/>
      <c r="V22" s="212"/>
      <c r="W22" s="212"/>
      <c r="X22" s="211"/>
      <c r="Y22" s="212"/>
      <c r="Z22" s="212"/>
      <c r="AA22" s="236"/>
      <c r="AB22" s="220"/>
      <c r="AC22" s="220"/>
      <c r="AD22" s="234"/>
      <c r="AE22" s="208"/>
      <c r="AF22" s="234"/>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11" width="22.453125" style="7" customWidth="1"/>
    <col min="12" max="24" width="11.453125" style="3"/>
    <col min="25" max="16384" width="11.453125" style="7"/>
  </cols>
  <sheetData>
    <row r="1" spans="2:14" ht="6" customHeight="1" thickBot="1" x14ac:dyDescent="0.35"/>
    <row r="2" spans="2:14" ht="25.5" customHeight="1" x14ac:dyDescent="0.25">
      <c r="B2" s="373"/>
      <c r="C2" s="371" t="s">
        <v>24</v>
      </c>
      <c r="D2" s="371"/>
      <c r="E2" s="371"/>
      <c r="F2" s="371"/>
      <c r="G2" s="371"/>
      <c r="H2" s="371"/>
      <c r="I2" s="375"/>
      <c r="J2" s="10"/>
      <c r="K2" s="10"/>
      <c r="M2" s="11" t="s">
        <v>47</v>
      </c>
    </row>
    <row r="3" spans="2:14" ht="25.5" customHeight="1" x14ac:dyDescent="0.25">
      <c r="B3" s="374"/>
      <c r="C3" s="372" t="s">
        <v>25</v>
      </c>
      <c r="D3" s="372"/>
      <c r="E3" s="372"/>
      <c r="F3" s="372"/>
      <c r="G3" s="372"/>
      <c r="H3" s="372"/>
      <c r="I3" s="376"/>
      <c r="J3" s="10"/>
      <c r="K3" s="10"/>
      <c r="M3" s="11" t="s">
        <v>48</v>
      </c>
    </row>
    <row r="4" spans="2:14" ht="25.5" customHeight="1" x14ac:dyDescent="0.25">
      <c r="B4" s="374"/>
      <c r="C4" s="372" t="s">
        <v>49</v>
      </c>
      <c r="D4" s="372"/>
      <c r="E4" s="372"/>
      <c r="F4" s="372"/>
      <c r="G4" s="372"/>
      <c r="H4" s="372"/>
      <c r="I4" s="376"/>
      <c r="J4" s="10"/>
      <c r="K4" s="10"/>
      <c r="M4" s="11" t="s">
        <v>50</v>
      </c>
    </row>
    <row r="5" spans="2:14" ht="25.5" customHeight="1" x14ac:dyDescent="0.25">
      <c r="B5" s="374"/>
      <c r="C5" s="372" t="s">
        <v>51</v>
      </c>
      <c r="D5" s="372"/>
      <c r="E5" s="372"/>
      <c r="F5" s="372"/>
      <c r="G5" s="377" t="s">
        <v>52</v>
      </c>
      <c r="H5" s="377"/>
      <c r="I5" s="376"/>
      <c r="J5" s="10"/>
      <c r="K5" s="10"/>
      <c r="M5" s="11" t="s">
        <v>53</v>
      </c>
    </row>
    <row r="6" spans="2:14" ht="23.25" customHeight="1" x14ac:dyDescent="0.25">
      <c r="B6" s="356" t="s">
        <v>54</v>
      </c>
      <c r="C6" s="357"/>
      <c r="D6" s="357"/>
      <c r="E6" s="357"/>
      <c r="F6" s="357"/>
      <c r="G6" s="357"/>
      <c r="H6" s="357"/>
      <c r="I6" s="358"/>
      <c r="J6" s="12"/>
      <c r="K6" s="12"/>
    </row>
    <row r="7" spans="2:14" ht="24" customHeight="1" x14ac:dyDescent="0.25">
      <c r="B7" s="359" t="s">
        <v>55</v>
      </c>
      <c r="C7" s="360"/>
      <c r="D7" s="360"/>
      <c r="E7" s="360"/>
      <c r="F7" s="360"/>
      <c r="G7" s="360"/>
      <c r="H7" s="360"/>
      <c r="I7" s="361"/>
      <c r="J7" s="13"/>
      <c r="K7" s="13"/>
    </row>
    <row r="8" spans="2:14" ht="24" customHeight="1" x14ac:dyDescent="0.25">
      <c r="B8" s="362" t="s">
        <v>56</v>
      </c>
      <c r="C8" s="363"/>
      <c r="D8" s="363"/>
      <c r="E8" s="363"/>
      <c r="F8" s="363"/>
      <c r="G8" s="363"/>
      <c r="H8" s="363"/>
      <c r="I8" s="364"/>
      <c r="J8" s="14"/>
      <c r="K8" s="14"/>
      <c r="N8" s="6" t="s">
        <v>57</v>
      </c>
    </row>
    <row r="9" spans="2:14" ht="30.75" customHeight="1" x14ac:dyDescent="0.25">
      <c r="B9" s="98" t="s">
        <v>58</v>
      </c>
      <c r="C9" s="59">
        <v>14</v>
      </c>
      <c r="D9" s="368" t="s">
        <v>59</v>
      </c>
      <c r="E9" s="368"/>
      <c r="F9" s="319" t="s">
        <v>207</v>
      </c>
      <c r="G9" s="320"/>
      <c r="H9" s="320"/>
      <c r="I9" s="321"/>
      <c r="J9" s="15"/>
      <c r="K9" s="15"/>
      <c r="M9" s="11" t="s">
        <v>60</v>
      </c>
      <c r="N9" s="6" t="s">
        <v>61</v>
      </c>
    </row>
    <row r="10" spans="2:14" ht="30.75" customHeight="1" x14ac:dyDescent="0.25">
      <c r="B10" s="18" t="s">
        <v>62</v>
      </c>
      <c r="C10" s="60" t="s">
        <v>81</v>
      </c>
      <c r="D10" s="369" t="s">
        <v>63</v>
      </c>
      <c r="E10" s="370"/>
      <c r="F10" s="353" t="s">
        <v>155</v>
      </c>
      <c r="G10" s="354"/>
      <c r="H10" s="16" t="s">
        <v>64</v>
      </c>
      <c r="I10" s="76" t="s">
        <v>81</v>
      </c>
      <c r="J10" s="17"/>
      <c r="K10" s="17"/>
      <c r="M10" s="11" t="s">
        <v>65</v>
      </c>
      <c r="N10" s="6" t="s">
        <v>66</v>
      </c>
    </row>
    <row r="11" spans="2:14" ht="30.75" customHeight="1" x14ac:dyDescent="0.25">
      <c r="B11" s="18" t="s">
        <v>67</v>
      </c>
      <c r="C11" s="365" t="s">
        <v>156</v>
      </c>
      <c r="D11" s="365"/>
      <c r="E11" s="365"/>
      <c r="F11" s="365"/>
      <c r="G11" s="16" t="s">
        <v>68</v>
      </c>
      <c r="H11" s="366">
        <v>1032</v>
      </c>
      <c r="I11" s="367"/>
      <c r="J11" s="19"/>
      <c r="K11" s="19"/>
      <c r="M11" s="11" t="s">
        <v>69</v>
      </c>
      <c r="N11" s="6" t="s">
        <v>70</v>
      </c>
    </row>
    <row r="12" spans="2:14" ht="30.75" customHeight="1" x14ac:dyDescent="0.25">
      <c r="B12" s="18" t="s">
        <v>71</v>
      </c>
      <c r="C12" s="350" t="s">
        <v>65</v>
      </c>
      <c r="D12" s="350"/>
      <c r="E12" s="350"/>
      <c r="F12" s="350"/>
      <c r="G12" s="16" t="s">
        <v>72</v>
      </c>
      <c r="H12" s="493" t="s">
        <v>165</v>
      </c>
      <c r="I12" s="494"/>
      <c r="J12" s="20"/>
      <c r="K12" s="20"/>
      <c r="M12" s="21" t="s">
        <v>73</v>
      </c>
    </row>
    <row r="13" spans="2:14" ht="30.75" customHeight="1" x14ac:dyDescent="0.25">
      <c r="B13" s="18" t="s">
        <v>74</v>
      </c>
      <c r="C13" s="346" t="s">
        <v>45</v>
      </c>
      <c r="D13" s="346"/>
      <c r="E13" s="346"/>
      <c r="F13" s="346"/>
      <c r="G13" s="346"/>
      <c r="H13" s="346"/>
      <c r="I13" s="347"/>
      <c r="J13" s="22"/>
      <c r="K13" s="22"/>
      <c r="M13" s="21"/>
    </row>
    <row r="14" spans="2:14" ht="30.75" customHeight="1" x14ac:dyDescent="0.25">
      <c r="B14" s="18" t="s">
        <v>75</v>
      </c>
      <c r="C14" s="353" t="s">
        <v>153</v>
      </c>
      <c r="D14" s="354"/>
      <c r="E14" s="354"/>
      <c r="F14" s="354"/>
      <c r="G14" s="354"/>
      <c r="H14" s="354"/>
      <c r="I14" s="355"/>
      <c r="J14" s="17"/>
      <c r="K14" s="17"/>
      <c r="M14" s="21"/>
      <c r="N14" s="6" t="s">
        <v>76</v>
      </c>
    </row>
    <row r="15" spans="2:14" ht="30.75" customHeight="1" x14ac:dyDescent="0.25">
      <c r="B15" s="18" t="s">
        <v>77</v>
      </c>
      <c r="C15" s="319" t="s">
        <v>166</v>
      </c>
      <c r="D15" s="320"/>
      <c r="E15" s="320"/>
      <c r="F15" s="440"/>
      <c r="G15" s="16" t="s">
        <v>78</v>
      </c>
      <c r="H15" s="342" t="s">
        <v>91</v>
      </c>
      <c r="I15" s="343"/>
      <c r="J15" s="17"/>
      <c r="K15" s="17"/>
      <c r="M15" s="21" t="s">
        <v>80</v>
      </c>
      <c r="N15" s="6" t="s">
        <v>81</v>
      </c>
    </row>
    <row r="16" spans="2:14" ht="30.75" customHeight="1" x14ac:dyDescent="0.25">
      <c r="B16" s="18" t="s">
        <v>82</v>
      </c>
      <c r="C16" s="344" t="s">
        <v>215</v>
      </c>
      <c r="D16" s="345"/>
      <c r="E16" s="345"/>
      <c r="F16" s="345"/>
      <c r="G16" s="16" t="s">
        <v>83</v>
      </c>
      <c r="H16" s="342" t="s">
        <v>70</v>
      </c>
      <c r="I16" s="343"/>
      <c r="J16" s="17"/>
      <c r="K16" s="17"/>
      <c r="M16" s="21" t="s">
        <v>84</v>
      </c>
    </row>
    <row r="17" spans="2:14" ht="36" customHeight="1" x14ac:dyDescent="0.25">
      <c r="B17" s="18" t="s">
        <v>85</v>
      </c>
      <c r="C17" s="495" t="s">
        <v>167</v>
      </c>
      <c r="D17" s="496"/>
      <c r="E17" s="496"/>
      <c r="F17" s="496"/>
      <c r="G17" s="496"/>
      <c r="H17" s="496"/>
      <c r="I17" s="497"/>
      <c r="J17" s="22"/>
      <c r="K17" s="22"/>
      <c r="M17" s="21" t="s">
        <v>86</v>
      </c>
      <c r="N17" s="6" t="s">
        <v>39</v>
      </c>
    </row>
    <row r="18" spans="2:14" ht="30.75" customHeight="1" x14ac:dyDescent="0.25">
      <c r="B18" s="18" t="s">
        <v>87</v>
      </c>
      <c r="C18" s="319" t="s">
        <v>168</v>
      </c>
      <c r="D18" s="320"/>
      <c r="E18" s="320"/>
      <c r="F18" s="320"/>
      <c r="G18" s="320"/>
      <c r="H18" s="320"/>
      <c r="I18" s="321"/>
      <c r="J18" s="23"/>
      <c r="K18" s="23"/>
      <c r="M18" s="21" t="s">
        <v>88</v>
      </c>
      <c r="N18" s="6" t="s">
        <v>40</v>
      </c>
    </row>
    <row r="19" spans="2:14" ht="30.75" customHeight="1" x14ac:dyDescent="0.25">
      <c r="B19" s="18" t="s">
        <v>89</v>
      </c>
      <c r="C19" s="434" t="s">
        <v>200</v>
      </c>
      <c r="D19" s="435"/>
      <c r="E19" s="435"/>
      <c r="F19" s="435"/>
      <c r="G19" s="435"/>
      <c r="H19" s="435"/>
      <c r="I19" s="436"/>
      <c r="J19" s="24"/>
      <c r="K19" s="24"/>
      <c r="M19" s="21"/>
      <c r="N19" s="6" t="s">
        <v>41</v>
      </c>
    </row>
    <row r="20" spans="2:14" ht="30.75" customHeight="1" x14ac:dyDescent="0.25">
      <c r="B20" s="18" t="s">
        <v>90</v>
      </c>
      <c r="C20" s="498" t="s">
        <v>152</v>
      </c>
      <c r="D20" s="499"/>
      <c r="E20" s="499"/>
      <c r="F20" s="499"/>
      <c r="G20" s="499"/>
      <c r="H20" s="499"/>
      <c r="I20" s="500"/>
      <c r="J20" s="25"/>
      <c r="K20" s="25"/>
      <c r="M20" s="21" t="s">
        <v>91</v>
      </c>
      <c r="N20" s="6" t="s">
        <v>42</v>
      </c>
    </row>
    <row r="21" spans="2:14" ht="27.75" customHeight="1" x14ac:dyDescent="0.25">
      <c r="B21" s="335" t="s">
        <v>92</v>
      </c>
      <c r="C21" s="337" t="s">
        <v>93</v>
      </c>
      <c r="D21" s="337"/>
      <c r="E21" s="337"/>
      <c r="F21" s="338" t="s">
        <v>94</v>
      </c>
      <c r="G21" s="338"/>
      <c r="H21" s="338"/>
      <c r="I21" s="339"/>
      <c r="J21" s="26"/>
      <c r="K21" s="26"/>
      <c r="M21" s="21" t="s">
        <v>79</v>
      </c>
      <c r="N21" s="6" t="s">
        <v>43</v>
      </c>
    </row>
    <row r="22" spans="2:14" ht="27" customHeight="1" x14ac:dyDescent="0.25">
      <c r="B22" s="336"/>
      <c r="C22" s="434" t="s">
        <v>169</v>
      </c>
      <c r="D22" s="435"/>
      <c r="E22" s="444"/>
      <c r="F22" s="434" t="s">
        <v>171</v>
      </c>
      <c r="G22" s="435"/>
      <c r="H22" s="435"/>
      <c r="I22" s="436"/>
      <c r="J22" s="24"/>
      <c r="K22" s="24"/>
      <c r="M22" s="21" t="s">
        <v>95</v>
      </c>
      <c r="N22" s="6" t="s">
        <v>44</v>
      </c>
    </row>
    <row r="23" spans="2:14" ht="39.75" customHeight="1" x14ac:dyDescent="0.25">
      <c r="B23" s="18" t="s">
        <v>96</v>
      </c>
      <c r="C23" s="353" t="s">
        <v>152</v>
      </c>
      <c r="D23" s="354"/>
      <c r="E23" s="501"/>
      <c r="F23" s="353" t="s">
        <v>152</v>
      </c>
      <c r="G23" s="354"/>
      <c r="H23" s="354"/>
      <c r="I23" s="355"/>
      <c r="J23" s="17"/>
      <c r="K23" s="17"/>
      <c r="M23" s="21"/>
      <c r="N23" s="6" t="s">
        <v>45</v>
      </c>
    </row>
    <row r="24" spans="2:14" ht="44.25" customHeight="1" x14ac:dyDescent="0.25">
      <c r="B24" s="18" t="s">
        <v>97</v>
      </c>
      <c r="C24" s="431" t="s">
        <v>170</v>
      </c>
      <c r="D24" s="432"/>
      <c r="E24" s="433"/>
      <c r="F24" s="434" t="s">
        <v>172</v>
      </c>
      <c r="G24" s="435"/>
      <c r="H24" s="435"/>
      <c r="I24" s="436"/>
      <c r="J24" s="23"/>
      <c r="K24" s="23"/>
      <c r="M24" s="27"/>
      <c r="N24" s="6" t="s">
        <v>46</v>
      </c>
    </row>
    <row r="25" spans="2:14" ht="29.25" customHeight="1" x14ac:dyDescent="0.25">
      <c r="B25" s="18" t="s">
        <v>98</v>
      </c>
      <c r="C25" s="322" t="s">
        <v>215</v>
      </c>
      <c r="D25" s="323"/>
      <c r="E25" s="324"/>
      <c r="F25" s="16" t="s">
        <v>99</v>
      </c>
      <c r="G25" s="502">
        <v>74</v>
      </c>
      <c r="H25" s="503"/>
      <c r="I25" s="504"/>
      <c r="J25" s="28"/>
      <c r="K25" s="28"/>
      <c r="M25" s="27"/>
    </row>
    <row r="26" spans="2:14" ht="27" customHeight="1" x14ac:dyDescent="0.25">
      <c r="B26" s="18" t="s">
        <v>100</v>
      </c>
      <c r="C26" s="319" t="s">
        <v>216</v>
      </c>
      <c r="D26" s="320"/>
      <c r="E26" s="440"/>
      <c r="F26" s="16" t="s">
        <v>101</v>
      </c>
      <c r="G26" s="502">
        <v>0</v>
      </c>
      <c r="H26" s="503"/>
      <c r="I26" s="504"/>
      <c r="J26" s="29"/>
      <c r="K26" s="29"/>
      <c r="M26" s="27"/>
    </row>
    <row r="27" spans="2:14" ht="47.25" customHeight="1" x14ac:dyDescent="0.25">
      <c r="B27" s="97" t="s">
        <v>102</v>
      </c>
      <c r="C27" s="353" t="s">
        <v>86</v>
      </c>
      <c r="D27" s="354"/>
      <c r="E27" s="501"/>
      <c r="F27" s="30" t="s">
        <v>103</v>
      </c>
      <c r="G27" s="329" t="s">
        <v>182</v>
      </c>
      <c r="H27" s="330"/>
      <c r="I27" s="331"/>
      <c r="J27" s="26"/>
      <c r="K27" s="26"/>
      <c r="M27" s="27"/>
    </row>
    <row r="28" spans="2:14" ht="30" customHeight="1" x14ac:dyDescent="0.25">
      <c r="B28" s="299" t="s">
        <v>104</v>
      </c>
      <c r="C28" s="300"/>
      <c r="D28" s="300"/>
      <c r="E28" s="300"/>
      <c r="F28" s="300"/>
      <c r="G28" s="300"/>
      <c r="H28" s="300"/>
      <c r="I28" s="301"/>
      <c r="J28" s="14"/>
      <c r="K28" s="14"/>
      <c r="M28" s="27"/>
    </row>
    <row r="29" spans="2:14" ht="56.25" customHeight="1" x14ac:dyDescent="0.25">
      <c r="B29" s="31" t="s">
        <v>105</v>
      </c>
      <c r="C29" s="32" t="s">
        <v>106</v>
      </c>
      <c r="D29" s="32" t="s">
        <v>107</v>
      </c>
      <c r="E29" s="32" t="s">
        <v>108</v>
      </c>
      <c r="F29" s="32" t="s">
        <v>109</v>
      </c>
      <c r="G29" s="33" t="s">
        <v>110</v>
      </c>
      <c r="H29" s="33" t="s">
        <v>111</v>
      </c>
      <c r="I29" s="34" t="s">
        <v>112</v>
      </c>
      <c r="J29" s="70" t="s">
        <v>162</v>
      </c>
      <c r="K29" s="24"/>
      <c r="M29" s="27"/>
    </row>
    <row r="30" spans="2:14" ht="19.5" customHeight="1" x14ac:dyDescent="0.25">
      <c r="B30" s="35" t="s">
        <v>113</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5">
      <c r="B31" s="35" t="s">
        <v>114</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5">
      <c r="B32" s="35" t="s">
        <v>115</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5">
      <c r="B33" s="35" t="s">
        <v>116</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5">
      <c r="B34" s="35" t="s">
        <v>117</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5">
      <c r="B35" s="35" t="s">
        <v>118</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5">
      <c r="B36" s="35" t="s">
        <v>119</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5">
      <c r="B37" s="35" t="s">
        <v>120</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5">
      <c r="B38" s="35" t="s">
        <v>121</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5">
      <c r="B39" s="35" t="s">
        <v>122</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5">
      <c r="B40" s="35" t="s">
        <v>123</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5">
      <c r="B41" s="35" t="s">
        <v>124</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5">
      <c r="B42" s="77" t="s">
        <v>125</v>
      </c>
      <c r="C42" s="277"/>
      <c r="D42" s="277"/>
      <c r="E42" s="277"/>
      <c r="F42" s="277"/>
      <c r="G42" s="277"/>
      <c r="H42" s="277"/>
      <c r="I42" s="295"/>
      <c r="J42" s="37"/>
      <c r="K42" s="37"/>
    </row>
    <row r="43" spans="2:11" ht="29.25" customHeight="1" x14ac:dyDescent="0.25">
      <c r="B43" s="299" t="s">
        <v>126</v>
      </c>
      <c r="C43" s="300"/>
      <c r="D43" s="300"/>
      <c r="E43" s="300"/>
      <c r="F43" s="300"/>
      <c r="G43" s="300"/>
      <c r="H43" s="300"/>
      <c r="I43" s="301"/>
      <c r="J43" s="14"/>
      <c r="K43" s="14"/>
    </row>
    <row r="44" spans="2:11" ht="32.25" customHeight="1" x14ac:dyDescent="0.25">
      <c r="B44" s="307"/>
      <c r="C44" s="308"/>
      <c r="D44" s="308"/>
      <c r="E44" s="308"/>
      <c r="F44" s="308"/>
      <c r="G44" s="308"/>
      <c r="H44" s="308"/>
      <c r="I44" s="309"/>
      <c r="J44" s="14"/>
      <c r="K44" s="14"/>
    </row>
    <row r="45" spans="2:11" ht="32.25" customHeight="1" x14ac:dyDescent="0.25">
      <c r="B45" s="310"/>
      <c r="C45" s="311"/>
      <c r="D45" s="311"/>
      <c r="E45" s="311"/>
      <c r="F45" s="311"/>
      <c r="G45" s="311"/>
      <c r="H45" s="311"/>
      <c r="I45" s="312"/>
      <c r="J45" s="37"/>
      <c r="K45" s="37"/>
    </row>
    <row r="46" spans="2:11" ht="32.25" customHeight="1" x14ac:dyDescent="0.25">
      <c r="B46" s="310"/>
      <c r="C46" s="311"/>
      <c r="D46" s="311"/>
      <c r="E46" s="311"/>
      <c r="F46" s="311"/>
      <c r="G46" s="311"/>
      <c r="H46" s="311"/>
      <c r="I46" s="312"/>
      <c r="J46" s="37"/>
      <c r="K46" s="37"/>
    </row>
    <row r="47" spans="2:11" ht="32.25" customHeight="1" x14ac:dyDescent="0.25">
      <c r="B47" s="310"/>
      <c r="C47" s="311"/>
      <c r="D47" s="311"/>
      <c r="E47" s="311"/>
      <c r="F47" s="311"/>
      <c r="G47" s="311"/>
      <c r="H47" s="311"/>
      <c r="I47" s="312"/>
      <c r="J47" s="37"/>
      <c r="K47" s="37"/>
    </row>
    <row r="48" spans="2:11" ht="32.25" customHeight="1" x14ac:dyDescent="0.25">
      <c r="B48" s="313"/>
      <c r="C48" s="314"/>
      <c r="D48" s="314"/>
      <c r="E48" s="314"/>
      <c r="F48" s="314"/>
      <c r="G48" s="314"/>
      <c r="H48" s="314"/>
      <c r="I48" s="315"/>
      <c r="J48" s="12"/>
      <c r="K48" s="12"/>
    </row>
    <row r="49" spans="2:11" ht="79.5" customHeight="1" x14ac:dyDescent="0.25">
      <c r="B49" s="18" t="s">
        <v>127</v>
      </c>
      <c r="C49" s="505"/>
      <c r="D49" s="506"/>
      <c r="E49" s="506"/>
      <c r="F49" s="506"/>
      <c r="G49" s="506"/>
      <c r="H49" s="506"/>
      <c r="I49" s="507"/>
      <c r="J49" s="38"/>
      <c r="K49" s="38"/>
    </row>
    <row r="50" spans="2:11" ht="26.25" customHeight="1" x14ac:dyDescent="0.25">
      <c r="B50" s="18" t="s">
        <v>128</v>
      </c>
      <c r="C50" s="508"/>
      <c r="D50" s="509"/>
      <c r="E50" s="509"/>
      <c r="F50" s="509"/>
      <c r="G50" s="509"/>
      <c r="H50" s="509"/>
      <c r="I50" s="510"/>
      <c r="J50" s="38"/>
      <c r="K50" s="38"/>
    </row>
    <row r="51" spans="2:11" ht="64.5" customHeight="1" x14ac:dyDescent="0.25">
      <c r="B51" s="112" t="s">
        <v>129</v>
      </c>
      <c r="C51" s="505"/>
      <c r="D51" s="506"/>
      <c r="E51" s="506"/>
      <c r="F51" s="506"/>
      <c r="G51" s="506"/>
      <c r="H51" s="506"/>
      <c r="I51" s="507"/>
      <c r="J51" s="38"/>
      <c r="K51" s="38"/>
    </row>
    <row r="52" spans="2:11" ht="29.25" customHeight="1" x14ac:dyDescent="0.25">
      <c r="B52" s="299" t="s">
        <v>130</v>
      </c>
      <c r="C52" s="300"/>
      <c r="D52" s="300"/>
      <c r="E52" s="300"/>
      <c r="F52" s="300"/>
      <c r="G52" s="300"/>
      <c r="H52" s="300"/>
      <c r="I52" s="301"/>
      <c r="J52" s="38"/>
      <c r="K52" s="38"/>
    </row>
    <row r="53" spans="2:11" ht="33" customHeight="1" x14ac:dyDescent="0.25">
      <c r="B53" s="302" t="s">
        <v>131</v>
      </c>
      <c r="C53" s="111" t="s">
        <v>132</v>
      </c>
      <c r="D53" s="303" t="s">
        <v>133</v>
      </c>
      <c r="E53" s="303"/>
      <c r="F53" s="303"/>
      <c r="G53" s="303" t="s">
        <v>134</v>
      </c>
      <c r="H53" s="303"/>
      <c r="I53" s="304"/>
      <c r="J53" s="39"/>
      <c r="K53" s="39"/>
    </row>
    <row r="54" spans="2:11" ht="31.5" customHeight="1" x14ac:dyDescent="0.25">
      <c r="B54" s="302"/>
      <c r="C54" s="107"/>
      <c r="D54" s="277"/>
      <c r="E54" s="277"/>
      <c r="F54" s="277"/>
      <c r="G54" s="305"/>
      <c r="H54" s="305"/>
      <c r="I54" s="306"/>
      <c r="J54" s="39"/>
      <c r="K54" s="39"/>
    </row>
    <row r="55" spans="2:11" ht="31.5" customHeight="1" x14ac:dyDescent="0.25">
      <c r="B55" s="112" t="s">
        <v>135</v>
      </c>
      <c r="C55" s="511" t="s">
        <v>173</v>
      </c>
      <c r="D55" s="512"/>
      <c r="E55" s="290" t="s">
        <v>136</v>
      </c>
      <c r="F55" s="290"/>
      <c r="G55" s="289" t="s">
        <v>158</v>
      </c>
      <c r="H55" s="289"/>
      <c r="I55" s="291"/>
      <c r="J55" s="41"/>
      <c r="K55" s="41"/>
    </row>
    <row r="56" spans="2:11" ht="31.5" customHeight="1" x14ac:dyDescent="0.25">
      <c r="B56" s="112" t="s">
        <v>137</v>
      </c>
      <c r="C56" s="277" t="str">
        <f>+'[3]HV 1'!C56:D56</f>
        <v>NICOLAS ADOLFO CORREAL HUERTAS</v>
      </c>
      <c r="D56" s="277"/>
      <c r="E56" s="292" t="s">
        <v>138</v>
      </c>
      <c r="F56" s="292"/>
      <c r="G56" s="289" t="str">
        <f>+'[7]HV 1'!G59:I59</f>
        <v>DIANA VIDAL</v>
      </c>
      <c r="H56" s="289"/>
      <c r="I56" s="291"/>
      <c r="J56" s="41"/>
      <c r="K56" s="41"/>
    </row>
    <row r="57" spans="2:11" ht="31.5" customHeight="1" x14ac:dyDescent="0.25">
      <c r="B57" s="112" t="s">
        <v>139</v>
      </c>
      <c r="C57" s="277"/>
      <c r="D57" s="277"/>
      <c r="E57" s="278" t="s">
        <v>140</v>
      </c>
      <c r="F57" s="279"/>
      <c r="G57" s="282"/>
      <c r="H57" s="283"/>
      <c r="I57" s="284"/>
      <c r="J57" s="42"/>
      <c r="K57" s="42"/>
    </row>
    <row r="58" spans="2:11" ht="31.5" customHeight="1" thickBot="1" x14ac:dyDescent="0.3">
      <c r="B58" s="78" t="s">
        <v>141</v>
      </c>
      <c r="C58" s="288"/>
      <c r="D58" s="288"/>
      <c r="E58" s="280"/>
      <c r="F58" s="281"/>
      <c r="G58" s="285"/>
      <c r="H58" s="286"/>
      <c r="I58" s="287"/>
      <c r="J58" s="42"/>
      <c r="K58" s="42"/>
    </row>
    <row r="59" spans="2:11" hidden="1" x14ac:dyDescent="0.3">
      <c r="B59" s="3"/>
      <c r="C59" s="3"/>
      <c r="D59" s="5"/>
      <c r="E59" s="5"/>
      <c r="F59" s="5"/>
      <c r="G59" s="5"/>
      <c r="H59" s="5"/>
      <c r="I59" s="61"/>
      <c r="J59" s="43"/>
      <c r="K59" s="43"/>
    </row>
    <row r="60" spans="2:11" ht="12.5" hidden="1" x14ac:dyDescent="0.25">
      <c r="B60" s="62"/>
      <c r="C60" s="63"/>
      <c r="D60" s="63"/>
      <c r="E60" s="64"/>
      <c r="F60" s="64"/>
      <c r="G60" s="65"/>
      <c r="H60" s="66"/>
      <c r="I60" s="63"/>
      <c r="J60" s="49"/>
      <c r="K60" s="49"/>
    </row>
    <row r="61" spans="2:11" ht="12.5" hidden="1" x14ac:dyDescent="0.25">
      <c r="B61" s="62"/>
      <c r="C61" s="63"/>
      <c r="D61" s="63"/>
      <c r="E61" s="64"/>
      <c r="F61" s="64"/>
      <c r="G61" s="65"/>
      <c r="H61" s="66"/>
      <c r="I61" s="63"/>
      <c r="J61" s="49"/>
      <c r="K61" s="49"/>
    </row>
    <row r="62" spans="2:11" ht="12.5" hidden="1" x14ac:dyDescent="0.25">
      <c r="B62" s="62"/>
      <c r="C62" s="63"/>
      <c r="D62" s="63"/>
      <c r="E62" s="64"/>
      <c r="F62" s="64"/>
      <c r="G62" s="65"/>
      <c r="H62" s="66"/>
      <c r="I62" s="63"/>
      <c r="J62" s="49"/>
      <c r="K62" s="49"/>
    </row>
    <row r="63" spans="2:11" ht="12.5" hidden="1" x14ac:dyDescent="0.25">
      <c r="B63" s="62"/>
      <c r="C63" s="63"/>
      <c r="D63" s="63"/>
      <c r="E63" s="64"/>
      <c r="F63" s="64"/>
      <c r="G63" s="65"/>
      <c r="H63" s="66"/>
      <c r="I63" s="63"/>
      <c r="J63" s="49"/>
      <c r="K63" s="49"/>
    </row>
    <row r="64" spans="2:11" ht="12.5" hidden="1" x14ac:dyDescent="0.25">
      <c r="B64" s="62"/>
      <c r="C64" s="63"/>
      <c r="D64" s="63"/>
      <c r="E64" s="64"/>
      <c r="F64" s="64"/>
      <c r="G64" s="65"/>
      <c r="H64" s="66"/>
      <c r="I64" s="63"/>
      <c r="J64" s="49"/>
      <c r="K64" s="49"/>
    </row>
    <row r="65" spans="2:11" ht="12.5" hidden="1" x14ac:dyDescent="0.25">
      <c r="B65" s="62"/>
      <c r="C65" s="63"/>
      <c r="D65" s="63"/>
      <c r="E65" s="64"/>
      <c r="F65" s="64"/>
      <c r="G65" s="65"/>
      <c r="H65" s="66"/>
      <c r="I65" s="63"/>
      <c r="J65" s="49"/>
      <c r="K65" s="49"/>
    </row>
    <row r="66" spans="2:11" ht="12.5" hidden="1" x14ac:dyDescent="0.25">
      <c r="B66" s="62"/>
      <c r="C66" s="63"/>
      <c r="D66" s="63"/>
      <c r="E66" s="64"/>
      <c r="F66" s="64"/>
      <c r="G66" s="65"/>
      <c r="H66" s="66"/>
      <c r="I66" s="63"/>
      <c r="J66" s="49"/>
      <c r="K66" s="49"/>
    </row>
    <row r="67" spans="2:11" ht="12.5" hidden="1" x14ac:dyDescent="0.25">
      <c r="B67" s="62"/>
      <c r="C67" s="63"/>
      <c r="D67" s="63"/>
      <c r="E67" s="64"/>
      <c r="F67" s="64"/>
      <c r="G67" s="65"/>
      <c r="H67" s="66"/>
      <c r="I67" s="63"/>
      <c r="J67" s="49"/>
      <c r="K67" s="49"/>
    </row>
    <row r="68" spans="2:11" ht="12.5" x14ac:dyDescent="0.25">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4.5" x14ac:dyDescent="0.35"/>
  <cols>
    <col min="1" max="1" width="1.453125" customWidth="1"/>
    <col min="2" max="2" width="20.1796875" style="56" customWidth="1"/>
    <col min="3" max="3" width="34.453125" customWidth="1"/>
    <col min="4" max="4" width="14.453125" customWidth="1"/>
    <col min="5" max="5" width="5.81640625" customWidth="1"/>
    <col min="6" max="6" width="47" customWidth="1"/>
    <col min="7" max="8" width="16.1796875" customWidth="1"/>
    <col min="9" max="9" width="16.453125" customWidth="1"/>
    <col min="10" max="10" width="15.453125" customWidth="1"/>
    <col min="11" max="11" width="20" customWidth="1"/>
    <col min="13" max="13" width="17.81640625" bestFit="1" customWidth="1"/>
    <col min="108" max="108" width="11.453125" customWidth="1"/>
    <col min="198" max="198" width="1.453125" customWidth="1"/>
  </cols>
  <sheetData>
    <row r="1" spans="2:11" ht="18" customHeight="1" thickBot="1" x14ac:dyDescent="0.4">
      <c r="B1" s="394"/>
      <c r="C1" s="397" t="s">
        <v>24</v>
      </c>
      <c r="D1" s="398"/>
      <c r="E1" s="398"/>
      <c r="F1" s="398"/>
      <c r="G1" s="398"/>
      <c r="H1" s="399"/>
      <c r="I1" s="400"/>
      <c r="J1" s="401"/>
    </row>
    <row r="2" spans="2:11" ht="18" customHeight="1" thickBot="1" x14ac:dyDescent="0.4">
      <c r="B2" s="395"/>
      <c r="C2" s="397" t="s">
        <v>25</v>
      </c>
      <c r="D2" s="398"/>
      <c r="E2" s="398"/>
      <c r="F2" s="398"/>
      <c r="G2" s="398"/>
      <c r="H2" s="399"/>
      <c r="I2" s="402"/>
      <c r="J2" s="403"/>
    </row>
    <row r="3" spans="2:11" ht="18" customHeight="1" thickBot="1" x14ac:dyDescent="0.4">
      <c r="B3" s="395"/>
      <c r="C3" s="397" t="s">
        <v>183</v>
      </c>
      <c r="D3" s="398"/>
      <c r="E3" s="398"/>
      <c r="F3" s="398"/>
      <c r="G3" s="398"/>
      <c r="H3" s="399"/>
      <c r="I3" s="402"/>
      <c r="J3" s="403"/>
    </row>
    <row r="4" spans="2:11" ht="18" customHeight="1" thickBot="1" x14ac:dyDescent="0.4">
      <c r="B4" s="396"/>
      <c r="C4" s="397" t="s">
        <v>143</v>
      </c>
      <c r="D4" s="398"/>
      <c r="E4" s="398"/>
      <c r="F4" s="399"/>
      <c r="G4" s="406" t="s">
        <v>190</v>
      </c>
      <c r="H4" s="407"/>
      <c r="I4" s="404"/>
      <c r="J4" s="405"/>
    </row>
    <row r="5" spans="2:11" ht="18" customHeight="1" thickBot="1" x14ac:dyDescent="0.4">
      <c r="B5" s="53"/>
      <c r="C5" s="10"/>
      <c r="D5" s="10"/>
      <c r="E5" s="10"/>
      <c r="F5" s="10"/>
      <c r="G5" s="10"/>
      <c r="H5" s="10"/>
      <c r="I5" s="10"/>
      <c r="J5" s="54"/>
    </row>
    <row r="6" spans="2:11" ht="51.75" customHeight="1" thickBot="1" x14ac:dyDescent="0.4">
      <c r="B6" s="1" t="s">
        <v>199</v>
      </c>
      <c r="C6" s="408" t="str">
        <f>+'[5]Sección 1. Metas - Magnitud'!C7</f>
        <v>1032 - Gestión y control de tránsito y transporte</v>
      </c>
      <c r="D6" s="409"/>
      <c r="E6" s="410"/>
      <c r="F6" s="55"/>
      <c r="G6" s="10"/>
      <c r="H6" s="10"/>
      <c r="I6" s="10"/>
      <c r="J6" s="54"/>
    </row>
    <row r="7" spans="2:11" ht="32.25" customHeight="1" thickBot="1" x14ac:dyDescent="0.4">
      <c r="B7" s="2" t="s">
        <v>0</v>
      </c>
      <c r="C7" s="408" t="str">
        <f>+'[5]Sección 1. Metas - Magnitud'!C8:F8</f>
        <v>Dirección de Control y Vigilancia</v>
      </c>
      <c r="D7" s="409"/>
      <c r="E7" s="410"/>
      <c r="F7" s="55"/>
      <c r="G7" s="10"/>
      <c r="H7" s="10"/>
      <c r="I7" s="10"/>
      <c r="J7" s="54"/>
    </row>
    <row r="8" spans="2:11" ht="32.25" customHeight="1" thickBot="1" x14ac:dyDescent="0.4">
      <c r="B8" s="2" t="s">
        <v>144</v>
      </c>
      <c r="C8" s="408" t="str">
        <f>+'[5]Sección 1. Metas - Magnitud'!C9:F9</f>
        <v>Subsecretaría de Servicios de la Movilidad</v>
      </c>
      <c r="D8" s="409"/>
      <c r="E8" s="410"/>
      <c r="F8" s="4"/>
      <c r="G8" s="10"/>
      <c r="H8" s="10"/>
      <c r="I8" s="10"/>
      <c r="J8" s="54"/>
    </row>
    <row r="9" spans="2:11" ht="33.75" customHeight="1" thickBot="1" x14ac:dyDescent="0.4">
      <c r="B9" s="2" t="s">
        <v>28</v>
      </c>
      <c r="C9" s="408" t="s">
        <v>184</v>
      </c>
      <c r="D9" s="409"/>
      <c r="E9" s="410"/>
      <c r="F9" s="55"/>
      <c r="G9" s="10"/>
      <c r="H9" s="10"/>
      <c r="I9" s="10"/>
      <c r="J9" s="54"/>
    </row>
    <row r="10" spans="2:11" ht="33.75" customHeight="1" thickBot="1" x14ac:dyDescent="0.4">
      <c r="B10" s="100" t="s">
        <v>197</v>
      </c>
      <c r="C10" s="408" t="str">
        <f>+'[7]HV 14'!F9</f>
        <v>14. Realizar 241 visitas administrativas y de seguimiento a empresas prestadoras del servicio público de transporte.</v>
      </c>
      <c r="D10" s="409"/>
      <c r="E10" s="410"/>
      <c r="F10" s="55"/>
      <c r="G10" s="10"/>
      <c r="H10" s="10"/>
      <c r="I10" s="10"/>
      <c r="J10" s="54"/>
    </row>
    <row r="11" spans="2:11" ht="34.5" customHeight="1" x14ac:dyDescent="0.35"/>
    <row r="12" spans="2:11" ht="21.75" customHeight="1" x14ac:dyDescent="0.35">
      <c r="B12" s="387" t="s">
        <v>218</v>
      </c>
      <c r="C12" s="388"/>
      <c r="D12" s="388"/>
      <c r="E12" s="388"/>
      <c r="F12" s="388"/>
      <c r="G12" s="388"/>
      <c r="H12" s="389"/>
      <c r="I12" s="519" t="s">
        <v>145</v>
      </c>
      <c r="J12" s="520"/>
      <c r="K12" s="520"/>
    </row>
    <row r="13" spans="2:11" s="57" customFormat="1" ht="30" customHeight="1" x14ac:dyDescent="0.35">
      <c r="B13" s="125" t="s">
        <v>146</v>
      </c>
      <c r="C13" s="125" t="s">
        <v>147</v>
      </c>
      <c r="D13" s="125" t="s">
        <v>196</v>
      </c>
      <c r="E13" s="125" t="s">
        <v>148</v>
      </c>
      <c r="F13" s="125" t="s">
        <v>149</v>
      </c>
      <c r="G13" s="125" t="s">
        <v>191</v>
      </c>
      <c r="H13" s="125" t="s">
        <v>192</v>
      </c>
      <c r="I13" s="124" t="s">
        <v>193</v>
      </c>
      <c r="J13" s="124" t="s">
        <v>194</v>
      </c>
      <c r="K13" s="124" t="s">
        <v>195</v>
      </c>
    </row>
    <row r="14" spans="2:11" s="57" customFormat="1" x14ac:dyDescent="0.35">
      <c r="B14" s="143"/>
      <c r="C14" s="144"/>
      <c r="D14" s="145"/>
      <c r="E14" s="146"/>
      <c r="F14" s="144"/>
      <c r="G14" s="145"/>
      <c r="H14" s="147"/>
      <c r="I14" s="148"/>
      <c r="J14" s="149"/>
      <c r="K14" s="146"/>
    </row>
    <row r="15" spans="2:11" ht="165" customHeight="1" x14ac:dyDescent="0.35">
      <c r="B15" s="143"/>
      <c r="C15" s="150"/>
      <c r="D15" s="145"/>
      <c r="E15" s="151"/>
      <c r="F15" s="152"/>
      <c r="G15" s="145"/>
      <c r="H15" s="147"/>
      <c r="I15" s="148"/>
      <c r="J15" s="149"/>
      <c r="K15" s="517"/>
    </row>
    <row r="16" spans="2:11" x14ac:dyDescent="0.35">
      <c r="B16" s="143"/>
      <c r="C16" s="144"/>
      <c r="D16" s="145"/>
      <c r="E16" s="146"/>
      <c r="F16" s="144"/>
      <c r="G16" s="145"/>
      <c r="H16" s="147"/>
      <c r="I16" s="148"/>
      <c r="J16" s="149"/>
      <c r="K16" s="518"/>
    </row>
    <row r="17" spans="2:12" x14ac:dyDescent="0.35">
      <c r="B17" s="143"/>
      <c r="C17" s="153"/>
      <c r="D17" s="145"/>
      <c r="E17" s="146"/>
      <c r="F17" s="153"/>
      <c r="G17" s="145"/>
      <c r="H17" s="154"/>
      <c r="I17" s="148"/>
      <c r="J17" s="149"/>
      <c r="K17" s="146"/>
    </row>
    <row r="18" spans="2:12" x14ac:dyDescent="0.35">
      <c r="B18" s="143"/>
      <c r="C18" s="153"/>
      <c r="D18" s="145"/>
      <c r="E18" s="146"/>
      <c r="F18" s="153"/>
      <c r="G18" s="145"/>
      <c r="H18" s="154"/>
      <c r="I18" s="155"/>
      <c r="J18" s="149"/>
      <c r="K18" s="156"/>
    </row>
    <row r="19" spans="2:12" ht="15" customHeight="1" x14ac:dyDescent="0.35">
      <c r="B19" s="513" t="s">
        <v>17</v>
      </c>
      <c r="C19" s="514"/>
      <c r="D19" s="157">
        <f>SUM(D15:D16)</f>
        <v>0</v>
      </c>
      <c r="E19" s="515" t="s">
        <v>17</v>
      </c>
      <c r="F19" s="516"/>
      <c r="G19" s="157">
        <v>1</v>
      </c>
      <c r="H19" s="158"/>
      <c r="I19" s="159">
        <f>SUM(I14:I18)</f>
        <v>0</v>
      </c>
      <c r="J19" s="160"/>
      <c r="K19" s="160"/>
    </row>
    <row r="23" spans="2:12" x14ac:dyDescent="0.35">
      <c r="L23" s="132"/>
    </row>
    <row r="24" spans="2:12" x14ac:dyDescent="0.35">
      <c r="L24" s="132"/>
    </row>
    <row r="25" spans="2:12" x14ac:dyDescent="0.35">
      <c r="L25" s="132"/>
    </row>
    <row r="26" spans="2:12" x14ac:dyDescent="0.35">
      <c r="L26" s="132"/>
    </row>
    <row r="27" spans="2:12" x14ac:dyDescent="0.35">
      <c r="L27" s="132"/>
    </row>
    <row r="28" spans="2:12" x14ac:dyDescent="0.35">
      <c r="L28" s="132"/>
    </row>
    <row r="30" spans="2:12" x14ac:dyDescent="0.3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4.5" x14ac:dyDescent="0.35"/>
  <sheetData>
    <row r="9" spans="10:12" x14ac:dyDescent="0.35">
      <c r="K9" s="131" t="s">
        <v>213</v>
      </c>
      <c r="L9" s="131" t="s">
        <v>214</v>
      </c>
    </row>
    <row r="10" spans="10:12" x14ac:dyDescent="0.35">
      <c r="J10" s="128" t="s">
        <v>208</v>
      </c>
      <c r="K10" s="128">
        <v>77</v>
      </c>
      <c r="L10" s="128">
        <v>2</v>
      </c>
    </row>
    <row r="11" spans="10:12" x14ac:dyDescent="0.35">
      <c r="J11" s="102"/>
      <c r="K11" s="102"/>
      <c r="L11" s="102">
        <v>37</v>
      </c>
    </row>
    <row r="12" spans="10:12" x14ac:dyDescent="0.35">
      <c r="J12" s="102"/>
      <c r="K12" s="102"/>
      <c r="L12" s="102">
        <v>43</v>
      </c>
    </row>
    <row r="13" spans="10:12" x14ac:dyDescent="0.35">
      <c r="K13" s="102" t="s">
        <v>4</v>
      </c>
      <c r="L13" s="126">
        <f>SUM(L10:L12)</f>
        <v>82</v>
      </c>
    </row>
    <row r="14" spans="10:12" x14ac:dyDescent="0.35">
      <c r="J14" s="128" t="s">
        <v>209</v>
      </c>
      <c r="K14" s="128">
        <v>115</v>
      </c>
      <c r="L14" s="128">
        <v>16</v>
      </c>
    </row>
    <row r="15" spans="10:12" x14ac:dyDescent="0.35">
      <c r="J15" s="102"/>
      <c r="K15" s="102"/>
      <c r="L15" s="102">
        <v>27</v>
      </c>
    </row>
    <row r="16" spans="10:12" x14ac:dyDescent="0.35">
      <c r="J16" s="102"/>
      <c r="K16" s="102"/>
      <c r="L16" s="102">
        <v>10</v>
      </c>
    </row>
    <row r="17" spans="10:14" x14ac:dyDescent="0.35">
      <c r="J17" s="102"/>
      <c r="K17" s="102" t="s">
        <v>4</v>
      </c>
      <c r="L17" s="126">
        <f>SUM(L14:L16)</f>
        <v>53</v>
      </c>
    </row>
    <row r="18" spans="10:14" x14ac:dyDescent="0.35">
      <c r="J18" s="128" t="s">
        <v>210</v>
      </c>
      <c r="K18" s="128">
        <v>7</v>
      </c>
      <c r="L18" s="128">
        <v>13</v>
      </c>
    </row>
    <row r="19" spans="10:14" x14ac:dyDescent="0.35">
      <c r="J19" s="102"/>
      <c r="K19" s="102"/>
      <c r="L19" s="102">
        <v>14</v>
      </c>
    </row>
    <row r="20" spans="10:14" x14ac:dyDescent="0.35">
      <c r="J20" s="102"/>
      <c r="K20" s="102"/>
      <c r="L20" s="102">
        <v>10</v>
      </c>
    </row>
    <row r="21" spans="10:14" x14ac:dyDescent="0.35">
      <c r="J21" s="102"/>
      <c r="K21" s="102" t="s">
        <v>4</v>
      </c>
      <c r="L21" s="126">
        <f>SUM(L18:L20)</f>
        <v>37</v>
      </c>
    </row>
    <row r="22" spans="10:14" x14ac:dyDescent="0.35">
      <c r="J22" s="128" t="s">
        <v>211</v>
      </c>
      <c r="K22" s="128">
        <v>52</v>
      </c>
      <c r="L22" s="128">
        <v>10</v>
      </c>
    </row>
    <row r="23" spans="10:14" x14ac:dyDescent="0.35">
      <c r="J23" s="102"/>
      <c r="K23" s="102"/>
      <c r="L23" s="102">
        <v>0</v>
      </c>
    </row>
    <row r="24" spans="10:14" x14ac:dyDescent="0.35">
      <c r="J24" s="102"/>
      <c r="K24" s="102"/>
      <c r="L24" s="102">
        <v>59</v>
      </c>
    </row>
    <row r="25" spans="10:14" x14ac:dyDescent="0.35">
      <c r="J25" s="102"/>
      <c r="K25" s="102" t="s">
        <v>4</v>
      </c>
      <c r="L25" s="126">
        <f>SUM(L22:L24)</f>
        <v>69</v>
      </c>
    </row>
    <row r="27" spans="10:14" x14ac:dyDescent="0.35">
      <c r="J27" s="129" t="s">
        <v>212</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11" width="22.453125" style="7" customWidth="1"/>
    <col min="12" max="24" width="11.453125" style="3"/>
    <col min="25" max="16384" width="11.453125" style="7"/>
  </cols>
  <sheetData>
    <row r="1" spans="2:14" ht="6" customHeight="1" thickBot="1" x14ac:dyDescent="0.35"/>
    <row r="2" spans="2:14" ht="25.5" customHeight="1" x14ac:dyDescent="0.25">
      <c r="B2" s="373"/>
      <c r="C2" s="371" t="s">
        <v>24</v>
      </c>
      <c r="D2" s="371"/>
      <c r="E2" s="371"/>
      <c r="F2" s="371"/>
      <c r="G2" s="371"/>
      <c r="H2" s="371"/>
      <c r="I2" s="375"/>
      <c r="J2" s="10"/>
      <c r="K2" s="10"/>
      <c r="M2" s="11" t="s">
        <v>47</v>
      </c>
    </row>
    <row r="3" spans="2:14" ht="25.5" customHeight="1" x14ac:dyDescent="0.25">
      <c r="B3" s="374"/>
      <c r="C3" s="372" t="s">
        <v>25</v>
      </c>
      <c r="D3" s="372"/>
      <c r="E3" s="372"/>
      <c r="F3" s="372"/>
      <c r="G3" s="372"/>
      <c r="H3" s="372"/>
      <c r="I3" s="376"/>
      <c r="J3" s="10"/>
      <c r="K3" s="10"/>
      <c r="M3" s="11" t="s">
        <v>48</v>
      </c>
    </row>
    <row r="4" spans="2:14" ht="25.5" customHeight="1" x14ac:dyDescent="0.25">
      <c r="B4" s="374"/>
      <c r="C4" s="372" t="s">
        <v>49</v>
      </c>
      <c r="D4" s="372"/>
      <c r="E4" s="372"/>
      <c r="F4" s="372"/>
      <c r="G4" s="372"/>
      <c r="H4" s="372"/>
      <c r="I4" s="376"/>
      <c r="J4" s="10"/>
      <c r="K4" s="10"/>
      <c r="M4" s="11" t="s">
        <v>50</v>
      </c>
    </row>
    <row r="5" spans="2:14" ht="25.5" customHeight="1" x14ac:dyDescent="0.25">
      <c r="B5" s="374"/>
      <c r="C5" s="372" t="s">
        <v>51</v>
      </c>
      <c r="D5" s="372"/>
      <c r="E5" s="372"/>
      <c r="F5" s="372"/>
      <c r="G5" s="377" t="s">
        <v>52</v>
      </c>
      <c r="H5" s="377"/>
      <c r="I5" s="376"/>
      <c r="J5" s="10"/>
      <c r="K5" s="10"/>
      <c r="M5" s="11" t="s">
        <v>53</v>
      </c>
    </row>
    <row r="6" spans="2:14" ht="23.25" customHeight="1" x14ac:dyDescent="0.25">
      <c r="B6" s="356" t="s">
        <v>54</v>
      </c>
      <c r="C6" s="357"/>
      <c r="D6" s="357"/>
      <c r="E6" s="357"/>
      <c r="F6" s="357"/>
      <c r="G6" s="357"/>
      <c r="H6" s="357"/>
      <c r="I6" s="358"/>
      <c r="J6" s="12"/>
      <c r="K6" s="12"/>
    </row>
    <row r="7" spans="2:14" ht="24" customHeight="1" x14ac:dyDescent="0.25">
      <c r="B7" s="359" t="s">
        <v>55</v>
      </c>
      <c r="C7" s="360"/>
      <c r="D7" s="360"/>
      <c r="E7" s="360"/>
      <c r="F7" s="360"/>
      <c r="G7" s="360"/>
      <c r="H7" s="360"/>
      <c r="I7" s="361"/>
      <c r="J7" s="13"/>
      <c r="K7" s="13"/>
    </row>
    <row r="8" spans="2:14" ht="24" customHeight="1" x14ac:dyDescent="0.25">
      <c r="B8" s="362" t="s">
        <v>56</v>
      </c>
      <c r="C8" s="363"/>
      <c r="D8" s="363"/>
      <c r="E8" s="363"/>
      <c r="F8" s="363"/>
      <c r="G8" s="363"/>
      <c r="H8" s="363"/>
      <c r="I8" s="364"/>
      <c r="J8" s="14"/>
      <c r="K8" s="14"/>
      <c r="N8" s="6" t="s">
        <v>57</v>
      </c>
    </row>
    <row r="9" spans="2:14" ht="30.75" customHeight="1" x14ac:dyDescent="0.25">
      <c r="B9" s="98" t="s">
        <v>58</v>
      </c>
      <c r="C9" s="59">
        <v>231</v>
      </c>
      <c r="D9" s="368" t="s">
        <v>59</v>
      </c>
      <c r="E9" s="368"/>
      <c r="F9" s="319" t="s">
        <v>201</v>
      </c>
      <c r="G9" s="320"/>
      <c r="H9" s="320"/>
      <c r="I9" s="321"/>
      <c r="J9" s="15"/>
      <c r="K9" s="15"/>
      <c r="M9" s="11" t="s">
        <v>60</v>
      </c>
      <c r="N9" s="6" t="s">
        <v>61</v>
      </c>
    </row>
    <row r="10" spans="2:14" ht="30.75" customHeight="1" x14ac:dyDescent="0.25">
      <c r="B10" s="18" t="s">
        <v>62</v>
      </c>
      <c r="C10" s="60" t="s">
        <v>81</v>
      </c>
      <c r="D10" s="369" t="s">
        <v>63</v>
      </c>
      <c r="E10" s="370"/>
      <c r="F10" s="353" t="s">
        <v>155</v>
      </c>
      <c r="G10" s="354"/>
      <c r="H10" s="16" t="s">
        <v>64</v>
      </c>
      <c r="I10" s="113" t="s">
        <v>81</v>
      </c>
      <c r="J10" s="17"/>
      <c r="K10" s="17"/>
      <c r="M10" s="11" t="s">
        <v>65</v>
      </c>
      <c r="N10" s="6" t="s">
        <v>66</v>
      </c>
    </row>
    <row r="11" spans="2:14" ht="30.75" customHeight="1" x14ac:dyDescent="0.25">
      <c r="B11" s="18" t="s">
        <v>67</v>
      </c>
      <c r="C11" s="365" t="s">
        <v>156</v>
      </c>
      <c r="D11" s="365"/>
      <c r="E11" s="365"/>
      <c r="F11" s="365"/>
      <c r="G11" s="16" t="s">
        <v>68</v>
      </c>
      <c r="H11" s="366">
        <v>1032</v>
      </c>
      <c r="I11" s="367"/>
      <c r="J11" s="19"/>
      <c r="K11" s="19"/>
      <c r="M11" s="11" t="s">
        <v>69</v>
      </c>
      <c r="N11" s="6" t="s">
        <v>70</v>
      </c>
    </row>
    <row r="12" spans="2:14" ht="30.75" customHeight="1" x14ac:dyDescent="0.25">
      <c r="B12" s="18" t="s">
        <v>71</v>
      </c>
      <c r="C12" s="350" t="s">
        <v>65</v>
      </c>
      <c r="D12" s="350"/>
      <c r="E12" s="350"/>
      <c r="F12" s="350"/>
      <c r="G12" s="16" t="s">
        <v>72</v>
      </c>
      <c r="H12" s="351" t="s">
        <v>157</v>
      </c>
      <c r="I12" s="352"/>
      <c r="J12" s="20"/>
      <c r="K12" s="20"/>
      <c r="M12" s="21" t="s">
        <v>73</v>
      </c>
    </row>
    <row r="13" spans="2:14" ht="30.75" customHeight="1" x14ac:dyDescent="0.25">
      <c r="B13" s="18" t="s">
        <v>74</v>
      </c>
      <c r="C13" s="346" t="s">
        <v>45</v>
      </c>
      <c r="D13" s="346"/>
      <c r="E13" s="346"/>
      <c r="F13" s="346"/>
      <c r="G13" s="346"/>
      <c r="H13" s="346"/>
      <c r="I13" s="347"/>
      <c r="J13" s="22"/>
      <c r="K13" s="22"/>
      <c r="M13" s="21"/>
    </row>
    <row r="14" spans="2:14" ht="30.75" customHeight="1" x14ac:dyDescent="0.25">
      <c r="B14" s="18" t="s">
        <v>75</v>
      </c>
      <c r="C14" s="353" t="s">
        <v>202</v>
      </c>
      <c r="D14" s="354"/>
      <c r="E14" s="354"/>
      <c r="F14" s="354"/>
      <c r="G14" s="354"/>
      <c r="H14" s="354"/>
      <c r="I14" s="355"/>
      <c r="J14" s="17"/>
      <c r="K14" s="17"/>
      <c r="M14" s="21"/>
      <c r="N14" s="6" t="s">
        <v>76</v>
      </c>
    </row>
    <row r="15" spans="2:14" ht="30.75" customHeight="1" x14ac:dyDescent="0.25">
      <c r="B15" s="18" t="s">
        <v>77</v>
      </c>
      <c r="C15" s="340" t="s">
        <v>203</v>
      </c>
      <c r="D15" s="340"/>
      <c r="E15" s="340"/>
      <c r="F15" s="340"/>
      <c r="G15" s="16" t="s">
        <v>78</v>
      </c>
      <c r="H15" s="342" t="s">
        <v>91</v>
      </c>
      <c r="I15" s="343"/>
      <c r="J15" s="17"/>
      <c r="K15" s="17"/>
      <c r="M15" s="21" t="s">
        <v>80</v>
      </c>
      <c r="N15" s="6" t="s">
        <v>81</v>
      </c>
    </row>
    <row r="16" spans="2:14" ht="30.75" customHeight="1" x14ac:dyDescent="0.25">
      <c r="B16" s="18" t="s">
        <v>82</v>
      </c>
      <c r="C16" s="344" t="s">
        <v>215</v>
      </c>
      <c r="D16" s="345"/>
      <c r="E16" s="345"/>
      <c r="F16" s="345"/>
      <c r="G16" s="16" t="s">
        <v>83</v>
      </c>
      <c r="H16" s="342" t="s">
        <v>70</v>
      </c>
      <c r="I16" s="343"/>
      <c r="J16" s="17"/>
      <c r="K16" s="17"/>
      <c r="M16" s="21" t="s">
        <v>84</v>
      </c>
    </row>
    <row r="17" spans="2:14" ht="36" customHeight="1" x14ac:dyDescent="0.25">
      <c r="B17" s="18" t="s">
        <v>85</v>
      </c>
      <c r="C17" s="346" t="s">
        <v>204</v>
      </c>
      <c r="D17" s="346"/>
      <c r="E17" s="346"/>
      <c r="F17" s="346"/>
      <c r="G17" s="346"/>
      <c r="H17" s="346"/>
      <c r="I17" s="347"/>
      <c r="J17" s="22"/>
      <c r="K17" s="22"/>
      <c r="M17" s="21" t="s">
        <v>86</v>
      </c>
      <c r="N17" s="6" t="s">
        <v>39</v>
      </c>
    </row>
    <row r="18" spans="2:14" ht="30.75" customHeight="1" x14ac:dyDescent="0.25">
      <c r="B18" s="18" t="s">
        <v>87</v>
      </c>
      <c r="C18" s="340" t="s">
        <v>163</v>
      </c>
      <c r="D18" s="340"/>
      <c r="E18" s="340"/>
      <c r="F18" s="340"/>
      <c r="G18" s="340"/>
      <c r="H18" s="340"/>
      <c r="I18" s="341"/>
      <c r="J18" s="23"/>
      <c r="K18" s="23"/>
      <c r="M18" s="21" t="s">
        <v>88</v>
      </c>
      <c r="N18" s="6" t="s">
        <v>40</v>
      </c>
    </row>
    <row r="19" spans="2:14" ht="30.75" customHeight="1" x14ac:dyDescent="0.25">
      <c r="B19" s="18" t="s">
        <v>89</v>
      </c>
      <c r="C19" s="340" t="s">
        <v>159</v>
      </c>
      <c r="D19" s="340"/>
      <c r="E19" s="340"/>
      <c r="F19" s="340"/>
      <c r="G19" s="340"/>
      <c r="H19" s="340"/>
      <c r="I19" s="341"/>
      <c r="J19" s="24"/>
      <c r="K19" s="24"/>
      <c r="M19" s="21"/>
      <c r="N19" s="6" t="s">
        <v>41</v>
      </c>
    </row>
    <row r="20" spans="2:14" ht="30.75" customHeight="1" x14ac:dyDescent="0.25">
      <c r="B20" s="18" t="s">
        <v>90</v>
      </c>
      <c r="C20" s="348" t="s">
        <v>151</v>
      </c>
      <c r="D20" s="348"/>
      <c r="E20" s="348"/>
      <c r="F20" s="348"/>
      <c r="G20" s="348"/>
      <c r="H20" s="348"/>
      <c r="I20" s="349"/>
      <c r="J20" s="25"/>
      <c r="K20" s="25"/>
      <c r="M20" s="21" t="s">
        <v>91</v>
      </c>
      <c r="N20" s="6" t="s">
        <v>42</v>
      </c>
    </row>
    <row r="21" spans="2:14" ht="27.75" customHeight="1" x14ac:dyDescent="0.25">
      <c r="B21" s="335" t="s">
        <v>92</v>
      </c>
      <c r="C21" s="337" t="s">
        <v>93</v>
      </c>
      <c r="D21" s="337"/>
      <c r="E21" s="337"/>
      <c r="F21" s="338" t="s">
        <v>94</v>
      </c>
      <c r="G21" s="338"/>
      <c r="H21" s="338"/>
      <c r="I21" s="339"/>
      <c r="J21" s="26"/>
      <c r="K21" s="26"/>
      <c r="M21" s="21" t="s">
        <v>79</v>
      </c>
      <c r="N21" s="6" t="s">
        <v>43</v>
      </c>
    </row>
    <row r="22" spans="2:14" ht="27" customHeight="1" x14ac:dyDescent="0.25">
      <c r="B22" s="336"/>
      <c r="C22" s="340" t="s">
        <v>160</v>
      </c>
      <c r="D22" s="340"/>
      <c r="E22" s="340"/>
      <c r="F22" s="340" t="s">
        <v>161</v>
      </c>
      <c r="G22" s="340"/>
      <c r="H22" s="340"/>
      <c r="I22" s="341"/>
      <c r="J22" s="24"/>
      <c r="K22" s="24"/>
      <c r="M22" s="21" t="s">
        <v>95</v>
      </c>
      <c r="N22" s="6" t="s">
        <v>44</v>
      </c>
    </row>
    <row r="23" spans="2:14" ht="39.75" customHeight="1" x14ac:dyDescent="0.25">
      <c r="B23" s="18" t="s">
        <v>96</v>
      </c>
      <c r="C23" s="342" t="s">
        <v>151</v>
      </c>
      <c r="D23" s="342"/>
      <c r="E23" s="342"/>
      <c r="F23" s="342" t="s">
        <v>151</v>
      </c>
      <c r="G23" s="342"/>
      <c r="H23" s="342"/>
      <c r="I23" s="343"/>
      <c r="J23" s="17"/>
      <c r="K23" s="17"/>
      <c r="M23" s="21"/>
      <c r="N23" s="6" t="s">
        <v>45</v>
      </c>
    </row>
    <row r="24" spans="2:14" ht="44.25" customHeight="1" x14ac:dyDescent="0.25">
      <c r="B24" s="18" t="s">
        <v>97</v>
      </c>
      <c r="C24" s="316" t="s">
        <v>205</v>
      </c>
      <c r="D24" s="317"/>
      <c r="E24" s="318"/>
      <c r="F24" s="319" t="s">
        <v>206</v>
      </c>
      <c r="G24" s="320"/>
      <c r="H24" s="320"/>
      <c r="I24" s="321"/>
      <c r="J24" s="23"/>
      <c r="K24" s="23"/>
      <c r="M24" s="27"/>
      <c r="N24" s="6" t="s">
        <v>46</v>
      </c>
    </row>
    <row r="25" spans="2:14" ht="29.25" customHeight="1" x14ac:dyDescent="0.25">
      <c r="B25" s="18" t="s">
        <v>98</v>
      </c>
      <c r="C25" s="322" t="s">
        <v>215</v>
      </c>
      <c r="D25" s="323"/>
      <c r="E25" s="324"/>
      <c r="F25" s="16" t="s">
        <v>99</v>
      </c>
      <c r="G25" s="325">
        <v>0.3</v>
      </c>
      <c r="H25" s="326"/>
      <c r="I25" s="327"/>
      <c r="J25" s="28"/>
      <c r="K25" s="28"/>
      <c r="M25" s="27"/>
    </row>
    <row r="26" spans="2:14" ht="27" customHeight="1" x14ac:dyDescent="0.25">
      <c r="B26" s="18" t="s">
        <v>100</v>
      </c>
      <c r="C26" s="319" t="s">
        <v>216</v>
      </c>
      <c r="D26" s="320"/>
      <c r="E26" s="328"/>
      <c r="F26" s="16" t="s">
        <v>101</v>
      </c>
      <c r="G26" s="329">
        <v>0.3</v>
      </c>
      <c r="H26" s="330"/>
      <c r="I26" s="331"/>
      <c r="J26" s="29"/>
      <c r="K26" s="29"/>
      <c r="M26" s="27"/>
    </row>
    <row r="27" spans="2:14" ht="47.25" customHeight="1" x14ac:dyDescent="0.25">
      <c r="B27" s="97" t="s">
        <v>102</v>
      </c>
      <c r="C27" s="332" t="s">
        <v>86</v>
      </c>
      <c r="D27" s="333"/>
      <c r="E27" s="334"/>
      <c r="F27" s="30" t="s">
        <v>103</v>
      </c>
      <c r="G27" s="329" t="s">
        <v>182</v>
      </c>
      <c r="H27" s="330"/>
      <c r="I27" s="331"/>
      <c r="J27" s="26"/>
      <c r="K27" s="26"/>
      <c r="M27" s="27"/>
    </row>
    <row r="28" spans="2:14" ht="30" customHeight="1" x14ac:dyDescent="0.25">
      <c r="B28" s="299" t="s">
        <v>104</v>
      </c>
      <c r="C28" s="300"/>
      <c r="D28" s="300"/>
      <c r="E28" s="300"/>
      <c r="F28" s="300"/>
      <c r="G28" s="300"/>
      <c r="H28" s="300"/>
      <c r="I28" s="301"/>
      <c r="J28" s="14"/>
      <c r="K28" s="14"/>
      <c r="M28" s="27"/>
    </row>
    <row r="29" spans="2:14" ht="56.25" customHeight="1" x14ac:dyDescent="0.25">
      <c r="B29" s="31" t="s">
        <v>105</v>
      </c>
      <c r="C29" s="32" t="s">
        <v>106</v>
      </c>
      <c r="D29" s="32" t="s">
        <v>107</v>
      </c>
      <c r="E29" s="32" t="s">
        <v>108</v>
      </c>
      <c r="F29" s="32" t="s">
        <v>109</v>
      </c>
      <c r="G29" s="33" t="s">
        <v>110</v>
      </c>
      <c r="H29" s="33" t="s">
        <v>111</v>
      </c>
      <c r="I29" s="34" t="s">
        <v>112</v>
      </c>
      <c r="J29" s="70" t="s">
        <v>162</v>
      </c>
      <c r="K29" s="24"/>
      <c r="M29" s="27"/>
    </row>
    <row r="30" spans="2:14" ht="19.5" customHeight="1" x14ac:dyDescent="0.25">
      <c r="B30" s="35" t="s">
        <v>113</v>
      </c>
      <c r="C30" s="71">
        <v>0</v>
      </c>
      <c r="D30" s="72">
        <f>+C30</f>
        <v>0</v>
      </c>
      <c r="E30" s="92">
        <v>0</v>
      </c>
      <c r="F30" s="73">
        <f>+E30</f>
        <v>0</v>
      </c>
      <c r="G30" s="50" t="e">
        <f>+C30/E30</f>
        <v>#DIV/0!</v>
      </c>
      <c r="H30" s="51" t="e">
        <f>+D30/F30</f>
        <v>#DIV/0!</v>
      </c>
      <c r="I30" s="52">
        <f>+D30/$G$26</f>
        <v>0</v>
      </c>
      <c r="J30" s="69">
        <v>0.99</v>
      </c>
      <c r="K30" s="36"/>
      <c r="M30" s="27"/>
    </row>
    <row r="31" spans="2:14" ht="19.5" customHeight="1" x14ac:dyDescent="0.25">
      <c r="B31" s="35" t="s">
        <v>114</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5">
      <c r="B32" s="35" t="s">
        <v>115</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5">
      <c r="B33" s="35" t="s">
        <v>116</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5">
      <c r="B34" s="35" t="s">
        <v>117</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5">
      <c r="B35" s="35" t="s">
        <v>118</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5">
      <c r="B36" s="35" t="s">
        <v>119</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5">
      <c r="B37" s="35" t="s">
        <v>120</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5">
      <c r="B38" s="35" t="s">
        <v>121</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5">
      <c r="B39" s="35" t="s">
        <v>122</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5">
      <c r="B40" s="35" t="s">
        <v>123</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5">
      <c r="B41" s="35" t="s">
        <v>124</v>
      </c>
      <c r="C41" s="71">
        <v>0</v>
      </c>
      <c r="D41" s="72">
        <f>+D40+C41</f>
        <v>0</v>
      </c>
      <c r="E41" s="92">
        <v>0.04</v>
      </c>
      <c r="F41" s="73">
        <f t="shared" si="3"/>
        <v>0.25</v>
      </c>
      <c r="G41" s="50">
        <f>+C41/E41</f>
        <v>0</v>
      </c>
      <c r="H41" s="51">
        <f>+D41/F41</f>
        <v>0</v>
      </c>
      <c r="I41" s="52">
        <f t="shared" si="1"/>
        <v>0</v>
      </c>
      <c r="J41" s="69">
        <v>0.99</v>
      </c>
      <c r="K41" s="36"/>
    </row>
    <row r="42" spans="2:11" ht="54.75" customHeight="1" x14ac:dyDescent="0.25">
      <c r="B42" s="77" t="s">
        <v>125</v>
      </c>
      <c r="C42" s="293" t="s">
        <v>224</v>
      </c>
      <c r="D42" s="293"/>
      <c r="E42" s="293"/>
      <c r="F42" s="293"/>
      <c r="G42" s="293"/>
      <c r="H42" s="293"/>
      <c r="I42" s="294"/>
      <c r="J42" s="37"/>
      <c r="K42" s="37"/>
    </row>
    <row r="43" spans="2:11" ht="29.25" customHeight="1" x14ac:dyDescent="0.25">
      <c r="B43" s="299" t="s">
        <v>126</v>
      </c>
      <c r="C43" s="300"/>
      <c r="D43" s="300"/>
      <c r="E43" s="300"/>
      <c r="F43" s="300"/>
      <c r="G43" s="300"/>
      <c r="H43" s="300"/>
      <c r="I43" s="301"/>
      <c r="J43" s="14"/>
      <c r="K43" s="14"/>
    </row>
    <row r="44" spans="2:11" ht="32.25" customHeight="1" x14ac:dyDescent="0.25">
      <c r="B44" s="307"/>
      <c r="C44" s="308"/>
      <c r="D44" s="308"/>
      <c r="E44" s="308"/>
      <c r="F44" s="308"/>
      <c r="G44" s="308"/>
      <c r="H44" s="308"/>
      <c r="I44" s="309"/>
      <c r="J44" s="14"/>
      <c r="K44" s="14"/>
    </row>
    <row r="45" spans="2:11" ht="32.25" customHeight="1" x14ac:dyDescent="0.25">
      <c r="B45" s="310"/>
      <c r="C45" s="311"/>
      <c r="D45" s="311"/>
      <c r="E45" s="311"/>
      <c r="F45" s="311"/>
      <c r="G45" s="311"/>
      <c r="H45" s="311"/>
      <c r="I45" s="312"/>
      <c r="J45" s="37"/>
      <c r="K45" s="37"/>
    </row>
    <row r="46" spans="2:11" ht="32.25" customHeight="1" x14ac:dyDescent="0.25">
      <c r="B46" s="310"/>
      <c r="C46" s="311"/>
      <c r="D46" s="311"/>
      <c r="E46" s="311"/>
      <c r="F46" s="311"/>
      <c r="G46" s="311"/>
      <c r="H46" s="311"/>
      <c r="I46" s="312"/>
      <c r="J46" s="37"/>
      <c r="K46" s="37"/>
    </row>
    <row r="47" spans="2:11" ht="32.25" customHeight="1" x14ac:dyDescent="0.25">
      <c r="B47" s="310"/>
      <c r="C47" s="311"/>
      <c r="D47" s="311"/>
      <c r="E47" s="311"/>
      <c r="F47" s="311"/>
      <c r="G47" s="311"/>
      <c r="H47" s="311"/>
      <c r="I47" s="312"/>
      <c r="J47" s="37"/>
      <c r="K47" s="37"/>
    </row>
    <row r="48" spans="2:11" ht="32.25" customHeight="1" x14ac:dyDescent="0.25">
      <c r="B48" s="313"/>
      <c r="C48" s="314"/>
      <c r="D48" s="314"/>
      <c r="E48" s="314"/>
      <c r="F48" s="314"/>
      <c r="G48" s="314"/>
      <c r="H48" s="314"/>
      <c r="I48" s="315"/>
      <c r="J48" s="12"/>
      <c r="K48" s="12"/>
    </row>
    <row r="49" spans="2:11" ht="83.25" customHeight="1" x14ac:dyDescent="0.25">
      <c r="B49" s="18" t="s">
        <v>127</v>
      </c>
      <c r="C49" s="293" t="s">
        <v>224</v>
      </c>
      <c r="D49" s="293"/>
      <c r="E49" s="293"/>
      <c r="F49" s="293"/>
      <c r="G49" s="293"/>
      <c r="H49" s="293"/>
      <c r="I49" s="294"/>
      <c r="J49" s="38"/>
      <c r="K49" s="38"/>
    </row>
    <row r="50" spans="2:11" ht="34.5" customHeight="1" x14ac:dyDescent="0.25">
      <c r="B50" s="18" t="s">
        <v>128</v>
      </c>
      <c r="C50" s="277" t="s">
        <v>182</v>
      </c>
      <c r="D50" s="277"/>
      <c r="E50" s="277"/>
      <c r="F50" s="277"/>
      <c r="G50" s="277"/>
      <c r="H50" s="277"/>
      <c r="I50" s="295"/>
      <c r="J50" s="38"/>
      <c r="K50" s="38"/>
    </row>
    <row r="51" spans="2:11" ht="34.5" customHeight="1" x14ac:dyDescent="0.25">
      <c r="B51" s="112" t="s">
        <v>129</v>
      </c>
      <c r="C51" s="296" t="s">
        <v>225</v>
      </c>
      <c r="D51" s="297"/>
      <c r="E51" s="297"/>
      <c r="F51" s="297"/>
      <c r="G51" s="297"/>
      <c r="H51" s="297"/>
      <c r="I51" s="298"/>
      <c r="J51" s="38"/>
      <c r="K51" s="38"/>
    </row>
    <row r="52" spans="2:11" ht="29.25" customHeight="1" x14ac:dyDescent="0.25">
      <c r="B52" s="299" t="s">
        <v>130</v>
      </c>
      <c r="C52" s="300"/>
      <c r="D52" s="300"/>
      <c r="E52" s="300"/>
      <c r="F52" s="300"/>
      <c r="G52" s="300"/>
      <c r="H52" s="300"/>
      <c r="I52" s="301"/>
      <c r="J52" s="38"/>
      <c r="K52" s="38"/>
    </row>
    <row r="53" spans="2:11" ht="33" customHeight="1" x14ac:dyDescent="0.25">
      <c r="B53" s="302" t="s">
        <v>131</v>
      </c>
      <c r="C53" s="111" t="s">
        <v>132</v>
      </c>
      <c r="D53" s="303" t="s">
        <v>133</v>
      </c>
      <c r="E53" s="303"/>
      <c r="F53" s="303"/>
      <c r="G53" s="303" t="s">
        <v>134</v>
      </c>
      <c r="H53" s="303"/>
      <c r="I53" s="304"/>
      <c r="J53" s="39"/>
      <c r="K53" s="39"/>
    </row>
    <row r="54" spans="2:11" ht="31.5" customHeight="1" x14ac:dyDescent="0.25">
      <c r="B54" s="302"/>
      <c r="C54" s="40"/>
      <c r="D54" s="277"/>
      <c r="E54" s="277"/>
      <c r="F54" s="277"/>
      <c r="G54" s="305"/>
      <c r="H54" s="305"/>
      <c r="I54" s="306"/>
      <c r="J54" s="39"/>
      <c r="K54" s="39"/>
    </row>
    <row r="55" spans="2:11" ht="31.5" customHeight="1" x14ac:dyDescent="0.25">
      <c r="B55" s="112" t="s">
        <v>135</v>
      </c>
      <c r="C55" s="289" t="s">
        <v>164</v>
      </c>
      <c r="D55" s="289"/>
      <c r="E55" s="290" t="s">
        <v>136</v>
      </c>
      <c r="F55" s="290"/>
      <c r="G55" s="289" t="s">
        <v>186</v>
      </c>
      <c r="H55" s="289"/>
      <c r="I55" s="291"/>
      <c r="J55" s="41"/>
      <c r="K55" s="41"/>
    </row>
    <row r="56" spans="2:11" ht="31.5" customHeight="1" x14ac:dyDescent="0.25">
      <c r="B56" s="112" t="s">
        <v>137</v>
      </c>
      <c r="C56" s="277" t="str">
        <f>+'[3]HV 1'!C56:D56</f>
        <v>NICOLAS ADOLFO CORREAL HUERTAS</v>
      </c>
      <c r="D56" s="277"/>
      <c r="E56" s="292" t="s">
        <v>138</v>
      </c>
      <c r="F56" s="292"/>
      <c r="G56" s="289" t="str">
        <f>+'[4]HV 1'!G56:I56</f>
        <v>DIANA VIDAL</v>
      </c>
      <c r="H56" s="289"/>
      <c r="I56" s="291"/>
      <c r="J56" s="41"/>
      <c r="K56" s="41"/>
    </row>
    <row r="57" spans="2:11" ht="31.5" customHeight="1" x14ac:dyDescent="0.25">
      <c r="B57" s="112" t="s">
        <v>139</v>
      </c>
      <c r="C57" s="277"/>
      <c r="D57" s="277"/>
      <c r="E57" s="278" t="s">
        <v>140</v>
      </c>
      <c r="F57" s="279"/>
      <c r="G57" s="282"/>
      <c r="H57" s="283"/>
      <c r="I57" s="284"/>
      <c r="J57" s="42"/>
      <c r="K57" s="42"/>
    </row>
    <row r="58" spans="2:11" ht="31.5" customHeight="1" thickBot="1" x14ac:dyDescent="0.3">
      <c r="B58" s="78" t="s">
        <v>141</v>
      </c>
      <c r="C58" s="288"/>
      <c r="D58" s="288"/>
      <c r="E58" s="280"/>
      <c r="F58" s="281"/>
      <c r="G58" s="285"/>
      <c r="H58" s="286"/>
      <c r="I58" s="287"/>
      <c r="J58" s="42"/>
      <c r="K58" s="42"/>
    </row>
    <row r="59" spans="2:11" hidden="1" x14ac:dyDescent="0.3">
      <c r="B59" s="3"/>
      <c r="C59" s="3"/>
      <c r="D59" s="5"/>
      <c r="E59" s="5"/>
      <c r="F59" s="5"/>
      <c r="G59" s="5"/>
      <c r="H59" s="5"/>
      <c r="I59" s="61"/>
      <c r="J59" s="43"/>
      <c r="K59" s="43"/>
    </row>
    <row r="60" spans="2:11" ht="12.5" hidden="1" x14ac:dyDescent="0.25">
      <c r="B60" s="62"/>
      <c r="C60" s="63"/>
      <c r="D60" s="63"/>
      <c r="E60" s="64"/>
      <c r="F60" s="64"/>
      <c r="G60" s="65"/>
      <c r="H60" s="66"/>
      <c r="I60" s="63"/>
      <c r="J60" s="49"/>
      <c r="K60" s="49"/>
    </row>
    <row r="61" spans="2:11" ht="12.5" hidden="1" x14ac:dyDescent="0.25">
      <c r="B61" s="62"/>
      <c r="C61" s="63"/>
      <c r="D61" s="63"/>
      <c r="E61" s="64"/>
      <c r="F61" s="64"/>
      <c r="G61" s="65"/>
      <c r="H61" s="66"/>
      <c r="I61" s="63"/>
      <c r="J61" s="49"/>
      <c r="K61" s="49"/>
    </row>
    <row r="62" spans="2:11" ht="12.5" hidden="1" x14ac:dyDescent="0.25">
      <c r="B62" s="62"/>
      <c r="C62" s="63"/>
      <c r="D62" s="63"/>
      <c r="E62" s="64"/>
      <c r="F62" s="64"/>
      <c r="G62" s="65"/>
      <c r="H62" s="66"/>
      <c r="I62" s="63"/>
      <c r="J62" s="49"/>
      <c r="K62" s="49"/>
    </row>
    <row r="63" spans="2:11" ht="12.5" hidden="1" x14ac:dyDescent="0.25">
      <c r="B63" s="62"/>
      <c r="C63" s="63"/>
      <c r="D63" s="63"/>
      <c r="E63" s="64"/>
      <c r="F63" s="64"/>
      <c r="G63" s="65"/>
      <c r="H63" s="66"/>
      <c r="I63" s="63"/>
      <c r="J63" s="49"/>
      <c r="K63" s="49"/>
    </row>
    <row r="64" spans="2:11" ht="12.5" hidden="1" x14ac:dyDescent="0.25">
      <c r="B64" s="62"/>
      <c r="C64" s="63"/>
      <c r="D64" s="63"/>
      <c r="E64" s="64"/>
      <c r="F64" s="64"/>
      <c r="G64" s="65"/>
      <c r="H64" s="66"/>
      <c r="I64" s="63"/>
      <c r="J64" s="49"/>
      <c r="K64" s="49"/>
    </row>
    <row r="65" spans="2:11" ht="12.5" hidden="1" x14ac:dyDescent="0.25">
      <c r="B65" s="62"/>
      <c r="C65" s="63"/>
      <c r="D65" s="63"/>
      <c r="E65" s="64"/>
      <c r="F65" s="64"/>
      <c r="G65" s="65"/>
      <c r="H65" s="66"/>
      <c r="I65" s="63"/>
      <c r="J65" s="49"/>
      <c r="K65" s="49"/>
    </row>
    <row r="66" spans="2:11" ht="12.5" hidden="1" x14ac:dyDescent="0.25">
      <c r="B66" s="62"/>
      <c r="C66" s="63"/>
      <c r="D66" s="63"/>
      <c r="E66" s="64"/>
      <c r="F66" s="64"/>
      <c r="G66" s="65"/>
      <c r="H66" s="66"/>
      <c r="I66" s="63"/>
      <c r="J66" s="49"/>
      <c r="K66" s="49"/>
    </row>
    <row r="67" spans="2:11" ht="12.5" hidden="1" x14ac:dyDescent="0.25">
      <c r="B67" s="62"/>
      <c r="C67" s="63"/>
      <c r="D67" s="63"/>
      <c r="E67" s="64"/>
      <c r="F67" s="64"/>
      <c r="G67" s="65"/>
      <c r="H67" s="66"/>
      <c r="I67" s="63"/>
      <c r="J67" s="49"/>
      <c r="K67" s="49"/>
    </row>
    <row r="68" spans="2:11" ht="12.5" x14ac:dyDescent="0.25">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4.5" x14ac:dyDescent="0.35"/>
  <cols>
    <col min="1" max="1" width="1.453125" customWidth="1"/>
    <col min="2" max="2" width="20.1796875" style="56" customWidth="1"/>
    <col min="3" max="3" width="34.453125" customWidth="1"/>
    <col min="4" max="4" width="14.453125" customWidth="1"/>
    <col min="5" max="5" width="6.453125" customWidth="1"/>
    <col min="6" max="6" width="31" customWidth="1"/>
    <col min="7" max="8" width="16.1796875" customWidth="1"/>
    <col min="9" max="9" width="16.453125" customWidth="1"/>
    <col min="10" max="10" width="15.453125" customWidth="1"/>
    <col min="11" max="11" width="54.453125" customWidth="1"/>
    <col min="13" max="13" width="17.81640625" bestFit="1" customWidth="1"/>
    <col min="108" max="108" width="11.453125" customWidth="1"/>
    <col min="198" max="198" width="1.453125" customWidth="1"/>
  </cols>
  <sheetData>
    <row r="1" spans="2:13" ht="18" customHeight="1" thickBot="1" x14ac:dyDescent="0.4">
      <c r="B1" s="394"/>
      <c r="C1" s="397" t="s">
        <v>24</v>
      </c>
      <c r="D1" s="398"/>
      <c r="E1" s="398"/>
      <c r="F1" s="398"/>
      <c r="G1" s="398"/>
      <c r="H1" s="399"/>
      <c r="I1" s="400"/>
      <c r="J1" s="401"/>
    </row>
    <row r="2" spans="2:13" ht="18" customHeight="1" thickBot="1" x14ac:dyDescent="0.4">
      <c r="B2" s="395"/>
      <c r="C2" s="397" t="s">
        <v>25</v>
      </c>
      <c r="D2" s="398"/>
      <c r="E2" s="398"/>
      <c r="F2" s="398"/>
      <c r="G2" s="398"/>
      <c r="H2" s="399"/>
      <c r="I2" s="402"/>
      <c r="J2" s="403"/>
    </row>
    <row r="3" spans="2:13" ht="18" customHeight="1" thickBot="1" x14ac:dyDescent="0.4">
      <c r="B3" s="395"/>
      <c r="C3" s="397" t="s">
        <v>142</v>
      </c>
      <c r="D3" s="398"/>
      <c r="E3" s="398"/>
      <c r="F3" s="398"/>
      <c r="G3" s="398"/>
      <c r="H3" s="399"/>
      <c r="I3" s="402"/>
      <c r="J3" s="403"/>
    </row>
    <row r="4" spans="2:13" ht="18" customHeight="1" thickBot="1" x14ac:dyDescent="0.4">
      <c r="B4" s="396"/>
      <c r="C4" s="397" t="s">
        <v>143</v>
      </c>
      <c r="D4" s="398"/>
      <c r="E4" s="398"/>
      <c r="F4" s="399"/>
      <c r="G4" s="406" t="s">
        <v>190</v>
      </c>
      <c r="H4" s="407"/>
      <c r="I4" s="404"/>
      <c r="J4" s="405"/>
    </row>
    <row r="5" spans="2:13" ht="18" customHeight="1" thickBot="1" x14ac:dyDescent="0.4">
      <c r="B5" s="53"/>
      <c r="C5" s="10"/>
      <c r="D5" s="10"/>
      <c r="E5" s="10"/>
      <c r="F5" s="10"/>
      <c r="G5" s="10"/>
      <c r="H5" s="10"/>
      <c r="I5" s="10"/>
      <c r="J5" s="54"/>
    </row>
    <row r="6" spans="2:13" ht="51.75" customHeight="1" thickBot="1" x14ac:dyDescent="0.4">
      <c r="B6" s="1" t="s">
        <v>185</v>
      </c>
      <c r="C6" s="408" t="str">
        <f>+'[5]Sección 1. Metas - Magnitud'!C7</f>
        <v>1032 - Gestión y control de tránsito y transporte</v>
      </c>
      <c r="D6" s="409"/>
      <c r="E6" s="410"/>
      <c r="F6" s="55"/>
      <c r="G6" s="10"/>
      <c r="H6" s="10"/>
      <c r="I6" s="10"/>
      <c r="J6" s="54"/>
    </row>
    <row r="7" spans="2:13" ht="32.25" customHeight="1" thickBot="1" x14ac:dyDescent="0.4">
      <c r="B7" s="2" t="s">
        <v>0</v>
      </c>
      <c r="C7" s="408" t="str">
        <f>+'[5]Sección 1. Metas - Magnitud'!C8:F8</f>
        <v>Dirección de Control y Vigilancia</v>
      </c>
      <c r="D7" s="409"/>
      <c r="E7" s="410"/>
      <c r="F7" s="55"/>
      <c r="G7" s="10"/>
      <c r="H7" s="10"/>
      <c r="I7" s="10"/>
      <c r="J7" s="54"/>
    </row>
    <row r="8" spans="2:13" ht="32.25" customHeight="1" thickBot="1" x14ac:dyDescent="0.4">
      <c r="B8" s="2" t="s">
        <v>144</v>
      </c>
      <c r="C8" s="408" t="str">
        <f>+'[5]Sección 1. Metas - Magnitud'!C9:F9</f>
        <v>Subsecretaría de Servicios de la Movilidad</v>
      </c>
      <c r="D8" s="409"/>
      <c r="E8" s="410"/>
      <c r="F8" s="4"/>
      <c r="G8" s="10"/>
      <c r="H8" s="10"/>
      <c r="I8" s="10"/>
      <c r="J8" s="54"/>
    </row>
    <row r="9" spans="2:13" ht="33.75" customHeight="1" thickBot="1" x14ac:dyDescent="0.4">
      <c r="B9" s="2" t="s">
        <v>28</v>
      </c>
      <c r="C9" s="408" t="s">
        <v>184</v>
      </c>
      <c r="D9" s="409"/>
      <c r="E9" s="410"/>
      <c r="F9" s="55"/>
      <c r="G9" s="10"/>
      <c r="H9" s="10"/>
      <c r="I9" s="10"/>
      <c r="J9" s="54"/>
    </row>
    <row r="10" spans="2:13" ht="32.25" customHeight="1" thickBot="1" x14ac:dyDescent="0.4">
      <c r="B10" s="2" t="s">
        <v>197</v>
      </c>
      <c r="C10" s="408" t="s">
        <v>202</v>
      </c>
      <c r="D10" s="409"/>
      <c r="E10" s="410"/>
    </row>
    <row r="12" spans="2:13" x14ac:dyDescent="0.35">
      <c r="B12" s="387" t="s">
        <v>217</v>
      </c>
      <c r="C12" s="388"/>
      <c r="D12" s="388"/>
      <c r="E12" s="388"/>
      <c r="F12" s="388"/>
      <c r="G12" s="388"/>
      <c r="H12" s="389"/>
      <c r="I12" s="379" t="s">
        <v>145</v>
      </c>
      <c r="J12" s="380"/>
      <c r="K12" s="380"/>
    </row>
    <row r="13" spans="2:13" s="57" customFormat="1" ht="30" customHeight="1" x14ac:dyDescent="0.35">
      <c r="B13" s="381" t="s">
        <v>146</v>
      </c>
      <c r="C13" s="381" t="s">
        <v>147</v>
      </c>
      <c r="D13" s="381" t="s">
        <v>196</v>
      </c>
      <c r="E13" s="381" t="s">
        <v>148</v>
      </c>
      <c r="F13" s="381" t="s">
        <v>149</v>
      </c>
      <c r="G13" s="381" t="s">
        <v>191</v>
      </c>
      <c r="H13" s="381" t="s">
        <v>192</v>
      </c>
      <c r="I13" s="383" t="s">
        <v>193</v>
      </c>
      <c r="J13" s="385" t="s">
        <v>194</v>
      </c>
      <c r="K13" s="378" t="s">
        <v>195</v>
      </c>
    </row>
    <row r="14" spans="2:13" s="57" customFormat="1" x14ac:dyDescent="0.35">
      <c r="B14" s="382"/>
      <c r="C14" s="382"/>
      <c r="D14" s="382"/>
      <c r="E14" s="382"/>
      <c r="F14" s="382"/>
      <c r="G14" s="382"/>
      <c r="H14" s="382"/>
      <c r="I14" s="384"/>
      <c r="J14" s="386"/>
      <c r="K14" s="378"/>
    </row>
    <row r="15" spans="2:13" s="57" customFormat="1" ht="101.5" x14ac:dyDescent="0.35">
      <c r="B15" s="96">
        <v>1</v>
      </c>
      <c r="C15" s="135" t="s">
        <v>229</v>
      </c>
      <c r="D15" s="95">
        <v>0.19</v>
      </c>
      <c r="E15" s="91"/>
      <c r="F15" s="93" t="s">
        <v>230</v>
      </c>
      <c r="G15" s="163">
        <v>0.19</v>
      </c>
      <c r="H15" s="106">
        <v>43160</v>
      </c>
      <c r="I15" s="104">
        <v>0.19</v>
      </c>
      <c r="J15" s="110">
        <v>43132</v>
      </c>
      <c r="K15" s="101"/>
      <c r="M15" s="108"/>
    </row>
    <row r="16" spans="2:13" ht="58" x14ac:dyDescent="0.35">
      <c r="B16" s="134">
        <v>2</v>
      </c>
      <c r="C16" s="102" t="s">
        <v>231</v>
      </c>
      <c r="D16" s="95">
        <v>0.02</v>
      </c>
      <c r="E16" s="91"/>
      <c r="F16" s="93" t="s">
        <v>232</v>
      </c>
      <c r="G16" s="163">
        <v>0.02</v>
      </c>
      <c r="H16" s="106">
        <v>43344</v>
      </c>
      <c r="I16" s="104"/>
      <c r="J16" s="110"/>
      <c r="K16" s="101"/>
      <c r="M16" s="109"/>
    </row>
    <row r="17" spans="2:11" ht="72.5" x14ac:dyDescent="0.35">
      <c r="B17" s="162">
        <v>3</v>
      </c>
      <c r="C17" s="75" t="s">
        <v>226</v>
      </c>
      <c r="D17" s="95">
        <v>0.04</v>
      </c>
      <c r="E17" s="91"/>
      <c r="F17" s="93" t="s">
        <v>233</v>
      </c>
      <c r="G17" s="163">
        <v>0.04</v>
      </c>
      <c r="H17" s="106">
        <v>43435</v>
      </c>
      <c r="I17" s="104"/>
      <c r="J17" s="110"/>
      <c r="K17" s="101"/>
    </row>
    <row r="18" spans="2:11" x14ac:dyDescent="0.35">
      <c r="B18" s="390" t="s">
        <v>17</v>
      </c>
      <c r="C18" s="391"/>
      <c r="D18" s="58">
        <f>SUM(D15:D17)</f>
        <v>0.25</v>
      </c>
      <c r="E18" s="392" t="s">
        <v>17</v>
      </c>
      <c r="F18" s="393"/>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T60"/>
  <sheetViews>
    <sheetView zoomScale="70" zoomScaleNormal="70" workbookViewId="0">
      <selection activeCell="L8" sqref="L8"/>
    </sheetView>
  </sheetViews>
  <sheetFormatPr baseColWidth="10" defaultColWidth="11.453125" defaultRowHeight="14.5" x14ac:dyDescent="0.35"/>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9" width="22.453125" style="7" customWidth="1"/>
    <col min="10" max="20" width="11.453125" customWidth="1"/>
    <col min="21" max="16384" width="11.453125" style="7"/>
  </cols>
  <sheetData>
    <row r="1" spans="2:9" ht="37.5" customHeight="1" x14ac:dyDescent="0.35">
      <c r="B1" s="461"/>
      <c r="C1" s="372" t="s">
        <v>25</v>
      </c>
      <c r="D1" s="372"/>
      <c r="E1" s="372"/>
      <c r="F1" s="372"/>
      <c r="G1" s="372"/>
      <c r="H1" s="372"/>
      <c r="I1" s="462"/>
    </row>
    <row r="2" spans="2:9" ht="37.5" customHeight="1" x14ac:dyDescent="0.35">
      <c r="B2" s="461"/>
      <c r="C2" s="372" t="s">
        <v>239</v>
      </c>
      <c r="D2" s="372"/>
      <c r="E2" s="372"/>
      <c r="F2" s="372"/>
      <c r="G2" s="372"/>
      <c r="H2" s="372"/>
      <c r="I2" s="462"/>
    </row>
    <row r="3" spans="2:9" ht="37.5" customHeight="1" x14ac:dyDescent="0.35">
      <c r="B3" s="461"/>
      <c r="C3" s="372" t="s">
        <v>240</v>
      </c>
      <c r="D3" s="372"/>
      <c r="E3" s="372"/>
      <c r="F3" s="372" t="s">
        <v>241</v>
      </c>
      <c r="G3" s="372"/>
      <c r="H3" s="372"/>
      <c r="I3" s="462"/>
    </row>
    <row r="4" spans="2:9" ht="23.25" customHeight="1" x14ac:dyDescent="0.35">
      <c r="B4" s="463"/>
      <c r="C4" s="463"/>
      <c r="D4" s="463"/>
      <c r="E4" s="463"/>
      <c r="F4" s="463"/>
      <c r="G4" s="463"/>
      <c r="H4" s="463"/>
      <c r="I4" s="463"/>
    </row>
    <row r="5" spans="2:9" ht="24" customHeight="1" x14ac:dyDescent="0.35">
      <c r="B5" s="464" t="s">
        <v>234</v>
      </c>
      <c r="C5" s="464"/>
      <c r="D5" s="464"/>
      <c r="E5" s="464"/>
      <c r="F5" s="464"/>
      <c r="G5" s="464"/>
      <c r="H5" s="464"/>
      <c r="I5" s="464"/>
    </row>
    <row r="6" spans="2:9" ht="30.75" customHeight="1" x14ac:dyDescent="0.35">
      <c r="B6" s="164" t="s">
        <v>242</v>
      </c>
      <c r="C6" s="179">
        <v>1</v>
      </c>
      <c r="D6" s="465" t="s">
        <v>243</v>
      </c>
      <c r="E6" s="465"/>
      <c r="F6" s="450" t="s">
        <v>289</v>
      </c>
      <c r="G6" s="450"/>
      <c r="H6" s="450"/>
      <c r="I6" s="450"/>
    </row>
    <row r="7" spans="2:9" ht="30.75" customHeight="1" x14ac:dyDescent="0.35">
      <c r="B7" s="164" t="s">
        <v>244</v>
      </c>
      <c r="C7" s="179" t="s">
        <v>76</v>
      </c>
      <c r="D7" s="465" t="s">
        <v>245</v>
      </c>
      <c r="E7" s="465"/>
      <c r="F7" s="450" t="s">
        <v>290</v>
      </c>
      <c r="G7" s="450"/>
      <c r="H7" s="167" t="s">
        <v>246</v>
      </c>
      <c r="I7" s="179" t="s">
        <v>76</v>
      </c>
    </row>
    <row r="8" spans="2:9" ht="30.75" customHeight="1" x14ac:dyDescent="0.35">
      <c r="B8" s="164" t="s">
        <v>247</v>
      </c>
      <c r="C8" s="450" t="s">
        <v>291</v>
      </c>
      <c r="D8" s="450"/>
      <c r="E8" s="450"/>
      <c r="F8" s="450"/>
      <c r="G8" s="167" t="s">
        <v>248</v>
      </c>
      <c r="H8" s="456">
        <v>7560</v>
      </c>
      <c r="I8" s="456"/>
    </row>
    <row r="9" spans="2:9" ht="30.75" customHeight="1" x14ac:dyDescent="0.35">
      <c r="B9" s="164" t="s">
        <v>48</v>
      </c>
      <c r="C9" s="457" t="s">
        <v>65</v>
      </c>
      <c r="D9" s="457"/>
      <c r="E9" s="457"/>
      <c r="F9" s="457"/>
      <c r="G9" s="167" t="s">
        <v>249</v>
      </c>
      <c r="H9" s="458" t="s">
        <v>165</v>
      </c>
      <c r="I9" s="458"/>
    </row>
    <row r="10" spans="2:9" ht="30.75" customHeight="1" x14ac:dyDescent="0.35">
      <c r="B10" s="164" t="s">
        <v>250</v>
      </c>
      <c r="C10" s="459" t="s">
        <v>359</v>
      </c>
      <c r="D10" s="459"/>
      <c r="E10" s="459"/>
      <c r="F10" s="459"/>
      <c r="G10" s="459"/>
      <c r="H10" s="459"/>
      <c r="I10" s="459"/>
    </row>
    <row r="11" spans="2:9" ht="30.75" customHeight="1" x14ac:dyDescent="0.35">
      <c r="B11" s="164" t="s">
        <v>251</v>
      </c>
      <c r="C11" s="451" t="s">
        <v>292</v>
      </c>
      <c r="D11" s="451"/>
      <c r="E11" s="451"/>
      <c r="F11" s="451"/>
      <c r="G11" s="451"/>
      <c r="H11" s="451"/>
      <c r="I11" s="451"/>
    </row>
    <row r="12" spans="2:9" ht="30.75" customHeight="1" x14ac:dyDescent="0.35">
      <c r="B12" s="164" t="s">
        <v>254</v>
      </c>
      <c r="C12" s="340" t="s">
        <v>351</v>
      </c>
      <c r="D12" s="340"/>
      <c r="E12" s="340"/>
      <c r="F12" s="340"/>
      <c r="G12" s="167" t="s">
        <v>252</v>
      </c>
      <c r="H12" s="342" t="s">
        <v>91</v>
      </c>
      <c r="I12" s="342"/>
    </row>
    <row r="13" spans="2:9" ht="30.75" customHeight="1" x14ac:dyDescent="0.35">
      <c r="B13" s="164" t="s">
        <v>255</v>
      </c>
      <c r="C13" s="460" t="s">
        <v>360</v>
      </c>
      <c r="D13" s="460"/>
      <c r="E13" s="460"/>
      <c r="F13" s="460"/>
      <c r="G13" s="167" t="s">
        <v>253</v>
      </c>
      <c r="H13" s="451" t="s">
        <v>70</v>
      </c>
      <c r="I13" s="451"/>
    </row>
    <row r="14" spans="2:9" ht="64.5" customHeight="1" x14ac:dyDescent="0.35">
      <c r="B14" s="164" t="s">
        <v>256</v>
      </c>
      <c r="C14" s="346" t="s">
        <v>293</v>
      </c>
      <c r="D14" s="346"/>
      <c r="E14" s="346"/>
      <c r="F14" s="346"/>
      <c r="G14" s="346"/>
      <c r="H14" s="346"/>
      <c r="I14" s="346"/>
    </row>
    <row r="15" spans="2:9" ht="30.75" customHeight="1" x14ac:dyDescent="0.35">
      <c r="B15" s="164" t="s">
        <v>257</v>
      </c>
      <c r="C15" s="340" t="s">
        <v>294</v>
      </c>
      <c r="D15" s="340"/>
      <c r="E15" s="340"/>
      <c r="F15" s="340"/>
      <c r="G15" s="340"/>
      <c r="H15" s="340"/>
      <c r="I15" s="340"/>
    </row>
    <row r="16" spans="2:9" ht="20.25" customHeight="1" x14ac:dyDescent="0.35">
      <c r="B16" s="164" t="s">
        <v>258</v>
      </c>
      <c r="C16" s="450" t="s">
        <v>296</v>
      </c>
      <c r="D16" s="450"/>
      <c r="E16" s="450"/>
      <c r="F16" s="450"/>
      <c r="G16" s="450"/>
      <c r="H16" s="450"/>
      <c r="I16" s="450"/>
    </row>
    <row r="17" spans="2:13" ht="30.75" customHeight="1" x14ac:dyDescent="0.35">
      <c r="B17" s="164" t="s">
        <v>259</v>
      </c>
      <c r="C17" s="451" t="s">
        <v>295</v>
      </c>
      <c r="D17" s="452"/>
      <c r="E17" s="452"/>
      <c r="F17" s="452"/>
      <c r="G17" s="452"/>
      <c r="H17" s="452"/>
      <c r="I17" s="452"/>
    </row>
    <row r="18" spans="2:13" ht="18" customHeight="1" x14ac:dyDescent="0.35">
      <c r="B18" s="453" t="s">
        <v>265</v>
      </c>
      <c r="C18" s="454" t="s">
        <v>237</v>
      </c>
      <c r="D18" s="454"/>
      <c r="E18" s="454"/>
      <c r="F18" s="455" t="s">
        <v>238</v>
      </c>
      <c r="G18" s="455"/>
      <c r="H18" s="455"/>
      <c r="I18" s="455"/>
    </row>
    <row r="19" spans="2:13" ht="39.75" customHeight="1" x14ac:dyDescent="0.35">
      <c r="B19" s="453"/>
      <c r="C19" s="450" t="s">
        <v>297</v>
      </c>
      <c r="D19" s="450"/>
      <c r="E19" s="450"/>
      <c r="F19" s="450" t="s">
        <v>298</v>
      </c>
      <c r="G19" s="450"/>
      <c r="H19" s="450"/>
      <c r="I19" s="450"/>
    </row>
    <row r="20" spans="2:13" ht="39.75" customHeight="1" x14ac:dyDescent="0.35">
      <c r="B20" s="165" t="s">
        <v>266</v>
      </c>
      <c r="C20" s="428" t="s">
        <v>299</v>
      </c>
      <c r="D20" s="429"/>
      <c r="E20" s="430"/>
      <c r="F20" s="342" t="s">
        <v>300</v>
      </c>
      <c r="G20" s="342"/>
      <c r="H20" s="342"/>
      <c r="I20" s="343"/>
    </row>
    <row r="21" spans="2:13" ht="42" customHeight="1" x14ac:dyDescent="0.35">
      <c r="B21" s="165" t="s">
        <v>267</v>
      </c>
      <c r="C21" s="431" t="s">
        <v>301</v>
      </c>
      <c r="D21" s="432"/>
      <c r="E21" s="433"/>
      <c r="F21" s="434" t="s">
        <v>302</v>
      </c>
      <c r="G21" s="435"/>
      <c r="H21" s="435"/>
      <c r="I21" s="436"/>
    </row>
    <row r="22" spans="2:13" ht="23.25" customHeight="1" x14ac:dyDescent="0.35">
      <c r="B22" s="165" t="s">
        <v>268</v>
      </c>
      <c r="C22" s="437">
        <v>44927</v>
      </c>
      <c r="D22" s="438"/>
      <c r="E22" s="439"/>
      <c r="F22" s="167" t="s">
        <v>271</v>
      </c>
      <c r="G22" s="190">
        <v>350</v>
      </c>
      <c r="H22" s="167" t="s">
        <v>275</v>
      </c>
      <c r="I22" s="191">
        <f>41+300+350</f>
        <v>691</v>
      </c>
    </row>
    <row r="23" spans="2:13" ht="27" customHeight="1" x14ac:dyDescent="0.35">
      <c r="B23" s="165" t="s">
        <v>269</v>
      </c>
      <c r="C23" s="437">
        <v>45291</v>
      </c>
      <c r="D23" s="320"/>
      <c r="E23" s="440"/>
      <c r="F23" s="167" t="s">
        <v>272</v>
      </c>
      <c r="G23" s="441">
        <f>+F27</f>
        <v>208</v>
      </c>
      <c r="H23" s="442"/>
      <c r="I23" s="443"/>
    </row>
    <row r="24" spans="2:13" ht="45.75" customHeight="1" x14ac:dyDescent="0.35">
      <c r="B24" s="166" t="s">
        <v>270</v>
      </c>
      <c r="C24" s="332" t="s">
        <v>88</v>
      </c>
      <c r="D24" s="333"/>
      <c r="E24" s="334"/>
      <c r="F24" s="181" t="s">
        <v>274</v>
      </c>
      <c r="G24" s="434" t="s">
        <v>303</v>
      </c>
      <c r="H24" s="435"/>
      <c r="I24" s="444"/>
    </row>
    <row r="25" spans="2:13" ht="22.5" customHeight="1" x14ac:dyDescent="0.35">
      <c r="B25" s="445" t="s">
        <v>235</v>
      </c>
      <c r="C25" s="427"/>
      <c r="D25" s="427"/>
      <c r="E25" s="427"/>
      <c r="F25" s="427"/>
      <c r="G25" s="427"/>
      <c r="H25" s="427"/>
      <c r="I25" s="446"/>
    </row>
    <row r="26" spans="2:13" ht="43.5" customHeight="1" x14ac:dyDescent="0.35">
      <c r="B26" s="169" t="s">
        <v>105</v>
      </c>
      <c r="C26" s="170" t="s">
        <v>261</v>
      </c>
      <c r="D26" s="170" t="s">
        <v>260</v>
      </c>
      <c r="E26" s="171" t="s">
        <v>264</v>
      </c>
      <c r="F26" s="170" t="s">
        <v>263</v>
      </c>
      <c r="G26" s="170" t="s">
        <v>262</v>
      </c>
      <c r="H26" s="171" t="s">
        <v>276</v>
      </c>
      <c r="I26" s="172" t="s">
        <v>273</v>
      </c>
    </row>
    <row r="27" spans="2:13" ht="19.5" customHeight="1" x14ac:dyDescent="0.35">
      <c r="B27" s="173" t="s">
        <v>113</v>
      </c>
      <c r="C27" s="192">
        <v>8</v>
      </c>
      <c r="D27" s="192">
        <v>7</v>
      </c>
      <c r="E27" s="188">
        <f>IF(OR(C27=0,C27=""),0,D27/C27)</f>
        <v>0.875</v>
      </c>
      <c r="F27" s="447">
        <f>SUM(C27:C38)</f>
        <v>208</v>
      </c>
      <c r="G27" s="447">
        <f>SUM(D27:D38)</f>
        <v>65</v>
      </c>
      <c r="H27" s="182">
        <f>+(D27*100%)/$G$23</f>
        <v>3.3653846153846152E-2</v>
      </c>
      <c r="I27" s="447">
        <f>G27+I22</f>
        <v>756</v>
      </c>
    </row>
    <row r="28" spans="2:13" ht="19.5" customHeight="1" x14ac:dyDescent="0.35">
      <c r="B28" s="173" t="s">
        <v>114</v>
      </c>
      <c r="C28" s="192">
        <v>10</v>
      </c>
      <c r="D28" s="199">
        <v>29</v>
      </c>
      <c r="E28" s="188">
        <f t="shared" ref="E28:E38" si="0">IF(OR(C28=0,C28=""),0,D28/C28)</f>
        <v>2.9</v>
      </c>
      <c r="F28" s="448"/>
      <c r="G28" s="448"/>
      <c r="H28" s="182">
        <f>+IF(D28="","",((D28*100%)/$G$23)+H27)</f>
        <v>0.17307692307692307</v>
      </c>
      <c r="I28" s="448"/>
    </row>
    <row r="29" spans="2:13" ht="19.5" customHeight="1" x14ac:dyDescent="0.35">
      <c r="B29" s="173" t="s">
        <v>115</v>
      </c>
      <c r="C29" s="192">
        <v>15</v>
      </c>
      <c r="D29" s="192">
        <v>29</v>
      </c>
      <c r="E29" s="188">
        <f t="shared" si="0"/>
        <v>1.9333333333333333</v>
      </c>
      <c r="F29" s="448"/>
      <c r="G29" s="448"/>
      <c r="H29" s="182">
        <f t="shared" ref="H29:H38" si="1">+IF(D29="","",((D29*100%)/$G$23)+H28)</f>
        <v>0.3125</v>
      </c>
      <c r="I29" s="448"/>
    </row>
    <row r="30" spans="2:13" ht="19.5" customHeight="1" x14ac:dyDescent="0.35">
      <c r="B30" s="173" t="s">
        <v>116</v>
      </c>
      <c r="C30" s="192">
        <v>18</v>
      </c>
      <c r="D30" s="192"/>
      <c r="E30" s="188">
        <f t="shared" si="0"/>
        <v>0</v>
      </c>
      <c r="F30" s="448"/>
      <c r="G30" s="448"/>
      <c r="H30" s="182" t="str">
        <f t="shared" si="1"/>
        <v/>
      </c>
      <c r="I30" s="448"/>
    </row>
    <row r="31" spans="2:13" ht="19.5" customHeight="1" x14ac:dyDescent="0.35">
      <c r="B31" s="173" t="s">
        <v>117</v>
      </c>
      <c r="C31" s="192">
        <v>22</v>
      </c>
      <c r="D31" s="192"/>
      <c r="E31" s="188">
        <f t="shared" si="0"/>
        <v>0</v>
      </c>
      <c r="F31" s="448"/>
      <c r="G31" s="448"/>
      <c r="H31" s="182" t="str">
        <f t="shared" si="1"/>
        <v/>
      </c>
      <c r="I31" s="448"/>
    </row>
    <row r="32" spans="2:13" ht="19.5" customHeight="1" x14ac:dyDescent="0.35">
      <c r="B32" s="173" t="s">
        <v>118</v>
      </c>
      <c r="C32" s="192">
        <v>32</v>
      </c>
      <c r="D32" s="192"/>
      <c r="E32" s="188">
        <f t="shared" si="0"/>
        <v>0</v>
      </c>
      <c r="F32" s="448"/>
      <c r="G32" s="448"/>
      <c r="H32" s="182" t="str">
        <f t="shared" si="1"/>
        <v/>
      </c>
      <c r="I32" s="448"/>
      <c r="M32" s="201"/>
    </row>
    <row r="33" spans="2:9" ht="19.5" customHeight="1" x14ac:dyDescent="0.35">
      <c r="B33" s="173" t="s">
        <v>119</v>
      </c>
      <c r="C33" s="192">
        <v>32</v>
      </c>
      <c r="D33" s="192"/>
      <c r="E33" s="188">
        <f t="shared" si="0"/>
        <v>0</v>
      </c>
      <c r="F33" s="448"/>
      <c r="G33" s="448"/>
      <c r="H33" s="182" t="str">
        <f t="shared" si="1"/>
        <v/>
      </c>
      <c r="I33" s="448"/>
    </row>
    <row r="34" spans="2:9" ht="19.5" customHeight="1" x14ac:dyDescent="0.35">
      <c r="B34" s="173" t="s">
        <v>120</v>
      </c>
      <c r="C34" s="192">
        <v>20</v>
      </c>
      <c r="D34" s="192"/>
      <c r="E34" s="188">
        <f t="shared" si="0"/>
        <v>0</v>
      </c>
      <c r="F34" s="448"/>
      <c r="G34" s="448"/>
      <c r="H34" s="182" t="str">
        <f t="shared" si="1"/>
        <v/>
      </c>
      <c r="I34" s="448"/>
    </row>
    <row r="35" spans="2:9" ht="19.5" customHeight="1" x14ac:dyDescent="0.35">
      <c r="B35" s="173" t="s">
        <v>121</v>
      </c>
      <c r="C35" s="192">
        <v>18</v>
      </c>
      <c r="D35" s="192"/>
      <c r="E35" s="188">
        <f t="shared" si="0"/>
        <v>0</v>
      </c>
      <c r="F35" s="448"/>
      <c r="G35" s="448"/>
      <c r="H35" s="182" t="str">
        <f t="shared" si="1"/>
        <v/>
      </c>
      <c r="I35" s="448"/>
    </row>
    <row r="36" spans="2:9" ht="19.5" customHeight="1" x14ac:dyDescent="0.35">
      <c r="B36" s="173" t="s">
        <v>122</v>
      </c>
      <c r="C36" s="192">
        <v>15</v>
      </c>
      <c r="D36" s="192"/>
      <c r="E36" s="188">
        <f t="shared" si="0"/>
        <v>0</v>
      </c>
      <c r="F36" s="448"/>
      <c r="G36" s="448"/>
      <c r="H36" s="182" t="str">
        <f t="shared" si="1"/>
        <v/>
      </c>
      <c r="I36" s="448"/>
    </row>
    <row r="37" spans="2:9" ht="19.5" customHeight="1" x14ac:dyDescent="0.35">
      <c r="B37" s="173" t="s">
        <v>123</v>
      </c>
      <c r="C37" s="192">
        <v>10</v>
      </c>
      <c r="D37" s="192"/>
      <c r="E37" s="188">
        <f t="shared" si="0"/>
        <v>0</v>
      </c>
      <c r="F37" s="448"/>
      <c r="G37" s="448"/>
      <c r="H37" s="182" t="str">
        <f t="shared" si="1"/>
        <v/>
      </c>
      <c r="I37" s="448"/>
    </row>
    <row r="38" spans="2:9" ht="19.5" customHeight="1" x14ac:dyDescent="0.35">
      <c r="B38" s="173" t="s">
        <v>124</v>
      </c>
      <c r="C38" s="192">
        <v>8</v>
      </c>
      <c r="D38" s="192"/>
      <c r="E38" s="188">
        <f t="shared" si="0"/>
        <v>0</v>
      </c>
      <c r="F38" s="449"/>
      <c r="G38" s="449"/>
      <c r="H38" s="182" t="str">
        <f t="shared" si="1"/>
        <v/>
      </c>
      <c r="I38" s="449"/>
    </row>
    <row r="39" spans="2:9" ht="70.5" customHeight="1" x14ac:dyDescent="0.35">
      <c r="B39" s="174" t="s">
        <v>277</v>
      </c>
      <c r="C39" s="421" t="s">
        <v>385</v>
      </c>
      <c r="D39" s="422"/>
      <c r="E39" s="422"/>
      <c r="F39" s="422"/>
      <c r="G39" s="422"/>
      <c r="H39" s="422"/>
      <c r="I39" s="423"/>
    </row>
    <row r="40" spans="2:9" ht="34.5" customHeight="1" x14ac:dyDescent="0.35">
      <c r="B40" s="415"/>
      <c r="C40" s="308"/>
      <c r="D40" s="308"/>
      <c r="E40" s="308"/>
      <c r="F40" s="308"/>
      <c r="G40" s="308"/>
      <c r="H40" s="308"/>
      <c r="I40" s="416"/>
    </row>
    <row r="41" spans="2:9" ht="34.5" customHeight="1" x14ac:dyDescent="0.35">
      <c r="B41" s="417"/>
      <c r="C41" s="311"/>
      <c r="D41" s="311"/>
      <c r="E41" s="311"/>
      <c r="F41" s="311"/>
      <c r="G41" s="311"/>
      <c r="H41" s="311"/>
      <c r="I41" s="418"/>
    </row>
    <row r="42" spans="2:9" ht="34.5" customHeight="1" x14ac:dyDescent="0.35">
      <c r="B42" s="417"/>
      <c r="C42" s="311"/>
      <c r="D42" s="311"/>
      <c r="E42" s="311"/>
      <c r="F42" s="311"/>
      <c r="G42" s="311"/>
      <c r="H42" s="311"/>
      <c r="I42" s="418"/>
    </row>
    <row r="43" spans="2:9" ht="34.5" customHeight="1" x14ac:dyDescent="0.35">
      <c r="B43" s="417"/>
      <c r="C43" s="311"/>
      <c r="D43" s="311"/>
      <c r="E43" s="311"/>
      <c r="F43" s="311"/>
      <c r="G43" s="311"/>
      <c r="H43" s="311"/>
      <c r="I43" s="418"/>
    </row>
    <row r="44" spans="2:9" ht="34.5" customHeight="1" x14ac:dyDescent="0.35">
      <c r="B44" s="419"/>
      <c r="C44" s="314"/>
      <c r="D44" s="314"/>
      <c r="E44" s="314"/>
      <c r="F44" s="314"/>
      <c r="G44" s="314"/>
      <c r="H44" s="314"/>
      <c r="I44" s="420"/>
    </row>
    <row r="45" spans="2:9" ht="125" customHeight="1" x14ac:dyDescent="0.35">
      <c r="B45" s="164" t="s">
        <v>278</v>
      </c>
      <c r="C45" s="421" t="s">
        <v>384</v>
      </c>
      <c r="D45" s="422"/>
      <c r="E45" s="422"/>
      <c r="F45" s="422"/>
      <c r="G45" s="422"/>
      <c r="H45" s="422"/>
      <c r="I45" s="423"/>
    </row>
    <row r="46" spans="2:9" ht="54.75" customHeight="1" x14ac:dyDescent="0.35">
      <c r="B46" s="164" t="s">
        <v>279</v>
      </c>
      <c r="C46" s="421" t="s">
        <v>223</v>
      </c>
      <c r="D46" s="422"/>
      <c r="E46" s="422"/>
      <c r="F46" s="422"/>
      <c r="G46" s="422"/>
      <c r="H46" s="422"/>
      <c r="I46" s="423"/>
    </row>
    <row r="47" spans="2:9" ht="54.65" customHeight="1" x14ac:dyDescent="0.35">
      <c r="B47" s="175" t="s">
        <v>280</v>
      </c>
      <c r="C47" s="424" t="s">
        <v>362</v>
      </c>
      <c r="D47" s="425"/>
      <c r="E47" s="425"/>
      <c r="F47" s="425"/>
      <c r="G47" s="425"/>
      <c r="H47" s="425"/>
      <c r="I47" s="426"/>
    </row>
    <row r="48" spans="2:9" ht="22.5" customHeight="1" x14ac:dyDescent="0.35">
      <c r="B48" s="427" t="s">
        <v>236</v>
      </c>
      <c r="C48" s="427"/>
      <c r="D48" s="427"/>
      <c r="E48" s="427"/>
      <c r="F48" s="427"/>
      <c r="G48" s="427"/>
      <c r="H48" s="427"/>
      <c r="I48" s="427"/>
    </row>
    <row r="49" spans="2:9" ht="22.5" customHeight="1" x14ac:dyDescent="0.35">
      <c r="B49" s="411" t="s">
        <v>281</v>
      </c>
      <c r="C49" s="177" t="s">
        <v>282</v>
      </c>
      <c r="D49" s="413" t="s">
        <v>283</v>
      </c>
      <c r="E49" s="413"/>
      <c r="F49" s="413"/>
      <c r="G49" s="413" t="s">
        <v>284</v>
      </c>
      <c r="H49" s="413"/>
      <c r="I49" s="413"/>
    </row>
    <row r="50" spans="2:9" ht="30.75" customHeight="1" x14ac:dyDescent="0.35">
      <c r="B50" s="412"/>
      <c r="C50" s="178"/>
      <c r="D50" s="414"/>
      <c r="E50" s="414"/>
      <c r="F50" s="414"/>
      <c r="G50" s="414"/>
      <c r="H50" s="414"/>
      <c r="I50" s="414"/>
    </row>
    <row r="51" spans="2:9" ht="32.25" customHeight="1" x14ac:dyDescent="0.35">
      <c r="B51" s="176" t="s">
        <v>285</v>
      </c>
      <c r="C51" s="414" t="s">
        <v>370</v>
      </c>
      <c r="D51" s="414"/>
      <c r="E51" s="414"/>
      <c r="F51" s="414"/>
      <c r="G51" s="414"/>
      <c r="H51" s="414"/>
      <c r="I51" s="414"/>
    </row>
    <row r="52" spans="2:9" ht="28.5" customHeight="1" x14ac:dyDescent="0.35">
      <c r="B52" s="167" t="s">
        <v>286</v>
      </c>
      <c r="C52" s="428" t="s">
        <v>382</v>
      </c>
      <c r="D52" s="429"/>
      <c r="E52" s="429"/>
      <c r="F52" s="429"/>
      <c r="G52" s="429"/>
      <c r="H52" s="429"/>
      <c r="I52" s="430"/>
    </row>
    <row r="53" spans="2:9" ht="30" customHeight="1" x14ac:dyDescent="0.35">
      <c r="B53" s="175" t="s">
        <v>287</v>
      </c>
      <c r="C53" s="414" t="s">
        <v>369</v>
      </c>
      <c r="D53" s="414"/>
      <c r="E53" s="414"/>
      <c r="F53" s="414"/>
      <c r="G53" s="414"/>
      <c r="H53" s="414"/>
      <c r="I53" s="414"/>
    </row>
    <row r="54" spans="2:9" ht="31.5" customHeight="1" x14ac:dyDescent="0.35">
      <c r="B54" s="175" t="s">
        <v>288</v>
      </c>
      <c r="C54" s="277" t="s">
        <v>368</v>
      </c>
      <c r="D54" s="277"/>
      <c r="E54" s="277"/>
      <c r="F54" s="277"/>
      <c r="G54" s="277"/>
      <c r="H54" s="277"/>
      <c r="I54" s="277"/>
    </row>
    <row r="55" spans="2:9" x14ac:dyDescent="0.35">
      <c r="B55" s="44"/>
      <c r="C55" s="45"/>
      <c r="D55" s="45"/>
      <c r="E55" s="46"/>
      <c r="F55" s="46"/>
      <c r="G55" s="47"/>
      <c r="H55" s="48"/>
      <c r="I55" s="45"/>
    </row>
    <row r="56" spans="2:9" x14ac:dyDescent="0.35">
      <c r="B56" s="44"/>
      <c r="C56" s="45"/>
      <c r="D56" s="45"/>
      <c r="E56" s="46"/>
      <c r="F56" s="46"/>
      <c r="G56" s="47"/>
      <c r="H56" s="48"/>
      <c r="I56" s="45"/>
    </row>
    <row r="57" spans="2:9" x14ac:dyDescent="0.35">
      <c r="B57" s="44"/>
      <c r="C57" s="45"/>
      <c r="D57" s="45"/>
      <c r="E57" s="46"/>
      <c r="F57" s="46"/>
      <c r="G57" s="47"/>
      <c r="H57" s="48"/>
      <c r="I57" s="45"/>
    </row>
    <row r="58" spans="2:9" x14ac:dyDescent="0.35">
      <c r="B58" s="44"/>
      <c r="C58" s="45"/>
      <c r="D58" s="45"/>
      <c r="E58" s="46"/>
      <c r="F58" s="46"/>
      <c r="G58" s="47"/>
      <c r="H58" s="48"/>
      <c r="I58" s="45"/>
    </row>
    <row r="59" spans="2:9" x14ac:dyDescent="0.35">
      <c r="B59" s="44"/>
      <c r="C59" s="45"/>
      <c r="D59" s="45"/>
      <c r="E59" s="46"/>
      <c r="F59" s="46"/>
      <c r="G59" s="47"/>
      <c r="H59" s="48"/>
      <c r="I59" s="45"/>
    </row>
    <row r="60" spans="2:9" ht="25.5" customHeight="1" x14ac:dyDescent="0.35">
      <c r="B60" s="44"/>
      <c r="C60" s="45"/>
      <c r="D60" s="45"/>
      <c r="E60" s="46"/>
      <c r="F60" s="46"/>
      <c r="G60" s="47"/>
      <c r="H60" s="48"/>
      <c r="I60" s="45"/>
    </row>
  </sheetData>
  <sheetProtection algorithmName="SHA-512" hashValue="VIApravO1l7vOk/issB25hsUa4q4gPW6ambq8XETW9r9YY0SRNU1up33FNS6h/ZSQST2t3CRFi0qElbfJxQQ1A==" saltValue="xF9RTxrfyRC8+GmJ3vnTjg==" spinCount="100000" sheet="1" formatCells="0" formatColumns="0" formatRows="0" insertColumns="0" insertRows="0" insertHyperlinks="0" deleteColumns="0" deleteRows="0" sort="0" autoFilter="0" pivotTables="0"/>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2">
    <dataValidation type="list" allowBlank="1" showInputMessage="1" showErrorMessage="1" sqref="H12:I12" xr:uid="{00000000-0002-0000-0300-000000000000}">
      <formula1>#REF!</formula1>
    </dataValidation>
    <dataValidation type="list" allowBlank="1" showInputMessage="1" showErrorMessage="1" sqref="C24:E24 C7 I7 H13:I13 C9:F9" xr:uid="{00000000-0002-0000-0300-000001000000}">
      <formula1>#REF!</formula1>
    </dataValidation>
  </dataValidations>
  <pageMargins left="0.7" right="0.7" top="0.75" bottom="0.75" header="0.3" footer="0.3"/>
  <pageSetup orientation="portrait" r:id="rId1"/>
  <ignoredErrors>
    <ignoredError sqref="F27:G27 H27:I27 H28 H29:H38"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S60"/>
  <sheetViews>
    <sheetView zoomScale="70" zoomScaleNormal="70" workbookViewId="0">
      <selection activeCell="C54" sqref="C54:I54"/>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9" width="22.453125" style="7" customWidth="1"/>
    <col min="10" max="19" width="11.453125" style="3"/>
    <col min="20" max="16384" width="11.453125" style="7"/>
  </cols>
  <sheetData>
    <row r="1" spans="2:9" ht="37.5" customHeight="1" x14ac:dyDescent="0.25">
      <c r="B1" s="461"/>
      <c r="C1" s="372" t="s">
        <v>25</v>
      </c>
      <c r="D1" s="372"/>
      <c r="E1" s="372"/>
      <c r="F1" s="372"/>
      <c r="G1" s="372"/>
      <c r="H1" s="372"/>
      <c r="I1" s="462"/>
    </row>
    <row r="2" spans="2:9" ht="37.5" customHeight="1" x14ac:dyDescent="0.25">
      <c r="B2" s="461"/>
      <c r="C2" s="372" t="s">
        <v>239</v>
      </c>
      <c r="D2" s="372"/>
      <c r="E2" s="372"/>
      <c r="F2" s="372"/>
      <c r="G2" s="372"/>
      <c r="H2" s="372"/>
      <c r="I2" s="462"/>
    </row>
    <row r="3" spans="2:9" ht="37.5" customHeight="1" x14ac:dyDescent="0.25">
      <c r="B3" s="461"/>
      <c r="C3" s="372" t="s">
        <v>240</v>
      </c>
      <c r="D3" s="372"/>
      <c r="E3" s="372"/>
      <c r="F3" s="372" t="s">
        <v>241</v>
      </c>
      <c r="G3" s="372"/>
      <c r="H3" s="372"/>
      <c r="I3" s="462"/>
    </row>
    <row r="4" spans="2:9" ht="23.25" customHeight="1" x14ac:dyDescent="0.25">
      <c r="B4" s="463"/>
      <c r="C4" s="463"/>
      <c r="D4" s="463"/>
      <c r="E4" s="463"/>
      <c r="F4" s="463"/>
      <c r="G4" s="463"/>
      <c r="H4" s="463"/>
      <c r="I4" s="463"/>
    </row>
    <row r="5" spans="2:9" ht="24" customHeight="1" x14ac:dyDescent="0.25">
      <c r="B5" s="464" t="s">
        <v>234</v>
      </c>
      <c r="C5" s="464"/>
      <c r="D5" s="464"/>
      <c r="E5" s="464"/>
      <c r="F5" s="464"/>
      <c r="G5" s="464"/>
      <c r="H5" s="464"/>
      <c r="I5" s="464"/>
    </row>
    <row r="6" spans="2:9" ht="30.75" customHeight="1" x14ac:dyDescent="0.25">
      <c r="B6" s="164" t="s">
        <v>242</v>
      </c>
      <c r="C6" s="179">
        <v>2</v>
      </c>
      <c r="D6" s="465" t="s">
        <v>243</v>
      </c>
      <c r="E6" s="465"/>
      <c r="F6" s="450" t="s">
        <v>304</v>
      </c>
      <c r="G6" s="450"/>
      <c r="H6" s="450"/>
      <c r="I6" s="450"/>
    </row>
    <row r="7" spans="2:9" ht="30.75" customHeight="1" x14ac:dyDescent="0.25">
      <c r="B7" s="164" t="s">
        <v>244</v>
      </c>
      <c r="C7" s="179" t="s">
        <v>81</v>
      </c>
      <c r="D7" s="465" t="s">
        <v>245</v>
      </c>
      <c r="E7" s="465"/>
      <c r="F7" s="450" t="s">
        <v>290</v>
      </c>
      <c r="G7" s="450"/>
      <c r="H7" s="167" t="s">
        <v>246</v>
      </c>
      <c r="I7" s="179" t="s">
        <v>81</v>
      </c>
    </row>
    <row r="8" spans="2:9" ht="30.75" customHeight="1" x14ac:dyDescent="0.25">
      <c r="B8" s="164" t="s">
        <v>247</v>
      </c>
      <c r="C8" s="450" t="s">
        <v>291</v>
      </c>
      <c r="D8" s="450"/>
      <c r="E8" s="450"/>
      <c r="F8" s="450"/>
      <c r="G8" s="167" t="s">
        <v>248</v>
      </c>
      <c r="H8" s="456">
        <v>7560</v>
      </c>
      <c r="I8" s="456"/>
    </row>
    <row r="9" spans="2:9" ht="30.75" customHeight="1" x14ac:dyDescent="0.25">
      <c r="B9" s="164" t="s">
        <v>48</v>
      </c>
      <c r="C9" s="457" t="s">
        <v>65</v>
      </c>
      <c r="D9" s="457"/>
      <c r="E9" s="457"/>
      <c r="F9" s="457"/>
      <c r="G9" s="167" t="s">
        <v>249</v>
      </c>
      <c r="H9" s="458" t="s">
        <v>165</v>
      </c>
      <c r="I9" s="458"/>
    </row>
    <row r="10" spans="2:9" ht="30.75" customHeight="1" x14ac:dyDescent="0.25">
      <c r="B10" s="164" t="s">
        <v>250</v>
      </c>
      <c r="C10" s="459" t="s">
        <v>359</v>
      </c>
      <c r="D10" s="459"/>
      <c r="E10" s="459"/>
      <c r="F10" s="459"/>
      <c r="G10" s="459"/>
      <c r="H10" s="459"/>
      <c r="I10" s="459"/>
    </row>
    <row r="11" spans="2:9" ht="30.75" customHeight="1" x14ac:dyDescent="0.25">
      <c r="B11" s="164" t="s">
        <v>251</v>
      </c>
      <c r="C11" s="451" t="s">
        <v>292</v>
      </c>
      <c r="D11" s="451"/>
      <c r="E11" s="451"/>
      <c r="F11" s="451"/>
      <c r="G11" s="451"/>
      <c r="H11" s="451"/>
      <c r="I11" s="451"/>
    </row>
    <row r="12" spans="2:9" ht="30.75" customHeight="1" x14ac:dyDescent="0.25">
      <c r="B12" s="164" t="s">
        <v>254</v>
      </c>
      <c r="C12" s="340" t="s">
        <v>352</v>
      </c>
      <c r="D12" s="340"/>
      <c r="E12" s="340"/>
      <c r="F12" s="340"/>
      <c r="G12" s="167" t="s">
        <v>252</v>
      </c>
      <c r="H12" s="342" t="s">
        <v>91</v>
      </c>
      <c r="I12" s="342"/>
    </row>
    <row r="13" spans="2:9" ht="30.75" customHeight="1" x14ac:dyDescent="0.25">
      <c r="B13" s="164" t="s">
        <v>255</v>
      </c>
      <c r="C13" s="460" t="s">
        <v>360</v>
      </c>
      <c r="D13" s="460"/>
      <c r="E13" s="460"/>
      <c r="F13" s="460"/>
      <c r="G13" s="167" t="s">
        <v>253</v>
      </c>
      <c r="H13" s="451" t="s">
        <v>70</v>
      </c>
      <c r="I13" s="451"/>
    </row>
    <row r="14" spans="2:9" ht="64.5" customHeight="1" x14ac:dyDescent="0.25">
      <c r="B14" s="164" t="s">
        <v>256</v>
      </c>
      <c r="C14" s="365" t="s">
        <v>357</v>
      </c>
      <c r="D14" s="365"/>
      <c r="E14" s="365"/>
      <c r="F14" s="365"/>
      <c r="G14" s="365"/>
      <c r="H14" s="365"/>
      <c r="I14" s="365"/>
    </row>
    <row r="15" spans="2:9" ht="30.75" customHeight="1" x14ac:dyDescent="0.25">
      <c r="B15" s="164" t="s">
        <v>257</v>
      </c>
      <c r="C15" s="340" t="s">
        <v>305</v>
      </c>
      <c r="D15" s="340"/>
      <c r="E15" s="340"/>
      <c r="F15" s="340"/>
      <c r="G15" s="340"/>
      <c r="H15" s="340"/>
      <c r="I15" s="340"/>
    </row>
    <row r="16" spans="2:9" ht="20.25" customHeight="1" x14ac:dyDescent="0.25">
      <c r="B16" s="164" t="s">
        <v>258</v>
      </c>
      <c r="C16" s="450" t="s">
        <v>361</v>
      </c>
      <c r="D16" s="450"/>
      <c r="E16" s="450"/>
      <c r="F16" s="450"/>
      <c r="G16" s="450"/>
      <c r="H16" s="450"/>
      <c r="I16" s="450"/>
    </row>
    <row r="17" spans="2:9" ht="30.75" customHeight="1" x14ac:dyDescent="0.25">
      <c r="B17" s="164" t="s">
        <v>259</v>
      </c>
      <c r="C17" s="451" t="s">
        <v>306</v>
      </c>
      <c r="D17" s="452"/>
      <c r="E17" s="452"/>
      <c r="F17" s="452"/>
      <c r="G17" s="452"/>
      <c r="H17" s="452"/>
      <c r="I17" s="452"/>
    </row>
    <row r="18" spans="2:9" ht="18" customHeight="1" x14ac:dyDescent="0.25">
      <c r="B18" s="453" t="s">
        <v>265</v>
      </c>
      <c r="C18" s="454" t="s">
        <v>237</v>
      </c>
      <c r="D18" s="454"/>
      <c r="E18" s="454"/>
      <c r="F18" s="455" t="s">
        <v>238</v>
      </c>
      <c r="G18" s="455"/>
      <c r="H18" s="455"/>
      <c r="I18" s="455"/>
    </row>
    <row r="19" spans="2:9" ht="39.75" customHeight="1" x14ac:dyDescent="0.25">
      <c r="B19" s="453"/>
      <c r="C19" s="450" t="s">
        <v>307</v>
      </c>
      <c r="D19" s="450"/>
      <c r="E19" s="450"/>
      <c r="F19" s="450" t="s">
        <v>308</v>
      </c>
      <c r="G19" s="450"/>
      <c r="H19" s="450"/>
      <c r="I19" s="450"/>
    </row>
    <row r="20" spans="2:9" ht="39.75" customHeight="1" x14ac:dyDescent="0.25">
      <c r="B20" s="165" t="s">
        <v>266</v>
      </c>
      <c r="C20" s="428" t="s">
        <v>309</v>
      </c>
      <c r="D20" s="429"/>
      <c r="E20" s="430"/>
      <c r="F20" s="342" t="s">
        <v>310</v>
      </c>
      <c r="G20" s="342"/>
      <c r="H20" s="342"/>
      <c r="I20" s="343"/>
    </row>
    <row r="21" spans="2:9" ht="42" customHeight="1" x14ac:dyDescent="0.25">
      <c r="B21" s="165" t="s">
        <v>267</v>
      </c>
      <c r="C21" s="431" t="s">
        <v>311</v>
      </c>
      <c r="D21" s="432"/>
      <c r="E21" s="433"/>
      <c r="F21" s="434" t="s">
        <v>312</v>
      </c>
      <c r="G21" s="435"/>
      <c r="H21" s="435"/>
      <c r="I21" s="436"/>
    </row>
    <row r="22" spans="2:9" ht="23.25" customHeight="1" x14ac:dyDescent="0.25">
      <c r="B22" s="165" t="s">
        <v>268</v>
      </c>
      <c r="C22" s="437">
        <v>44927</v>
      </c>
      <c r="D22" s="438"/>
      <c r="E22" s="439"/>
      <c r="F22" s="167" t="s">
        <v>271</v>
      </c>
      <c r="G22" s="190">
        <v>2</v>
      </c>
      <c r="H22" s="167" t="s">
        <v>275</v>
      </c>
      <c r="I22" s="200">
        <f>3+2</f>
        <v>5</v>
      </c>
    </row>
    <row r="23" spans="2:9" ht="27" customHeight="1" x14ac:dyDescent="0.25">
      <c r="B23" s="165" t="s">
        <v>269</v>
      </c>
      <c r="C23" s="437">
        <v>45291</v>
      </c>
      <c r="D23" s="320"/>
      <c r="E23" s="440"/>
      <c r="F23" s="167" t="s">
        <v>272</v>
      </c>
      <c r="G23" s="441">
        <v>2</v>
      </c>
      <c r="H23" s="442"/>
      <c r="I23" s="443"/>
    </row>
    <row r="24" spans="2:9" ht="30.75" customHeight="1" x14ac:dyDescent="0.25">
      <c r="B24" s="166" t="s">
        <v>270</v>
      </c>
      <c r="C24" s="332" t="s">
        <v>88</v>
      </c>
      <c r="D24" s="333"/>
      <c r="E24" s="334"/>
      <c r="F24" s="168" t="s">
        <v>274</v>
      </c>
      <c r="G24" s="434" t="s">
        <v>303</v>
      </c>
      <c r="H24" s="435"/>
      <c r="I24" s="444"/>
    </row>
    <row r="25" spans="2:9" ht="22.5" customHeight="1" x14ac:dyDescent="0.25">
      <c r="B25" s="445" t="s">
        <v>235</v>
      </c>
      <c r="C25" s="427"/>
      <c r="D25" s="427"/>
      <c r="E25" s="427"/>
      <c r="F25" s="427"/>
      <c r="G25" s="427"/>
      <c r="H25" s="427"/>
      <c r="I25" s="446"/>
    </row>
    <row r="26" spans="2:9" ht="43.5" customHeight="1" x14ac:dyDescent="0.25">
      <c r="B26" s="169" t="s">
        <v>105</v>
      </c>
      <c r="C26" s="170" t="s">
        <v>261</v>
      </c>
      <c r="D26" s="170" t="s">
        <v>260</v>
      </c>
      <c r="E26" s="171" t="s">
        <v>264</v>
      </c>
      <c r="F26" s="170" t="s">
        <v>263</v>
      </c>
      <c r="G26" s="170" t="s">
        <v>262</v>
      </c>
      <c r="H26" s="171" t="s">
        <v>276</v>
      </c>
      <c r="I26" s="172" t="s">
        <v>273</v>
      </c>
    </row>
    <row r="27" spans="2:9" ht="19.5" customHeight="1" x14ac:dyDescent="0.25">
      <c r="B27" s="173" t="s">
        <v>113</v>
      </c>
      <c r="C27" s="193">
        <f>+$G$23*5%</f>
        <v>0.1</v>
      </c>
      <c r="D27" s="193">
        <v>0.1</v>
      </c>
      <c r="E27" s="189">
        <f>IF(OR(C27=0,C27=""),0,D27/C27)</f>
        <v>1</v>
      </c>
      <c r="F27" s="447">
        <f>SUM(C27:C38)</f>
        <v>2</v>
      </c>
      <c r="G27" s="466">
        <f>SUM(D27:D38)</f>
        <v>0.4</v>
      </c>
      <c r="H27" s="182">
        <f>+(D27*100%)/$G$23</f>
        <v>0.05</v>
      </c>
      <c r="I27" s="447">
        <f>G27+I22</f>
        <v>5.4</v>
      </c>
    </row>
    <row r="28" spans="2:9" ht="19.5" customHeight="1" x14ac:dyDescent="0.25">
      <c r="B28" s="173" t="s">
        <v>114</v>
      </c>
      <c r="C28" s="193">
        <f t="shared" ref="C28" si="0">+$G$23*5%</f>
        <v>0.1</v>
      </c>
      <c r="D28" s="198">
        <v>0.1</v>
      </c>
      <c r="E28" s="189">
        <f t="shared" ref="E28:E38" si="1">IF(OR(C28=0,C28=""),0,D28/C28)</f>
        <v>1</v>
      </c>
      <c r="F28" s="448"/>
      <c r="G28" s="467"/>
      <c r="H28" s="182">
        <f>+IF(D28="","",((D28*100%)/$G$23)+H27)</f>
        <v>0.1</v>
      </c>
      <c r="I28" s="448"/>
    </row>
    <row r="29" spans="2:9" ht="19.5" customHeight="1" x14ac:dyDescent="0.25">
      <c r="B29" s="173" t="s">
        <v>115</v>
      </c>
      <c r="C29" s="193">
        <f>+$G$23*10%</f>
        <v>0.2</v>
      </c>
      <c r="D29" s="193">
        <v>0.2</v>
      </c>
      <c r="E29" s="189">
        <f t="shared" si="1"/>
        <v>1</v>
      </c>
      <c r="F29" s="448"/>
      <c r="G29" s="467"/>
      <c r="H29" s="182">
        <f t="shared" ref="H29:H38" si="2">+IF(D29="","",((D29*100%)/$G$23)+H28)</f>
        <v>0.2</v>
      </c>
      <c r="I29" s="448"/>
    </row>
    <row r="30" spans="2:9" ht="19.5" customHeight="1" x14ac:dyDescent="0.25">
      <c r="B30" s="173" t="s">
        <v>116</v>
      </c>
      <c r="C30" s="193">
        <f>+$G$23*5%</f>
        <v>0.1</v>
      </c>
      <c r="D30" s="193"/>
      <c r="E30" s="189">
        <f t="shared" si="1"/>
        <v>0</v>
      </c>
      <c r="F30" s="448"/>
      <c r="G30" s="467"/>
      <c r="H30" s="182" t="str">
        <f t="shared" si="2"/>
        <v/>
      </c>
      <c r="I30" s="448"/>
    </row>
    <row r="31" spans="2:9" ht="19.5" customHeight="1" x14ac:dyDescent="0.25">
      <c r="B31" s="173" t="s">
        <v>117</v>
      </c>
      <c r="C31" s="193">
        <f>+$G$23*10%</f>
        <v>0.2</v>
      </c>
      <c r="D31" s="193"/>
      <c r="E31" s="189">
        <f t="shared" si="1"/>
        <v>0</v>
      </c>
      <c r="F31" s="448"/>
      <c r="G31" s="467"/>
      <c r="H31" s="182" t="str">
        <f t="shared" si="2"/>
        <v/>
      </c>
      <c r="I31" s="448"/>
    </row>
    <row r="32" spans="2:9" ht="19.5" customHeight="1" x14ac:dyDescent="0.25">
      <c r="B32" s="173" t="s">
        <v>118</v>
      </c>
      <c r="C32" s="193">
        <f>+$G$23*5%</f>
        <v>0.1</v>
      </c>
      <c r="D32" s="193"/>
      <c r="E32" s="189">
        <f t="shared" si="1"/>
        <v>0</v>
      </c>
      <c r="F32" s="448"/>
      <c r="G32" s="467"/>
      <c r="H32" s="182" t="str">
        <f t="shared" si="2"/>
        <v/>
      </c>
      <c r="I32" s="448"/>
    </row>
    <row r="33" spans="2:9" ht="19.5" customHeight="1" x14ac:dyDescent="0.25">
      <c r="B33" s="173" t="s">
        <v>119</v>
      </c>
      <c r="C33" s="198">
        <f>+$G$23*10%</f>
        <v>0.2</v>
      </c>
      <c r="D33" s="193"/>
      <c r="E33" s="189">
        <f t="shared" si="1"/>
        <v>0</v>
      </c>
      <c r="F33" s="448"/>
      <c r="G33" s="467"/>
      <c r="H33" s="182" t="str">
        <f t="shared" si="2"/>
        <v/>
      </c>
      <c r="I33" s="448"/>
    </row>
    <row r="34" spans="2:9" ht="19.5" customHeight="1" x14ac:dyDescent="0.25">
      <c r="B34" s="173" t="s">
        <v>120</v>
      </c>
      <c r="C34" s="193">
        <f>+$G$23*11%</f>
        <v>0.22</v>
      </c>
      <c r="D34" s="193"/>
      <c r="E34" s="189">
        <f t="shared" si="1"/>
        <v>0</v>
      </c>
      <c r="F34" s="448"/>
      <c r="G34" s="467"/>
      <c r="H34" s="182" t="str">
        <f t="shared" si="2"/>
        <v/>
      </c>
      <c r="I34" s="448"/>
    </row>
    <row r="35" spans="2:9" ht="19.5" customHeight="1" x14ac:dyDescent="0.25">
      <c r="B35" s="173" t="s">
        <v>121</v>
      </c>
      <c r="C35" s="193">
        <f>+$G$23*11%</f>
        <v>0.22</v>
      </c>
      <c r="D35" s="193"/>
      <c r="E35" s="189">
        <f t="shared" si="1"/>
        <v>0</v>
      </c>
      <c r="F35" s="448"/>
      <c r="G35" s="467"/>
      <c r="H35" s="182" t="str">
        <f t="shared" si="2"/>
        <v/>
      </c>
      <c r="I35" s="448"/>
    </row>
    <row r="36" spans="2:9" ht="19.5" customHeight="1" x14ac:dyDescent="0.25">
      <c r="B36" s="173" t="s">
        <v>122</v>
      </c>
      <c r="C36" s="193">
        <f>+$G$23*11%</f>
        <v>0.22</v>
      </c>
      <c r="D36" s="193"/>
      <c r="E36" s="189">
        <f t="shared" si="1"/>
        <v>0</v>
      </c>
      <c r="F36" s="448"/>
      <c r="G36" s="467"/>
      <c r="H36" s="182" t="str">
        <f t="shared" si="2"/>
        <v/>
      </c>
      <c r="I36" s="448"/>
    </row>
    <row r="37" spans="2:9" ht="19.5" customHeight="1" x14ac:dyDescent="0.25">
      <c r="B37" s="173" t="s">
        <v>123</v>
      </c>
      <c r="C37" s="193">
        <f>+$G$23*11%</f>
        <v>0.22</v>
      </c>
      <c r="D37" s="193"/>
      <c r="E37" s="189">
        <f t="shared" si="1"/>
        <v>0</v>
      </c>
      <c r="F37" s="448"/>
      <c r="G37" s="467"/>
      <c r="H37" s="182" t="str">
        <f t="shared" si="2"/>
        <v/>
      </c>
      <c r="I37" s="448"/>
    </row>
    <row r="38" spans="2:9" ht="19.5" customHeight="1" x14ac:dyDescent="0.25">
      <c r="B38" s="173" t="s">
        <v>124</v>
      </c>
      <c r="C38" s="193">
        <f>+$G$23*6%</f>
        <v>0.12</v>
      </c>
      <c r="D38" s="193"/>
      <c r="E38" s="189">
        <f t="shared" si="1"/>
        <v>0</v>
      </c>
      <c r="F38" s="449"/>
      <c r="G38" s="468"/>
      <c r="H38" s="182" t="str">
        <f t="shared" si="2"/>
        <v/>
      </c>
      <c r="I38" s="449"/>
    </row>
    <row r="39" spans="2:9" ht="126" customHeight="1" x14ac:dyDescent="0.25">
      <c r="B39" s="174" t="s">
        <v>277</v>
      </c>
      <c r="C39" s="421" t="s">
        <v>386</v>
      </c>
      <c r="D39" s="422"/>
      <c r="E39" s="422"/>
      <c r="F39" s="422"/>
      <c r="G39" s="422"/>
      <c r="H39" s="422"/>
      <c r="I39" s="423"/>
    </row>
    <row r="40" spans="2:9" ht="34.5" customHeight="1" x14ac:dyDescent="0.25">
      <c r="B40" s="415"/>
      <c r="C40" s="308"/>
      <c r="D40" s="308"/>
      <c r="E40" s="308"/>
      <c r="F40" s="308"/>
      <c r="G40" s="308"/>
      <c r="H40" s="308"/>
      <c r="I40" s="416"/>
    </row>
    <row r="41" spans="2:9" ht="34.5" customHeight="1" x14ac:dyDescent="0.25">
      <c r="B41" s="417"/>
      <c r="C41" s="311"/>
      <c r="D41" s="311"/>
      <c r="E41" s="311"/>
      <c r="F41" s="311"/>
      <c r="G41" s="311"/>
      <c r="H41" s="311"/>
      <c r="I41" s="418"/>
    </row>
    <row r="42" spans="2:9" ht="34.5" customHeight="1" x14ac:dyDescent="0.25">
      <c r="B42" s="417"/>
      <c r="C42" s="311"/>
      <c r="D42" s="311"/>
      <c r="E42" s="311"/>
      <c r="F42" s="311"/>
      <c r="G42" s="311"/>
      <c r="H42" s="311"/>
      <c r="I42" s="418"/>
    </row>
    <row r="43" spans="2:9" ht="57" customHeight="1" x14ac:dyDescent="0.25">
      <c r="B43" s="417"/>
      <c r="C43" s="311"/>
      <c r="D43" s="311"/>
      <c r="E43" s="311"/>
      <c r="F43" s="311"/>
      <c r="G43" s="311"/>
      <c r="H43" s="311"/>
      <c r="I43" s="418"/>
    </row>
    <row r="44" spans="2:9" ht="34.5" customHeight="1" x14ac:dyDescent="0.25">
      <c r="B44" s="419"/>
      <c r="C44" s="314"/>
      <c r="D44" s="314"/>
      <c r="E44" s="314"/>
      <c r="F44" s="314"/>
      <c r="G44" s="314"/>
      <c r="H44" s="314"/>
      <c r="I44" s="420"/>
    </row>
    <row r="45" spans="2:9" ht="56.15" customHeight="1" x14ac:dyDescent="0.25">
      <c r="B45" s="164" t="s">
        <v>278</v>
      </c>
      <c r="C45" s="421" t="s">
        <v>379</v>
      </c>
      <c r="D45" s="422"/>
      <c r="E45" s="422"/>
      <c r="F45" s="422"/>
      <c r="G45" s="422"/>
      <c r="H45" s="422"/>
      <c r="I45" s="423"/>
    </row>
    <row r="46" spans="2:9" ht="32.25" customHeight="1" x14ac:dyDescent="0.25">
      <c r="B46" s="164" t="s">
        <v>279</v>
      </c>
      <c r="C46" s="421" t="s">
        <v>365</v>
      </c>
      <c r="D46" s="422"/>
      <c r="E46" s="422"/>
      <c r="F46" s="422"/>
      <c r="G46" s="422"/>
      <c r="H46" s="422"/>
      <c r="I46" s="423"/>
    </row>
    <row r="47" spans="2:9" ht="66" customHeight="1" x14ac:dyDescent="0.25">
      <c r="B47" s="175" t="s">
        <v>280</v>
      </c>
      <c r="C47" s="424" t="s">
        <v>377</v>
      </c>
      <c r="D47" s="469"/>
      <c r="E47" s="469"/>
      <c r="F47" s="469"/>
      <c r="G47" s="469"/>
      <c r="H47" s="469"/>
      <c r="I47" s="470"/>
    </row>
    <row r="48" spans="2:9" ht="22.5" customHeight="1" x14ac:dyDescent="0.25">
      <c r="B48" s="427" t="s">
        <v>236</v>
      </c>
      <c r="C48" s="427"/>
      <c r="D48" s="427"/>
      <c r="E48" s="427"/>
      <c r="F48" s="427"/>
      <c r="G48" s="427"/>
      <c r="H48" s="427"/>
      <c r="I48" s="427"/>
    </row>
    <row r="49" spans="2:9" ht="22.5" customHeight="1" x14ac:dyDescent="0.25">
      <c r="B49" s="411" t="s">
        <v>281</v>
      </c>
      <c r="C49" s="177" t="s">
        <v>282</v>
      </c>
      <c r="D49" s="413" t="s">
        <v>283</v>
      </c>
      <c r="E49" s="413"/>
      <c r="F49" s="413"/>
      <c r="G49" s="413" t="s">
        <v>284</v>
      </c>
      <c r="H49" s="413"/>
      <c r="I49" s="413"/>
    </row>
    <row r="50" spans="2:9" ht="30.75" customHeight="1" x14ac:dyDescent="0.25">
      <c r="B50" s="412"/>
      <c r="C50" s="178"/>
      <c r="D50" s="414"/>
      <c r="E50" s="414"/>
      <c r="F50" s="414"/>
      <c r="G50" s="414"/>
      <c r="H50" s="414"/>
      <c r="I50" s="414"/>
    </row>
    <row r="51" spans="2:9" ht="32.25" customHeight="1" x14ac:dyDescent="0.25">
      <c r="B51" s="176" t="s">
        <v>285</v>
      </c>
      <c r="C51" s="414" t="s">
        <v>371</v>
      </c>
      <c r="D51" s="414"/>
      <c r="E51" s="414"/>
      <c r="F51" s="414"/>
      <c r="G51" s="414"/>
      <c r="H51" s="414"/>
      <c r="I51" s="414"/>
    </row>
    <row r="52" spans="2:9" ht="28.5" customHeight="1" x14ac:dyDescent="0.25">
      <c r="B52" s="167" t="s">
        <v>286</v>
      </c>
      <c r="C52" s="428" t="s">
        <v>383</v>
      </c>
      <c r="D52" s="429"/>
      <c r="E52" s="429"/>
      <c r="F52" s="429"/>
      <c r="G52" s="429"/>
      <c r="H52" s="429"/>
      <c r="I52" s="430"/>
    </row>
    <row r="53" spans="2:9" ht="30" customHeight="1" x14ac:dyDescent="0.25">
      <c r="B53" s="175" t="s">
        <v>287</v>
      </c>
      <c r="C53" s="414" t="s">
        <v>369</v>
      </c>
      <c r="D53" s="414"/>
      <c r="E53" s="414"/>
      <c r="F53" s="414"/>
      <c r="G53" s="414"/>
      <c r="H53" s="414"/>
      <c r="I53" s="414"/>
    </row>
    <row r="54" spans="2:9" ht="31.5" customHeight="1" x14ac:dyDescent="0.25">
      <c r="B54" s="175" t="s">
        <v>288</v>
      </c>
      <c r="C54" s="277" t="s">
        <v>368</v>
      </c>
      <c r="D54" s="277"/>
      <c r="E54" s="277"/>
      <c r="F54" s="277"/>
      <c r="G54" s="277"/>
      <c r="H54" s="277"/>
      <c r="I54" s="277"/>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sheetProtection sheet="1" formatCells="0" formatColumns="0" formatRows="0" insertColumns="0" insertRows="0" insertHyperlinks="0" deleteColumns="0" deleteRows="0" sort="0" autoFilter="0" pivotTables="0"/>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B18:B19"/>
    <mergeCell ref="C18:E18"/>
    <mergeCell ref="F18:I18"/>
    <mergeCell ref="C19:E19"/>
    <mergeCell ref="F19:I19"/>
    <mergeCell ref="C23:E23"/>
    <mergeCell ref="G23:I23"/>
    <mergeCell ref="C16:I16"/>
    <mergeCell ref="C17:I17"/>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2">
    <dataValidation type="list" allowBlank="1" showInputMessage="1" showErrorMessage="1" sqref="C7 I7" xr:uid="{00000000-0002-0000-0400-000000000000}">
      <formula1>#REF!</formula1>
    </dataValidation>
    <dataValidation type="list" allowBlank="1" showInputMessage="1" showErrorMessage="1" sqref="H12:I13 C24:E24 C9:F9" xr:uid="{00000000-0002-0000-0400-000001000000}">
      <formula1>#REF!</formula1>
    </dataValidation>
  </dataValidations>
  <pageMargins left="0.7" right="0.7" top="0.75" bottom="0.75" header="0.3" footer="0.3"/>
  <pageSetup orientation="portrait" r:id="rId1"/>
  <ignoredErrors>
    <ignoredError sqref="C29:C32" formula="1"/>
    <ignoredError sqref="F27:G38 H27:H38 I27" unlockedFormula="1"/>
  </ignoredErrors>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P60"/>
  <sheetViews>
    <sheetView zoomScale="70" zoomScaleNormal="70" workbookViewId="0">
      <selection activeCell="C54" sqref="C54:I54"/>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9" width="22.453125" style="7" customWidth="1"/>
    <col min="10" max="16" width="11.453125" style="3"/>
    <col min="17" max="16384" width="11.453125" style="7"/>
  </cols>
  <sheetData>
    <row r="1" spans="2:9" ht="37.5" customHeight="1" x14ac:dyDescent="0.25">
      <c r="B1" s="461"/>
      <c r="C1" s="372" t="s">
        <v>25</v>
      </c>
      <c r="D1" s="372"/>
      <c r="E1" s="372"/>
      <c r="F1" s="372"/>
      <c r="G1" s="372"/>
      <c r="H1" s="372"/>
      <c r="I1" s="462"/>
    </row>
    <row r="2" spans="2:9" ht="37.5" customHeight="1" x14ac:dyDescent="0.25">
      <c r="B2" s="461"/>
      <c r="C2" s="372" t="s">
        <v>239</v>
      </c>
      <c r="D2" s="372"/>
      <c r="E2" s="372"/>
      <c r="F2" s="372"/>
      <c r="G2" s="372"/>
      <c r="H2" s="372"/>
      <c r="I2" s="462"/>
    </row>
    <row r="3" spans="2:9" ht="37.5" customHeight="1" x14ac:dyDescent="0.25">
      <c r="B3" s="461"/>
      <c r="C3" s="372" t="s">
        <v>240</v>
      </c>
      <c r="D3" s="372"/>
      <c r="E3" s="372"/>
      <c r="F3" s="372" t="s">
        <v>241</v>
      </c>
      <c r="G3" s="372"/>
      <c r="H3" s="372"/>
      <c r="I3" s="462"/>
    </row>
    <row r="4" spans="2:9" ht="23.25" customHeight="1" x14ac:dyDescent="0.25">
      <c r="B4" s="463"/>
      <c r="C4" s="463"/>
      <c r="D4" s="463"/>
      <c r="E4" s="463"/>
      <c r="F4" s="463"/>
      <c r="G4" s="463"/>
      <c r="H4" s="463"/>
      <c r="I4" s="463"/>
    </row>
    <row r="5" spans="2:9" ht="24" customHeight="1" x14ac:dyDescent="0.25">
      <c r="B5" s="464" t="s">
        <v>234</v>
      </c>
      <c r="C5" s="464"/>
      <c r="D5" s="464"/>
      <c r="E5" s="464"/>
      <c r="F5" s="464"/>
      <c r="G5" s="464"/>
      <c r="H5" s="464"/>
      <c r="I5" s="464"/>
    </row>
    <row r="6" spans="2:9" ht="30.75" customHeight="1" x14ac:dyDescent="0.25">
      <c r="B6" s="164" t="s">
        <v>242</v>
      </c>
      <c r="C6" s="179">
        <v>3</v>
      </c>
      <c r="D6" s="465" t="s">
        <v>243</v>
      </c>
      <c r="E6" s="465"/>
      <c r="F6" s="450" t="s">
        <v>313</v>
      </c>
      <c r="G6" s="450"/>
      <c r="H6" s="450"/>
      <c r="I6" s="450"/>
    </row>
    <row r="7" spans="2:9" ht="30.75" customHeight="1" x14ac:dyDescent="0.25">
      <c r="B7" s="164" t="s">
        <v>244</v>
      </c>
      <c r="C7" s="179" t="s">
        <v>76</v>
      </c>
      <c r="D7" s="465" t="s">
        <v>245</v>
      </c>
      <c r="E7" s="465"/>
      <c r="F7" s="450" t="s">
        <v>290</v>
      </c>
      <c r="G7" s="450"/>
      <c r="H7" s="167" t="s">
        <v>246</v>
      </c>
      <c r="I7" s="179" t="s">
        <v>76</v>
      </c>
    </row>
    <row r="8" spans="2:9" ht="30.75" customHeight="1" x14ac:dyDescent="0.25">
      <c r="B8" s="164" t="s">
        <v>247</v>
      </c>
      <c r="C8" s="450" t="s">
        <v>291</v>
      </c>
      <c r="D8" s="450"/>
      <c r="E8" s="450"/>
      <c r="F8" s="450"/>
      <c r="G8" s="167" t="s">
        <v>248</v>
      </c>
      <c r="H8" s="456">
        <v>7560</v>
      </c>
      <c r="I8" s="456"/>
    </row>
    <row r="9" spans="2:9" ht="30.75" customHeight="1" x14ac:dyDescent="0.25">
      <c r="B9" s="164" t="s">
        <v>48</v>
      </c>
      <c r="C9" s="457" t="s">
        <v>65</v>
      </c>
      <c r="D9" s="457"/>
      <c r="E9" s="457"/>
      <c r="F9" s="457"/>
      <c r="G9" s="167" t="s">
        <v>249</v>
      </c>
      <c r="H9" s="458" t="s">
        <v>165</v>
      </c>
      <c r="I9" s="458"/>
    </row>
    <row r="10" spans="2:9" ht="30.75" customHeight="1" x14ac:dyDescent="0.25">
      <c r="B10" s="164" t="s">
        <v>250</v>
      </c>
      <c r="C10" s="459" t="s">
        <v>359</v>
      </c>
      <c r="D10" s="459"/>
      <c r="E10" s="459"/>
      <c r="F10" s="459"/>
      <c r="G10" s="459"/>
      <c r="H10" s="459"/>
      <c r="I10" s="459"/>
    </row>
    <row r="11" spans="2:9" ht="30.75" customHeight="1" x14ac:dyDescent="0.25">
      <c r="B11" s="164" t="s">
        <v>251</v>
      </c>
      <c r="C11" s="451" t="s">
        <v>292</v>
      </c>
      <c r="D11" s="451"/>
      <c r="E11" s="451"/>
      <c r="F11" s="451"/>
      <c r="G11" s="451"/>
      <c r="H11" s="451"/>
      <c r="I11" s="451"/>
    </row>
    <row r="12" spans="2:9" ht="30.75" customHeight="1" x14ac:dyDescent="0.25">
      <c r="B12" s="164" t="s">
        <v>254</v>
      </c>
      <c r="C12" s="340" t="s">
        <v>353</v>
      </c>
      <c r="D12" s="340"/>
      <c r="E12" s="340"/>
      <c r="F12" s="340"/>
      <c r="G12" s="167" t="s">
        <v>252</v>
      </c>
      <c r="H12" s="342" t="s">
        <v>91</v>
      </c>
      <c r="I12" s="342"/>
    </row>
    <row r="13" spans="2:9" ht="30.75" customHeight="1" x14ac:dyDescent="0.25">
      <c r="B13" s="164" t="s">
        <v>255</v>
      </c>
      <c r="C13" s="460" t="s">
        <v>360</v>
      </c>
      <c r="D13" s="460"/>
      <c r="E13" s="460"/>
      <c r="F13" s="460"/>
      <c r="G13" s="167" t="s">
        <v>253</v>
      </c>
      <c r="H13" s="451" t="s">
        <v>70</v>
      </c>
      <c r="I13" s="451"/>
    </row>
    <row r="14" spans="2:9" ht="64.5" customHeight="1" x14ac:dyDescent="0.25">
      <c r="B14" s="164" t="s">
        <v>256</v>
      </c>
      <c r="C14" s="346" t="s">
        <v>314</v>
      </c>
      <c r="D14" s="346"/>
      <c r="E14" s="346"/>
      <c r="F14" s="346"/>
      <c r="G14" s="346"/>
      <c r="H14" s="346"/>
      <c r="I14" s="346"/>
    </row>
    <row r="15" spans="2:9" ht="30.75" customHeight="1" x14ac:dyDescent="0.25">
      <c r="B15" s="164" t="s">
        <v>257</v>
      </c>
      <c r="C15" s="340" t="s">
        <v>305</v>
      </c>
      <c r="D15" s="340"/>
      <c r="E15" s="340"/>
      <c r="F15" s="340"/>
      <c r="G15" s="340"/>
      <c r="H15" s="340"/>
      <c r="I15" s="340"/>
    </row>
    <row r="16" spans="2:9" ht="20.25" customHeight="1" x14ac:dyDescent="0.25">
      <c r="B16" s="164" t="s">
        <v>258</v>
      </c>
      <c r="C16" s="450" t="s">
        <v>316</v>
      </c>
      <c r="D16" s="450"/>
      <c r="E16" s="450"/>
      <c r="F16" s="450"/>
      <c r="G16" s="450"/>
      <c r="H16" s="450"/>
      <c r="I16" s="450"/>
    </row>
    <row r="17" spans="2:10" ht="30.75" customHeight="1" x14ac:dyDescent="0.25">
      <c r="B17" s="164" t="s">
        <v>259</v>
      </c>
      <c r="C17" s="451" t="s">
        <v>315</v>
      </c>
      <c r="D17" s="452"/>
      <c r="E17" s="452"/>
      <c r="F17" s="452"/>
      <c r="G17" s="452"/>
      <c r="H17" s="452"/>
      <c r="I17" s="452"/>
    </row>
    <row r="18" spans="2:10" ht="18" customHeight="1" x14ac:dyDescent="0.25">
      <c r="B18" s="453" t="s">
        <v>265</v>
      </c>
      <c r="C18" s="454" t="s">
        <v>237</v>
      </c>
      <c r="D18" s="454"/>
      <c r="E18" s="454"/>
      <c r="F18" s="455" t="s">
        <v>238</v>
      </c>
      <c r="G18" s="455"/>
      <c r="H18" s="455"/>
      <c r="I18" s="455"/>
    </row>
    <row r="19" spans="2:10" ht="39.75" customHeight="1" x14ac:dyDescent="0.25">
      <c r="B19" s="453"/>
      <c r="C19" s="450" t="s">
        <v>317</v>
      </c>
      <c r="D19" s="450"/>
      <c r="E19" s="450"/>
      <c r="F19" s="450" t="s">
        <v>318</v>
      </c>
      <c r="G19" s="450"/>
      <c r="H19" s="450"/>
      <c r="I19" s="450"/>
    </row>
    <row r="20" spans="2:10" ht="39.75" customHeight="1" x14ac:dyDescent="0.25">
      <c r="B20" s="165" t="s">
        <v>266</v>
      </c>
      <c r="C20" s="428" t="s">
        <v>319</v>
      </c>
      <c r="D20" s="429"/>
      <c r="E20" s="430"/>
      <c r="F20" s="342" t="s">
        <v>320</v>
      </c>
      <c r="G20" s="342"/>
      <c r="H20" s="342"/>
      <c r="I20" s="343"/>
    </row>
    <row r="21" spans="2:10" ht="59.5" customHeight="1" x14ac:dyDescent="0.25">
      <c r="B21" s="165" t="s">
        <v>267</v>
      </c>
      <c r="C21" s="431" t="s">
        <v>321</v>
      </c>
      <c r="D21" s="432"/>
      <c r="E21" s="433"/>
      <c r="F21" s="434" t="s">
        <v>322</v>
      </c>
      <c r="G21" s="435"/>
      <c r="H21" s="435"/>
      <c r="I21" s="436"/>
    </row>
    <row r="22" spans="2:10" ht="23.25" customHeight="1" x14ac:dyDescent="0.25">
      <c r="B22" s="165" t="s">
        <v>268</v>
      </c>
      <c r="C22" s="437">
        <v>44927</v>
      </c>
      <c r="D22" s="438"/>
      <c r="E22" s="439"/>
      <c r="F22" s="167" t="s">
        <v>271</v>
      </c>
      <c r="G22" s="194">
        <v>25000</v>
      </c>
      <c r="H22" s="167" t="s">
        <v>275</v>
      </c>
      <c r="I22" s="195">
        <f>1359+19566+25000</f>
        <v>45925</v>
      </c>
      <c r="J22" s="186"/>
    </row>
    <row r="23" spans="2:10" ht="27" customHeight="1" x14ac:dyDescent="0.25">
      <c r="B23" s="165" t="s">
        <v>269</v>
      </c>
      <c r="C23" s="437">
        <v>45291</v>
      </c>
      <c r="D23" s="320"/>
      <c r="E23" s="440"/>
      <c r="F23" s="167" t="s">
        <v>272</v>
      </c>
      <c r="G23" s="471">
        <f>+F27</f>
        <v>2100</v>
      </c>
      <c r="H23" s="472"/>
      <c r="I23" s="473"/>
    </row>
    <row r="24" spans="2:10" ht="36" customHeight="1" x14ac:dyDescent="0.25">
      <c r="B24" s="166" t="s">
        <v>270</v>
      </c>
      <c r="C24" s="332" t="s">
        <v>88</v>
      </c>
      <c r="D24" s="333"/>
      <c r="E24" s="334"/>
      <c r="F24" s="180" t="s">
        <v>274</v>
      </c>
      <c r="G24" s="434" t="s">
        <v>303</v>
      </c>
      <c r="H24" s="435"/>
      <c r="I24" s="444"/>
    </row>
    <row r="25" spans="2:10" ht="22.5" customHeight="1" x14ac:dyDescent="0.25">
      <c r="B25" s="445" t="s">
        <v>235</v>
      </c>
      <c r="C25" s="427"/>
      <c r="D25" s="427"/>
      <c r="E25" s="427"/>
      <c r="F25" s="427"/>
      <c r="G25" s="427"/>
      <c r="H25" s="427"/>
      <c r="I25" s="446"/>
    </row>
    <row r="26" spans="2:10" ht="43.5" customHeight="1" x14ac:dyDescent="0.25">
      <c r="B26" s="169" t="s">
        <v>105</v>
      </c>
      <c r="C26" s="170" t="s">
        <v>261</v>
      </c>
      <c r="D26" s="170" t="s">
        <v>260</v>
      </c>
      <c r="E26" s="171" t="s">
        <v>264</v>
      </c>
      <c r="F26" s="170" t="s">
        <v>263</v>
      </c>
      <c r="G26" s="170" t="s">
        <v>262</v>
      </c>
      <c r="H26" s="171" t="s">
        <v>276</v>
      </c>
      <c r="I26" s="172" t="s">
        <v>273</v>
      </c>
    </row>
    <row r="27" spans="2:10" ht="19.5" customHeight="1" x14ac:dyDescent="0.25">
      <c r="B27" s="173" t="s">
        <v>113</v>
      </c>
      <c r="C27" s="197">
        <v>50</v>
      </c>
      <c r="D27" s="185">
        <v>165</v>
      </c>
      <c r="E27" s="183">
        <f>IF(OR(C27=0,C27=""),0,D27/C27)</f>
        <v>3.3</v>
      </c>
      <c r="F27" s="447">
        <f>SUM(C27:C38)</f>
        <v>2100</v>
      </c>
      <c r="G27" s="447">
        <f>SUM(D27:D38)</f>
        <v>565</v>
      </c>
      <c r="H27" s="182">
        <f>+(D27*100%)/$G$23</f>
        <v>7.857142857142857E-2</v>
      </c>
      <c r="I27" s="447">
        <f>G27+I22</f>
        <v>46490</v>
      </c>
    </row>
    <row r="28" spans="2:10" ht="19.5" customHeight="1" x14ac:dyDescent="0.25">
      <c r="B28" s="173" t="s">
        <v>114</v>
      </c>
      <c r="C28" s="197">
        <v>200</v>
      </c>
      <c r="D28" s="185">
        <v>200</v>
      </c>
      <c r="E28" s="183">
        <f t="shared" ref="E28:E38" si="0">IF(OR(C28=0,C28=""),0,D28/C28)</f>
        <v>1</v>
      </c>
      <c r="F28" s="448"/>
      <c r="G28" s="448"/>
      <c r="H28" s="182">
        <f>+IF(D28="","",((D28*100%)/$G$23)+H27)</f>
        <v>0.1738095238095238</v>
      </c>
      <c r="I28" s="448"/>
    </row>
    <row r="29" spans="2:10" ht="19.5" customHeight="1" x14ac:dyDescent="0.25">
      <c r="B29" s="173" t="s">
        <v>115</v>
      </c>
      <c r="C29" s="197">
        <v>200</v>
      </c>
      <c r="D29" s="202">
        <v>200</v>
      </c>
      <c r="E29" s="183">
        <f t="shared" si="0"/>
        <v>1</v>
      </c>
      <c r="F29" s="448"/>
      <c r="G29" s="448"/>
      <c r="H29" s="182">
        <f t="shared" ref="H29:H38" si="1">+IF(D29="","",((D29*100%)/$G$23)+H28)</f>
        <v>0.26904761904761904</v>
      </c>
      <c r="I29" s="448"/>
    </row>
    <row r="30" spans="2:10" ht="19.5" customHeight="1" x14ac:dyDescent="0.25">
      <c r="B30" s="173" t="s">
        <v>116</v>
      </c>
      <c r="C30" s="197">
        <v>200</v>
      </c>
      <c r="D30" s="185"/>
      <c r="E30" s="183">
        <f t="shared" si="0"/>
        <v>0</v>
      </c>
      <c r="F30" s="448"/>
      <c r="G30" s="448"/>
      <c r="H30" s="182" t="str">
        <f t="shared" si="1"/>
        <v/>
      </c>
      <c r="I30" s="448"/>
    </row>
    <row r="31" spans="2:10" ht="19.5" customHeight="1" x14ac:dyDescent="0.25">
      <c r="B31" s="173" t="s">
        <v>117</v>
      </c>
      <c r="C31" s="197">
        <v>200</v>
      </c>
      <c r="D31" s="184"/>
      <c r="E31" s="183">
        <f>IF(OR(C32=0,C32=""),0,D31/C32)</f>
        <v>0</v>
      </c>
      <c r="F31" s="448"/>
      <c r="G31" s="448"/>
      <c r="H31" s="182" t="str">
        <f t="shared" si="1"/>
        <v/>
      </c>
      <c r="I31" s="448"/>
    </row>
    <row r="32" spans="2:10" ht="19.5" customHeight="1" x14ac:dyDescent="0.25">
      <c r="B32" s="173" t="s">
        <v>118</v>
      </c>
      <c r="C32" s="197">
        <v>250</v>
      </c>
      <c r="D32" s="184"/>
      <c r="E32" s="183">
        <f>IF(OR(C33=0,C33=""),0,D32/C33)</f>
        <v>0</v>
      </c>
      <c r="F32" s="448"/>
      <c r="G32" s="448"/>
      <c r="H32" s="182" t="str">
        <f t="shared" si="1"/>
        <v/>
      </c>
      <c r="I32" s="448"/>
    </row>
    <row r="33" spans="2:12" ht="19.5" customHeight="1" x14ac:dyDescent="0.25">
      <c r="B33" s="173" t="s">
        <v>119</v>
      </c>
      <c r="C33" s="197">
        <v>250</v>
      </c>
      <c r="D33" s="184"/>
      <c r="E33" s="183">
        <f t="shared" si="0"/>
        <v>0</v>
      </c>
      <c r="F33" s="448"/>
      <c r="G33" s="448"/>
      <c r="H33" s="182" t="str">
        <f t="shared" si="1"/>
        <v/>
      </c>
      <c r="I33" s="448"/>
    </row>
    <row r="34" spans="2:12" ht="19.5" customHeight="1" x14ac:dyDescent="0.25">
      <c r="B34" s="173" t="s">
        <v>120</v>
      </c>
      <c r="C34" s="197">
        <v>250</v>
      </c>
      <c r="D34" s="184"/>
      <c r="E34" s="183">
        <f t="shared" si="0"/>
        <v>0</v>
      </c>
      <c r="F34" s="448"/>
      <c r="G34" s="448"/>
      <c r="H34" s="182" t="str">
        <f t="shared" si="1"/>
        <v/>
      </c>
      <c r="I34" s="448"/>
    </row>
    <row r="35" spans="2:12" ht="19.5" customHeight="1" x14ac:dyDescent="0.25">
      <c r="B35" s="173" t="s">
        <v>121</v>
      </c>
      <c r="C35" s="197">
        <v>150</v>
      </c>
      <c r="D35" s="184"/>
      <c r="E35" s="183">
        <f t="shared" si="0"/>
        <v>0</v>
      </c>
      <c r="F35" s="448"/>
      <c r="G35" s="448"/>
      <c r="H35" s="182" t="str">
        <f t="shared" si="1"/>
        <v/>
      </c>
      <c r="I35" s="448"/>
    </row>
    <row r="36" spans="2:12" ht="19.5" customHeight="1" x14ac:dyDescent="0.25">
      <c r="B36" s="173" t="s">
        <v>122</v>
      </c>
      <c r="C36" s="197">
        <v>150</v>
      </c>
      <c r="D36" s="184"/>
      <c r="E36" s="183">
        <f t="shared" si="0"/>
        <v>0</v>
      </c>
      <c r="F36" s="448"/>
      <c r="G36" s="448"/>
      <c r="H36" s="182" t="str">
        <f t="shared" si="1"/>
        <v/>
      </c>
      <c r="I36" s="448"/>
    </row>
    <row r="37" spans="2:12" ht="19.5" customHeight="1" x14ac:dyDescent="0.35">
      <c r="B37" s="173" t="s">
        <v>123</v>
      </c>
      <c r="C37" s="197">
        <v>100</v>
      </c>
      <c r="D37" s="184"/>
      <c r="E37" s="183">
        <f t="shared" si="0"/>
        <v>0</v>
      </c>
      <c r="F37" s="448"/>
      <c r="G37" s="448"/>
      <c r="H37" s="182" t="str">
        <f t="shared" si="1"/>
        <v/>
      </c>
      <c r="I37" s="448"/>
      <c r="J37"/>
      <c r="K37"/>
      <c r="L37"/>
    </row>
    <row r="38" spans="2:12" ht="19.5" customHeight="1" x14ac:dyDescent="0.25">
      <c r="B38" s="173" t="s">
        <v>124</v>
      </c>
      <c r="C38" s="197">
        <v>100</v>
      </c>
      <c r="D38" s="184"/>
      <c r="E38" s="183">
        <f t="shared" si="0"/>
        <v>0</v>
      </c>
      <c r="F38" s="449"/>
      <c r="G38" s="449"/>
      <c r="H38" s="182" t="str">
        <f t="shared" si="1"/>
        <v/>
      </c>
      <c r="I38" s="449"/>
    </row>
    <row r="39" spans="2:12" ht="194.5" customHeight="1" x14ac:dyDescent="0.25">
      <c r="B39" s="174" t="s">
        <v>277</v>
      </c>
      <c r="C39" s="474" t="s">
        <v>391</v>
      </c>
      <c r="D39" s="475"/>
      <c r="E39" s="475"/>
      <c r="F39" s="475"/>
      <c r="G39" s="475"/>
      <c r="H39" s="475"/>
      <c r="I39" s="476"/>
    </row>
    <row r="40" spans="2:12" ht="54.75" customHeight="1" x14ac:dyDescent="0.25">
      <c r="B40" s="415"/>
      <c r="C40" s="308"/>
      <c r="D40" s="308"/>
      <c r="E40" s="308"/>
      <c r="F40" s="308"/>
      <c r="G40" s="308"/>
      <c r="H40" s="308"/>
      <c r="I40" s="416"/>
    </row>
    <row r="41" spans="2:12" ht="34.5" customHeight="1" x14ac:dyDescent="0.25">
      <c r="B41" s="417"/>
      <c r="C41" s="311"/>
      <c r="D41" s="311"/>
      <c r="E41" s="311"/>
      <c r="F41" s="311"/>
      <c r="G41" s="311"/>
      <c r="H41" s="311"/>
      <c r="I41" s="418"/>
    </row>
    <row r="42" spans="2:12" ht="49.5" customHeight="1" x14ac:dyDescent="0.25">
      <c r="B42" s="417"/>
      <c r="C42" s="311"/>
      <c r="D42" s="311"/>
      <c r="E42" s="311"/>
      <c r="F42" s="311"/>
      <c r="G42" s="311"/>
      <c r="H42" s="311"/>
      <c r="I42" s="418"/>
    </row>
    <row r="43" spans="2:12" ht="45.75" customHeight="1" x14ac:dyDescent="0.25">
      <c r="B43" s="417"/>
      <c r="C43" s="311"/>
      <c r="D43" s="311"/>
      <c r="E43" s="311"/>
      <c r="F43" s="311"/>
      <c r="G43" s="311"/>
      <c r="H43" s="311"/>
      <c r="I43" s="418"/>
    </row>
    <row r="44" spans="2:12" ht="5.25" customHeight="1" x14ac:dyDescent="0.25">
      <c r="B44" s="419"/>
      <c r="C44" s="314"/>
      <c r="D44" s="314"/>
      <c r="E44" s="314"/>
      <c r="F44" s="314"/>
      <c r="G44" s="314"/>
      <c r="H44" s="314"/>
      <c r="I44" s="420"/>
    </row>
    <row r="45" spans="2:12" ht="150" customHeight="1" x14ac:dyDescent="0.25">
      <c r="B45" s="164" t="s">
        <v>278</v>
      </c>
      <c r="C45" s="421" t="s">
        <v>387</v>
      </c>
      <c r="D45" s="422"/>
      <c r="E45" s="422"/>
      <c r="F45" s="422"/>
      <c r="G45" s="422"/>
      <c r="H45" s="422"/>
      <c r="I45" s="423"/>
    </row>
    <row r="46" spans="2:12" ht="32.25" customHeight="1" x14ac:dyDescent="0.25">
      <c r="B46" s="164" t="s">
        <v>279</v>
      </c>
      <c r="C46" s="421" t="s">
        <v>366</v>
      </c>
      <c r="D46" s="422"/>
      <c r="E46" s="422"/>
      <c r="F46" s="422"/>
      <c r="G46" s="422"/>
      <c r="H46" s="422"/>
      <c r="I46" s="423"/>
    </row>
    <row r="47" spans="2:12" ht="41.15" customHeight="1" x14ac:dyDescent="0.25">
      <c r="B47" s="175" t="s">
        <v>280</v>
      </c>
      <c r="C47" s="424" t="s">
        <v>367</v>
      </c>
      <c r="D47" s="425"/>
      <c r="E47" s="425"/>
      <c r="F47" s="425"/>
      <c r="G47" s="425"/>
      <c r="H47" s="425"/>
      <c r="I47" s="426"/>
    </row>
    <row r="48" spans="2:12" ht="22.5" customHeight="1" x14ac:dyDescent="0.25">
      <c r="B48" s="427" t="s">
        <v>236</v>
      </c>
      <c r="C48" s="427"/>
      <c r="D48" s="427"/>
      <c r="E48" s="427"/>
      <c r="F48" s="427"/>
      <c r="G48" s="427"/>
      <c r="H48" s="427"/>
      <c r="I48" s="427"/>
    </row>
    <row r="49" spans="2:9" ht="22.5" customHeight="1" x14ac:dyDescent="0.25">
      <c r="B49" s="411" t="s">
        <v>281</v>
      </c>
      <c r="C49" s="177" t="s">
        <v>282</v>
      </c>
      <c r="D49" s="413" t="s">
        <v>283</v>
      </c>
      <c r="E49" s="413"/>
      <c r="F49" s="413"/>
      <c r="G49" s="413" t="s">
        <v>284</v>
      </c>
      <c r="H49" s="413"/>
      <c r="I49" s="413"/>
    </row>
    <row r="50" spans="2:9" ht="30.75" customHeight="1" x14ac:dyDescent="0.25">
      <c r="B50" s="412"/>
      <c r="C50" s="178"/>
      <c r="D50" s="414"/>
      <c r="E50" s="414"/>
      <c r="F50" s="414"/>
      <c r="G50" s="414"/>
      <c r="H50" s="414"/>
      <c r="I50" s="414"/>
    </row>
    <row r="51" spans="2:9" ht="32.25" customHeight="1" x14ac:dyDescent="0.25">
      <c r="B51" s="176" t="s">
        <v>285</v>
      </c>
      <c r="C51" s="414" t="s">
        <v>371</v>
      </c>
      <c r="D51" s="414"/>
      <c r="E51" s="414"/>
      <c r="F51" s="414"/>
      <c r="G51" s="414"/>
      <c r="H51" s="414"/>
      <c r="I51" s="414"/>
    </row>
    <row r="52" spans="2:9" ht="28.5" customHeight="1" x14ac:dyDescent="0.25">
      <c r="B52" s="167" t="s">
        <v>286</v>
      </c>
      <c r="C52" s="428" t="s">
        <v>383</v>
      </c>
      <c r="D52" s="429"/>
      <c r="E52" s="429"/>
      <c r="F52" s="429"/>
      <c r="G52" s="429"/>
      <c r="H52" s="429"/>
      <c r="I52" s="430"/>
    </row>
    <row r="53" spans="2:9" ht="30" customHeight="1" x14ac:dyDescent="0.25">
      <c r="B53" s="175" t="s">
        <v>287</v>
      </c>
      <c r="C53" s="414" t="s">
        <v>369</v>
      </c>
      <c r="D53" s="414"/>
      <c r="E53" s="414"/>
      <c r="F53" s="414"/>
      <c r="G53" s="414"/>
      <c r="H53" s="414"/>
      <c r="I53" s="414"/>
    </row>
    <row r="54" spans="2:9" ht="31.5" customHeight="1" x14ac:dyDescent="0.25">
      <c r="B54" s="175" t="s">
        <v>288</v>
      </c>
      <c r="C54" s="277" t="s">
        <v>368</v>
      </c>
      <c r="D54" s="277"/>
      <c r="E54" s="277"/>
      <c r="F54" s="277"/>
      <c r="G54" s="277"/>
      <c r="H54" s="277"/>
      <c r="I54" s="277"/>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sheetProtection algorithmName="SHA-512" hashValue="Un4OgpfWTZmsP1xPPUwZcLepNEBaR8lU2X65j2/wkrzcZV3faAMQTgS7bLUZ1VTYuC5szPWOEt/oGfqv5n7LlA==" saltValue="Yapz/jU35umWnRMcIssQaw==" spinCount="100000" sheet="1" formatCells="0" formatColumns="0" formatRows="0" insertColumns="0" insertRows="0" insertHyperlinks="0" deleteColumns="0" deleteRows="0" sort="0" autoFilter="0" pivotTables="0"/>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2">
    <dataValidation type="list" allowBlank="1" showInputMessage="1" showErrorMessage="1" sqref="H12" xr:uid="{45C23A7E-543E-4D29-A4C1-2D04ACAA347D}">
      <formula1>#REF!</formula1>
    </dataValidation>
    <dataValidation type="list" allowBlank="1" showInputMessage="1" showErrorMessage="1" sqref="C24:E24 I12 C7 I7 H13:I13 C9:F9" xr:uid="{61C5D13F-F8E6-48C1-8A0B-B8C649DFD357}">
      <formula1>#REF!</formula1>
    </dataValidation>
  </dataValidations>
  <pageMargins left="0.7" right="0.7" top="0.75" bottom="0.75" header="0.3" footer="0.3"/>
  <pageSetup orientation="portrait" r:id="rId1"/>
  <ignoredErrors>
    <ignoredError sqref="F27:I38" unlockedFormula="1"/>
  </ignoredErrors>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Q60"/>
  <sheetViews>
    <sheetView zoomScale="70" zoomScaleNormal="70" workbookViewId="0">
      <selection activeCell="C54" sqref="C54:I54"/>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9" width="22.453125" style="7" customWidth="1"/>
    <col min="10" max="17" width="11.453125" style="3"/>
    <col min="18" max="16384" width="11.453125" style="7"/>
  </cols>
  <sheetData>
    <row r="1" spans="2:9" ht="37.5" customHeight="1" x14ac:dyDescent="0.25">
      <c r="B1" s="461"/>
      <c r="C1" s="372" t="s">
        <v>25</v>
      </c>
      <c r="D1" s="372"/>
      <c r="E1" s="372"/>
      <c r="F1" s="372"/>
      <c r="G1" s="372"/>
      <c r="H1" s="372"/>
      <c r="I1" s="462"/>
    </row>
    <row r="2" spans="2:9" ht="37.5" customHeight="1" x14ac:dyDescent="0.25">
      <c r="B2" s="461"/>
      <c r="C2" s="372" t="s">
        <v>239</v>
      </c>
      <c r="D2" s="372"/>
      <c r="E2" s="372"/>
      <c r="F2" s="372"/>
      <c r="G2" s="372"/>
      <c r="H2" s="372"/>
      <c r="I2" s="462"/>
    </row>
    <row r="3" spans="2:9" ht="37.5" customHeight="1" x14ac:dyDescent="0.25">
      <c r="B3" s="461"/>
      <c r="C3" s="372" t="s">
        <v>240</v>
      </c>
      <c r="D3" s="372"/>
      <c r="E3" s="372"/>
      <c r="F3" s="372" t="s">
        <v>241</v>
      </c>
      <c r="G3" s="372"/>
      <c r="H3" s="372"/>
      <c r="I3" s="462"/>
    </row>
    <row r="4" spans="2:9" ht="23.25" customHeight="1" x14ac:dyDescent="0.25">
      <c r="B4" s="463"/>
      <c r="C4" s="463"/>
      <c r="D4" s="463"/>
      <c r="E4" s="463"/>
      <c r="F4" s="463"/>
      <c r="G4" s="463"/>
      <c r="H4" s="463"/>
      <c r="I4" s="463"/>
    </row>
    <row r="5" spans="2:9" ht="24" customHeight="1" x14ac:dyDescent="0.25">
      <c r="B5" s="464" t="s">
        <v>234</v>
      </c>
      <c r="C5" s="464"/>
      <c r="D5" s="464"/>
      <c r="E5" s="464"/>
      <c r="F5" s="464"/>
      <c r="G5" s="464"/>
      <c r="H5" s="464"/>
      <c r="I5" s="464"/>
    </row>
    <row r="6" spans="2:9" ht="30.75" customHeight="1" x14ac:dyDescent="0.25">
      <c r="B6" s="164" t="s">
        <v>242</v>
      </c>
      <c r="C6" s="179">
        <v>4</v>
      </c>
      <c r="D6" s="465" t="s">
        <v>243</v>
      </c>
      <c r="E6" s="465"/>
      <c r="F6" s="450" t="s">
        <v>323</v>
      </c>
      <c r="G6" s="450"/>
      <c r="H6" s="450"/>
      <c r="I6" s="450"/>
    </row>
    <row r="7" spans="2:9" ht="30.75" customHeight="1" x14ac:dyDescent="0.25">
      <c r="B7" s="164" t="s">
        <v>244</v>
      </c>
      <c r="C7" s="179" t="s">
        <v>76</v>
      </c>
      <c r="D7" s="465" t="s">
        <v>245</v>
      </c>
      <c r="E7" s="465"/>
      <c r="F7" s="450" t="s">
        <v>290</v>
      </c>
      <c r="G7" s="450"/>
      <c r="H7" s="167" t="s">
        <v>246</v>
      </c>
      <c r="I7" s="179" t="s">
        <v>76</v>
      </c>
    </row>
    <row r="8" spans="2:9" ht="30.75" customHeight="1" x14ac:dyDescent="0.25">
      <c r="B8" s="164" t="s">
        <v>247</v>
      </c>
      <c r="C8" s="450" t="s">
        <v>291</v>
      </c>
      <c r="D8" s="450"/>
      <c r="E8" s="450"/>
      <c r="F8" s="450"/>
      <c r="G8" s="167" t="s">
        <v>248</v>
      </c>
      <c r="H8" s="456">
        <v>7560</v>
      </c>
      <c r="I8" s="456"/>
    </row>
    <row r="9" spans="2:9" ht="30.75" customHeight="1" x14ac:dyDescent="0.25">
      <c r="B9" s="164" t="s">
        <v>48</v>
      </c>
      <c r="C9" s="457" t="s">
        <v>65</v>
      </c>
      <c r="D9" s="457"/>
      <c r="E9" s="457"/>
      <c r="F9" s="457"/>
      <c r="G9" s="167" t="s">
        <v>249</v>
      </c>
      <c r="H9" s="458" t="s">
        <v>165</v>
      </c>
      <c r="I9" s="458"/>
    </row>
    <row r="10" spans="2:9" ht="30.75" customHeight="1" x14ac:dyDescent="0.25">
      <c r="B10" s="164" t="s">
        <v>250</v>
      </c>
      <c r="C10" s="459" t="s">
        <v>359</v>
      </c>
      <c r="D10" s="459"/>
      <c r="E10" s="459"/>
      <c r="F10" s="459"/>
      <c r="G10" s="459"/>
      <c r="H10" s="459"/>
      <c r="I10" s="459"/>
    </row>
    <row r="11" spans="2:9" ht="30.75" customHeight="1" x14ac:dyDescent="0.25">
      <c r="B11" s="164" t="s">
        <v>251</v>
      </c>
      <c r="C11" s="451" t="s">
        <v>292</v>
      </c>
      <c r="D11" s="451"/>
      <c r="E11" s="451"/>
      <c r="F11" s="451"/>
      <c r="G11" s="451"/>
      <c r="H11" s="451"/>
      <c r="I11" s="451"/>
    </row>
    <row r="12" spans="2:9" ht="30.75" customHeight="1" x14ac:dyDescent="0.25">
      <c r="B12" s="164" t="s">
        <v>254</v>
      </c>
      <c r="C12" s="340" t="s">
        <v>354</v>
      </c>
      <c r="D12" s="340"/>
      <c r="E12" s="340"/>
      <c r="F12" s="340"/>
      <c r="G12" s="167" t="s">
        <v>252</v>
      </c>
      <c r="H12" s="342" t="s">
        <v>91</v>
      </c>
      <c r="I12" s="342"/>
    </row>
    <row r="13" spans="2:9" ht="30.75" customHeight="1" x14ac:dyDescent="0.25">
      <c r="B13" s="164" t="s">
        <v>255</v>
      </c>
      <c r="C13" s="460" t="s">
        <v>360</v>
      </c>
      <c r="D13" s="460"/>
      <c r="E13" s="460"/>
      <c r="F13" s="460"/>
      <c r="G13" s="167" t="s">
        <v>253</v>
      </c>
      <c r="H13" s="451" t="s">
        <v>70</v>
      </c>
      <c r="I13" s="451"/>
    </row>
    <row r="14" spans="2:9" ht="64.5" customHeight="1" x14ac:dyDescent="0.25">
      <c r="B14" s="164" t="s">
        <v>256</v>
      </c>
      <c r="C14" s="346" t="s">
        <v>324</v>
      </c>
      <c r="D14" s="346"/>
      <c r="E14" s="346"/>
      <c r="F14" s="346"/>
      <c r="G14" s="346"/>
      <c r="H14" s="346"/>
      <c r="I14" s="346"/>
    </row>
    <row r="15" spans="2:9" ht="30.75" customHeight="1" x14ac:dyDescent="0.25">
      <c r="B15" s="164" t="s">
        <v>257</v>
      </c>
      <c r="C15" s="340" t="s">
        <v>325</v>
      </c>
      <c r="D15" s="340"/>
      <c r="E15" s="340"/>
      <c r="F15" s="340"/>
      <c r="G15" s="340"/>
      <c r="H15" s="340"/>
      <c r="I15" s="340"/>
    </row>
    <row r="16" spans="2:9" ht="20.25" customHeight="1" x14ac:dyDescent="0.25">
      <c r="B16" s="164" t="s">
        <v>258</v>
      </c>
      <c r="C16" s="450" t="s">
        <v>326</v>
      </c>
      <c r="D16" s="450"/>
      <c r="E16" s="450"/>
      <c r="F16" s="450"/>
      <c r="G16" s="450"/>
      <c r="H16" s="450"/>
      <c r="I16" s="450"/>
    </row>
    <row r="17" spans="2:9" ht="30.75" customHeight="1" x14ac:dyDescent="0.25">
      <c r="B17" s="164" t="s">
        <v>259</v>
      </c>
      <c r="C17" s="451" t="s">
        <v>315</v>
      </c>
      <c r="D17" s="452"/>
      <c r="E17" s="452"/>
      <c r="F17" s="452"/>
      <c r="G17" s="452"/>
      <c r="H17" s="452"/>
      <c r="I17" s="452"/>
    </row>
    <row r="18" spans="2:9" ht="18" customHeight="1" x14ac:dyDescent="0.25">
      <c r="B18" s="453" t="s">
        <v>265</v>
      </c>
      <c r="C18" s="454" t="s">
        <v>237</v>
      </c>
      <c r="D18" s="454"/>
      <c r="E18" s="454"/>
      <c r="F18" s="455" t="s">
        <v>238</v>
      </c>
      <c r="G18" s="455"/>
      <c r="H18" s="455"/>
      <c r="I18" s="455"/>
    </row>
    <row r="19" spans="2:9" ht="39.75" customHeight="1" x14ac:dyDescent="0.25">
      <c r="B19" s="453"/>
      <c r="C19" s="450" t="s">
        <v>327</v>
      </c>
      <c r="D19" s="450"/>
      <c r="E19" s="450"/>
      <c r="F19" s="450" t="s">
        <v>328</v>
      </c>
      <c r="G19" s="450"/>
      <c r="H19" s="450"/>
      <c r="I19" s="450"/>
    </row>
    <row r="20" spans="2:9" ht="39.75" customHeight="1" x14ac:dyDescent="0.25">
      <c r="B20" s="165" t="s">
        <v>266</v>
      </c>
      <c r="C20" s="428" t="s">
        <v>319</v>
      </c>
      <c r="D20" s="429"/>
      <c r="E20" s="430"/>
      <c r="F20" s="342" t="s">
        <v>320</v>
      </c>
      <c r="G20" s="342"/>
      <c r="H20" s="342"/>
      <c r="I20" s="343"/>
    </row>
    <row r="21" spans="2:9" ht="42" customHeight="1" x14ac:dyDescent="0.25">
      <c r="B21" s="165" t="s">
        <v>267</v>
      </c>
      <c r="C21" s="431" t="s">
        <v>329</v>
      </c>
      <c r="D21" s="432"/>
      <c r="E21" s="433"/>
      <c r="F21" s="434" t="s">
        <v>330</v>
      </c>
      <c r="G21" s="435"/>
      <c r="H21" s="435"/>
      <c r="I21" s="436"/>
    </row>
    <row r="22" spans="2:9" ht="23.25" customHeight="1" x14ac:dyDescent="0.25">
      <c r="B22" s="165" t="s">
        <v>268</v>
      </c>
      <c r="C22" s="437">
        <v>44927</v>
      </c>
      <c r="D22" s="438"/>
      <c r="E22" s="439"/>
      <c r="F22" s="167" t="s">
        <v>271</v>
      </c>
      <c r="G22" s="195">
        <v>4000</v>
      </c>
      <c r="H22" s="167" t="s">
        <v>275</v>
      </c>
      <c r="I22" s="195">
        <f>404+2800+4000</f>
        <v>7204</v>
      </c>
    </row>
    <row r="23" spans="2:9" ht="27" customHeight="1" x14ac:dyDescent="0.25">
      <c r="B23" s="165" t="s">
        <v>269</v>
      </c>
      <c r="C23" s="437">
        <v>45291</v>
      </c>
      <c r="D23" s="320"/>
      <c r="E23" s="440"/>
      <c r="F23" s="167" t="s">
        <v>272</v>
      </c>
      <c r="G23" s="471">
        <f>+F27</f>
        <v>1700</v>
      </c>
      <c r="H23" s="472"/>
      <c r="I23" s="473"/>
    </row>
    <row r="24" spans="2:9" ht="36" customHeight="1" x14ac:dyDescent="0.25">
      <c r="B24" s="166" t="s">
        <v>270</v>
      </c>
      <c r="C24" s="332" t="s">
        <v>88</v>
      </c>
      <c r="D24" s="333"/>
      <c r="E24" s="334"/>
      <c r="F24" s="181" t="s">
        <v>274</v>
      </c>
      <c r="G24" s="434" t="s">
        <v>303</v>
      </c>
      <c r="H24" s="435"/>
      <c r="I24" s="444"/>
    </row>
    <row r="25" spans="2:9" ht="22.5" customHeight="1" x14ac:dyDescent="0.25">
      <c r="B25" s="445" t="s">
        <v>235</v>
      </c>
      <c r="C25" s="427"/>
      <c r="D25" s="427"/>
      <c r="E25" s="427"/>
      <c r="F25" s="427"/>
      <c r="G25" s="427"/>
      <c r="H25" s="427"/>
      <c r="I25" s="446"/>
    </row>
    <row r="26" spans="2:9" ht="43.5" customHeight="1" x14ac:dyDescent="0.25">
      <c r="B26" s="169" t="s">
        <v>105</v>
      </c>
      <c r="C26" s="170" t="s">
        <v>261</v>
      </c>
      <c r="D26" s="170" t="s">
        <v>260</v>
      </c>
      <c r="E26" s="171" t="s">
        <v>264</v>
      </c>
      <c r="F26" s="170" t="s">
        <v>263</v>
      </c>
      <c r="G26" s="170" t="s">
        <v>262</v>
      </c>
      <c r="H26" s="171" t="s">
        <v>276</v>
      </c>
      <c r="I26" s="172" t="s">
        <v>273</v>
      </c>
    </row>
    <row r="27" spans="2:9" ht="19.5" customHeight="1" x14ac:dyDescent="0.25">
      <c r="B27" s="173" t="s">
        <v>113</v>
      </c>
      <c r="C27" s="196">
        <v>0</v>
      </c>
      <c r="D27" s="203">
        <v>8</v>
      </c>
      <c r="E27" s="204">
        <f>IF(OR(C27=0,C27=""),0,D27/C27)</f>
        <v>0</v>
      </c>
      <c r="F27" s="447">
        <f>SUM(C27:C38)</f>
        <v>1700</v>
      </c>
      <c r="G27" s="447">
        <f>SUM(D27:D38)</f>
        <v>236</v>
      </c>
      <c r="H27" s="205">
        <f>+(D27*100%)/$G$23</f>
        <v>4.7058823529411761E-3</v>
      </c>
      <c r="I27" s="447">
        <f>G27+I22</f>
        <v>7440</v>
      </c>
    </row>
    <row r="28" spans="2:9" ht="19.5" customHeight="1" x14ac:dyDescent="0.25">
      <c r="B28" s="173" t="s">
        <v>114</v>
      </c>
      <c r="C28" s="196">
        <v>50</v>
      </c>
      <c r="D28" s="203">
        <v>69</v>
      </c>
      <c r="E28" s="204">
        <f t="shared" ref="E28:E38" si="0">IF(OR(C28=0,C28=""),0,D28/C28)</f>
        <v>1.38</v>
      </c>
      <c r="F28" s="448"/>
      <c r="G28" s="448"/>
      <c r="H28" s="205">
        <f t="shared" ref="H28:H38" si="1">+(D28*100%)/$G$23</f>
        <v>4.0588235294117647E-2</v>
      </c>
      <c r="I28" s="448"/>
    </row>
    <row r="29" spans="2:9" ht="19.5" customHeight="1" x14ac:dyDescent="0.25">
      <c r="B29" s="173" t="s">
        <v>115</v>
      </c>
      <c r="C29" s="196">
        <v>70</v>
      </c>
      <c r="D29" s="203">
        <v>159</v>
      </c>
      <c r="E29" s="204">
        <f t="shared" si="0"/>
        <v>2.2714285714285714</v>
      </c>
      <c r="F29" s="448"/>
      <c r="G29" s="448"/>
      <c r="H29" s="205">
        <f>+(D29*100%)/$G$23+H28+H27</f>
        <v>0.13882352941176471</v>
      </c>
      <c r="I29" s="448"/>
    </row>
    <row r="30" spans="2:9" ht="19.5" customHeight="1" x14ac:dyDescent="0.25">
      <c r="B30" s="173" t="s">
        <v>116</v>
      </c>
      <c r="C30" s="196">
        <v>250</v>
      </c>
      <c r="D30" s="203"/>
      <c r="E30" s="204">
        <f t="shared" si="0"/>
        <v>0</v>
      </c>
      <c r="F30" s="448"/>
      <c r="G30" s="448"/>
      <c r="H30" s="205">
        <f t="shared" si="1"/>
        <v>0</v>
      </c>
      <c r="I30" s="448"/>
    </row>
    <row r="31" spans="2:9" ht="19.5" customHeight="1" x14ac:dyDescent="0.25">
      <c r="B31" s="173" t="s">
        <v>117</v>
      </c>
      <c r="C31" s="196">
        <v>250</v>
      </c>
      <c r="D31" s="203"/>
      <c r="E31" s="204">
        <f t="shared" si="0"/>
        <v>0</v>
      </c>
      <c r="F31" s="448"/>
      <c r="G31" s="448"/>
      <c r="H31" s="205">
        <f t="shared" si="1"/>
        <v>0</v>
      </c>
      <c r="I31" s="448"/>
    </row>
    <row r="32" spans="2:9" ht="19.5" customHeight="1" x14ac:dyDescent="0.25">
      <c r="B32" s="173" t="s">
        <v>118</v>
      </c>
      <c r="C32" s="196">
        <v>250</v>
      </c>
      <c r="D32" s="203"/>
      <c r="E32" s="204">
        <f t="shared" si="0"/>
        <v>0</v>
      </c>
      <c r="F32" s="448"/>
      <c r="G32" s="448"/>
      <c r="H32" s="205">
        <f t="shared" si="1"/>
        <v>0</v>
      </c>
      <c r="I32" s="448"/>
    </row>
    <row r="33" spans="2:17" ht="19.5" customHeight="1" x14ac:dyDescent="0.25">
      <c r="B33" s="173" t="s">
        <v>119</v>
      </c>
      <c r="C33" s="196">
        <v>200</v>
      </c>
      <c r="D33" s="203"/>
      <c r="E33" s="204">
        <f t="shared" si="0"/>
        <v>0</v>
      </c>
      <c r="F33" s="448"/>
      <c r="G33" s="448"/>
      <c r="H33" s="205">
        <f t="shared" si="1"/>
        <v>0</v>
      </c>
      <c r="I33" s="448"/>
    </row>
    <row r="34" spans="2:17" ht="19.5" customHeight="1" x14ac:dyDescent="0.25">
      <c r="B34" s="173" t="s">
        <v>120</v>
      </c>
      <c r="C34" s="196">
        <v>200</v>
      </c>
      <c r="D34" s="203"/>
      <c r="E34" s="204">
        <f t="shared" si="0"/>
        <v>0</v>
      </c>
      <c r="F34" s="448"/>
      <c r="G34" s="448"/>
      <c r="H34" s="205">
        <f t="shared" si="1"/>
        <v>0</v>
      </c>
      <c r="I34" s="448"/>
    </row>
    <row r="35" spans="2:17" ht="19.5" customHeight="1" x14ac:dyDescent="0.25">
      <c r="B35" s="173" t="s">
        <v>121</v>
      </c>
      <c r="C35" s="196">
        <v>150</v>
      </c>
      <c r="D35" s="203"/>
      <c r="E35" s="204">
        <f t="shared" si="0"/>
        <v>0</v>
      </c>
      <c r="F35" s="448"/>
      <c r="G35" s="448"/>
      <c r="H35" s="205">
        <f t="shared" si="1"/>
        <v>0</v>
      </c>
      <c r="I35" s="448"/>
    </row>
    <row r="36" spans="2:17" ht="19.5" customHeight="1" x14ac:dyDescent="0.25">
      <c r="B36" s="173" t="s">
        <v>122</v>
      </c>
      <c r="C36" s="196">
        <v>150</v>
      </c>
      <c r="D36" s="203"/>
      <c r="E36" s="204">
        <f t="shared" si="0"/>
        <v>0</v>
      </c>
      <c r="F36" s="448"/>
      <c r="G36" s="448"/>
      <c r="H36" s="205">
        <f t="shared" si="1"/>
        <v>0</v>
      </c>
      <c r="I36" s="448"/>
    </row>
    <row r="37" spans="2:17" ht="19.5" customHeight="1" x14ac:dyDescent="0.25">
      <c r="B37" s="173" t="s">
        <v>123</v>
      </c>
      <c r="C37" s="196">
        <v>100</v>
      </c>
      <c r="D37" s="203"/>
      <c r="E37" s="204">
        <f t="shared" si="0"/>
        <v>0</v>
      </c>
      <c r="F37" s="448"/>
      <c r="G37" s="448"/>
      <c r="H37" s="205">
        <f t="shared" si="1"/>
        <v>0</v>
      </c>
      <c r="I37" s="448"/>
    </row>
    <row r="38" spans="2:17" ht="19.5" customHeight="1" x14ac:dyDescent="0.25">
      <c r="B38" s="173" t="s">
        <v>124</v>
      </c>
      <c r="C38" s="196">
        <v>30</v>
      </c>
      <c r="D38" s="203"/>
      <c r="E38" s="204">
        <f t="shared" si="0"/>
        <v>0</v>
      </c>
      <c r="F38" s="449"/>
      <c r="G38" s="449"/>
      <c r="H38" s="205">
        <f t="shared" si="1"/>
        <v>0</v>
      </c>
      <c r="I38" s="449"/>
    </row>
    <row r="39" spans="2:17" ht="141" customHeight="1" x14ac:dyDescent="0.25">
      <c r="B39" s="174" t="s">
        <v>277</v>
      </c>
      <c r="C39" s="421" t="s">
        <v>389</v>
      </c>
      <c r="D39" s="422"/>
      <c r="E39" s="422"/>
      <c r="F39" s="422"/>
      <c r="G39" s="422"/>
      <c r="H39" s="422"/>
      <c r="I39" s="423"/>
    </row>
    <row r="40" spans="2:17" ht="34.5" customHeight="1" x14ac:dyDescent="0.25">
      <c r="B40" s="415"/>
      <c r="C40" s="308"/>
      <c r="D40" s="308"/>
      <c r="E40" s="308"/>
      <c r="F40" s="308"/>
      <c r="G40" s="308"/>
      <c r="H40" s="308"/>
      <c r="I40" s="416"/>
    </row>
    <row r="41" spans="2:17" ht="34.5" customHeight="1" x14ac:dyDescent="0.25">
      <c r="B41" s="417"/>
      <c r="C41" s="311"/>
      <c r="D41" s="311"/>
      <c r="E41" s="311"/>
      <c r="F41" s="311"/>
      <c r="G41" s="311"/>
      <c r="H41" s="311"/>
      <c r="I41" s="418"/>
    </row>
    <row r="42" spans="2:17" ht="34.5" customHeight="1" x14ac:dyDescent="0.25">
      <c r="B42" s="417"/>
      <c r="C42" s="311"/>
      <c r="D42" s="311"/>
      <c r="E42" s="311"/>
      <c r="F42" s="311"/>
      <c r="G42" s="311"/>
      <c r="H42" s="311"/>
      <c r="I42" s="418"/>
    </row>
    <row r="43" spans="2:17" ht="34.5" customHeight="1" x14ac:dyDescent="0.25">
      <c r="B43" s="417"/>
      <c r="C43" s="311"/>
      <c r="D43" s="311"/>
      <c r="E43" s="311"/>
      <c r="F43" s="311"/>
      <c r="G43" s="311"/>
      <c r="H43" s="311"/>
      <c r="I43" s="418"/>
    </row>
    <row r="44" spans="2:17" ht="72" customHeight="1" x14ac:dyDescent="0.25">
      <c r="B44" s="419"/>
      <c r="C44" s="314"/>
      <c r="D44" s="314"/>
      <c r="E44" s="314"/>
      <c r="F44" s="314"/>
      <c r="G44" s="314"/>
      <c r="H44" s="314"/>
      <c r="I44" s="420"/>
    </row>
    <row r="45" spans="2:17" ht="131.15" customHeight="1" x14ac:dyDescent="0.25">
      <c r="B45" s="164" t="s">
        <v>278</v>
      </c>
      <c r="C45" s="421" t="s">
        <v>380</v>
      </c>
      <c r="D45" s="422"/>
      <c r="E45" s="422"/>
      <c r="F45" s="422"/>
      <c r="G45" s="422"/>
      <c r="H45" s="422"/>
      <c r="I45" s="423"/>
      <c r="L45" s="7"/>
      <c r="M45" s="7"/>
      <c r="N45" s="7"/>
      <c r="O45" s="7"/>
      <c r="P45" s="7"/>
      <c r="Q45" s="7"/>
    </row>
    <row r="46" spans="2:17" ht="32.25" customHeight="1" x14ac:dyDescent="0.25">
      <c r="B46" s="164" t="s">
        <v>279</v>
      </c>
      <c r="C46" s="421" t="s">
        <v>363</v>
      </c>
      <c r="D46" s="422"/>
      <c r="E46" s="422"/>
      <c r="F46" s="422"/>
      <c r="G46" s="422"/>
      <c r="H46" s="422"/>
      <c r="I46" s="423"/>
    </row>
    <row r="47" spans="2:17" ht="66" customHeight="1" x14ac:dyDescent="0.25">
      <c r="B47" s="175" t="s">
        <v>280</v>
      </c>
      <c r="C47" s="477" t="s">
        <v>364</v>
      </c>
      <c r="D47" s="478"/>
      <c r="E47" s="478"/>
      <c r="F47" s="478"/>
      <c r="G47" s="478"/>
      <c r="H47" s="478"/>
      <c r="I47" s="479"/>
    </row>
    <row r="48" spans="2:17" ht="22.5" customHeight="1" x14ac:dyDescent="0.25">
      <c r="B48" s="427" t="s">
        <v>236</v>
      </c>
      <c r="C48" s="427"/>
      <c r="D48" s="427"/>
      <c r="E48" s="427"/>
      <c r="F48" s="427"/>
      <c r="G48" s="427"/>
      <c r="H48" s="427"/>
      <c r="I48" s="427"/>
    </row>
    <row r="49" spans="2:9" ht="22.5" customHeight="1" x14ac:dyDescent="0.25">
      <c r="B49" s="411" t="s">
        <v>281</v>
      </c>
      <c r="C49" s="177" t="s">
        <v>282</v>
      </c>
      <c r="D49" s="413" t="s">
        <v>283</v>
      </c>
      <c r="E49" s="413"/>
      <c r="F49" s="413"/>
      <c r="G49" s="413" t="s">
        <v>284</v>
      </c>
      <c r="H49" s="413"/>
      <c r="I49" s="413"/>
    </row>
    <row r="50" spans="2:9" ht="30.75" customHeight="1" x14ac:dyDescent="0.25">
      <c r="B50" s="412"/>
      <c r="C50" s="178"/>
      <c r="D50" s="414"/>
      <c r="E50" s="414"/>
      <c r="F50" s="414"/>
      <c r="G50" s="414"/>
      <c r="H50" s="414"/>
      <c r="I50" s="414"/>
    </row>
    <row r="51" spans="2:9" ht="32.25" customHeight="1" x14ac:dyDescent="0.25">
      <c r="B51" s="176" t="s">
        <v>285</v>
      </c>
      <c r="C51" s="414" t="s">
        <v>373</v>
      </c>
      <c r="D51" s="414"/>
      <c r="E51" s="414"/>
      <c r="F51" s="414"/>
      <c r="G51" s="414"/>
      <c r="H51" s="414"/>
      <c r="I51" s="414"/>
    </row>
    <row r="52" spans="2:9" ht="28.5" customHeight="1" x14ac:dyDescent="0.25">
      <c r="B52" s="167" t="s">
        <v>286</v>
      </c>
      <c r="C52" s="428" t="s">
        <v>383</v>
      </c>
      <c r="D52" s="429"/>
      <c r="E52" s="429"/>
      <c r="F52" s="429"/>
      <c r="G52" s="429"/>
      <c r="H52" s="429"/>
      <c r="I52" s="430"/>
    </row>
    <row r="53" spans="2:9" ht="30" customHeight="1" x14ac:dyDescent="0.25">
      <c r="B53" s="175" t="s">
        <v>287</v>
      </c>
      <c r="C53" s="414" t="s">
        <v>369</v>
      </c>
      <c r="D53" s="414"/>
      <c r="E53" s="414"/>
      <c r="F53" s="414"/>
      <c r="G53" s="414"/>
      <c r="H53" s="414"/>
      <c r="I53" s="414"/>
    </row>
    <row r="54" spans="2:9" ht="31.5" customHeight="1" x14ac:dyDescent="0.25">
      <c r="B54" s="175" t="s">
        <v>288</v>
      </c>
      <c r="C54" s="277" t="s">
        <v>368</v>
      </c>
      <c r="D54" s="277"/>
      <c r="E54" s="277"/>
      <c r="F54" s="277"/>
      <c r="G54" s="277"/>
      <c r="H54" s="277"/>
      <c r="I54" s="277"/>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sheetProtection algorithmName="SHA-512" hashValue="C7ety/h0Oc5JD+FLbTSOLJcHWhrjC6R+tdyuBSsGAUQIUeUuRLBbUEeBl2eC1XGliT85VM+HRMblVWv2IX/0WA==" saltValue="oj8JJhnq0dDdtYvzEikiWA==" spinCount="100000" sheet="1" formatCells="0" formatColumns="0" formatRows="0" insertColumns="0" insertRows="0" insertHyperlinks="0" deleteColumns="0" deleteRows="0" sort="0" autoFilter="0" pivotTables="0"/>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2">
    <dataValidation type="list" allowBlank="1" showInputMessage="1" showErrorMessage="1" sqref="C9:F9" xr:uid="{06B6A683-DBB1-4DC4-BCCD-A48168C1C4F4}">
      <formula1>#REF!</formula1>
    </dataValidation>
    <dataValidation type="list" allowBlank="1" showInputMessage="1" showErrorMessage="1" sqref="C24:E24 C7 I7 H12:I13" xr:uid="{6AD725B8-5CD8-4774-8154-6024514B4B2E}">
      <formula1>#REF!</formula1>
    </dataValidation>
  </dataValidations>
  <pageMargins left="0.7" right="0.7" top="0.75" bottom="0.75" header="0.3" footer="0.3"/>
  <pageSetup orientation="portrait" r:id="rId1"/>
  <ignoredErrors>
    <ignoredError sqref="F27:J28 F30:J38 F29:G29 I29:J29" unlockedFormula="1"/>
    <ignoredError sqref="H29" formula="1" unlockedFormula="1"/>
  </ignoredErrors>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64C95-B1DC-42C5-BCDB-CE089F5F1A87}">
  <sheetPr>
    <tabColor rgb="FF92D050"/>
  </sheetPr>
  <dimension ref="B1:P60"/>
  <sheetViews>
    <sheetView zoomScale="70" zoomScaleNormal="70" workbookViewId="0">
      <selection activeCell="C39" sqref="C39:I39"/>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9" width="22.453125" style="7" customWidth="1"/>
    <col min="10" max="16" width="11.453125" style="3"/>
    <col min="17" max="16384" width="11.453125" style="7"/>
  </cols>
  <sheetData>
    <row r="1" spans="2:9" ht="37.5" customHeight="1" x14ac:dyDescent="0.25">
      <c r="B1" s="461"/>
      <c r="C1" s="372" t="s">
        <v>25</v>
      </c>
      <c r="D1" s="372"/>
      <c r="E1" s="372"/>
      <c r="F1" s="372"/>
      <c r="G1" s="372"/>
      <c r="H1" s="372"/>
      <c r="I1" s="462"/>
    </row>
    <row r="2" spans="2:9" ht="37.5" customHeight="1" x14ac:dyDescent="0.25">
      <c r="B2" s="461"/>
      <c r="C2" s="372" t="s">
        <v>239</v>
      </c>
      <c r="D2" s="372"/>
      <c r="E2" s="372"/>
      <c r="F2" s="372"/>
      <c r="G2" s="372"/>
      <c r="H2" s="372"/>
      <c r="I2" s="462"/>
    </row>
    <row r="3" spans="2:9" ht="37.5" customHeight="1" x14ac:dyDescent="0.25">
      <c r="B3" s="461"/>
      <c r="C3" s="372" t="s">
        <v>240</v>
      </c>
      <c r="D3" s="372"/>
      <c r="E3" s="372"/>
      <c r="F3" s="372" t="s">
        <v>241</v>
      </c>
      <c r="G3" s="372"/>
      <c r="H3" s="372"/>
      <c r="I3" s="462"/>
    </row>
    <row r="4" spans="2:9" ht="23.25" customHeight="1" x14ac:dyDescent="0.25">
      <c r="B4" s="463"/>
      <c r="C4" s="463"/>
      <c r="D4" s="463"/>
      <c r="E4" s="463"/>
      <c r="F4" s="463"/>
      <c r="G4" s="463"/>
      <c r="H4" s="463"/>
      <c r="I4" s="463"/>
    </row>
    <row r="5" spans="2:9" ht="24" customHeight="1" x14ac:dyDescent="0.25">
      <c r="B5" s="464" t="s">
        <v>234</v>
      </c>
      <c r="C5" s="464"/>
      <c r="D5" s="464"/>
      <c r="E5" s="464"/>
      <c r="F5" s="464"/>
      <c r="G5" s="464"/>
      <c r="H5" s="464"/>
      <c r="I5" s="464"/>
    </row>
    <row r="6" spans="2:9" ht="30.75" customHeight="1" x14ac:dyDescent="0.25">
      <c r="B6" s="164" t="s">
        <v>242</v>
      </c>
      <c r="C6" s="179">
        <v>5</v>
      </c>
      <c r="D6" s="465" t="s">
        <v>243</v>
      </c>
      <c r="E6" s="465"/>
      <c r="F6" s="450" t="s">
        <v>331</v>
      </c>
      <c r="G6" s="450"/>
      <c r="H6" s="450"/>
      <c r="I6" s="450"/>
    </row>
    <row r="7" spans="2:9" ht="30.75" customHeight="1" x14ac:dyDescent="0.25">
      <c r="B7" s="164" t="s">
        <v>244</v>
      </c>
      <c r="C7" s="179" t="s">
        <v>76</v>
      </c>
      <c r="D7" s="465" t="s">
        <v>245</v>
      </c>
      <c r="E7" s="465"/>
      <c r="F7" s="450" t="s">
        <v>290</v>
      </c>
      <c r="G7" s="450"/>
      <c r="H7" s="167" t="s">
        <v>246</v>
      </c>
      <c r="I7" s="179" t="s">
        <v>81</v>
      </c>
    </row>
    <row r="8" spans="2:9" ht="30.75" customHeight="1" x14ac:dyDescent="0.25">
      <c r="B8" s="164" t="s">
        <v>247</v>
      </c>
      <c r="C8" s="450" t="s">
        <v>291</v>
      </c>
      <c r="D8" s="450"/>
      <c r="E8" s="450"/>
      <c r="F8" s="450"/>
      <c r="G8" s="167" t="s">
        <v>248</v>
      </c>
      <c r="H8" s="456">
        <v>7560</v>
      </c>
      <c r="I8" s="456"/>
    </row>
    <row r="9" spans="2:9" ht="30.75" customHeight="1" x14ac:dyDescent="0.25">
      <c r="B9" s="164" t="s">
        <v>48</v>
      </c>
      <c r="C9" s="457" t="s">
        <v>65</v>
      </c>
      <c r="D9" s="457"/>
      <c r="E9" s="457"/>
      <c r="F9" s="457"/>
      <c r="G9" s="167" t="s">
        <v>249</v>
      </c>
      <c r="H9" s="458" t="s">
        <v>165</v>
      </c>
      <c r="I9" s="458"/>
    </row>
    <row r="10" spans="2:9" ht="30.75" customHeight="1" x14ac:dyDescent="0.25">
      <c r="B10" s="164" t="s">
        <v>250</v>
      </c>
      <c r="C10" s="459" t="s">
        <v>359</v>
      </c>
      <c r="D10" s="459"/>
      <c r="E10" s="459"/>
      <c r="F10" s="459"/>
      <c r="G10" s="459"/>
      <c r="H10" s="459"/>
      <c r="I10" s="459"/>
    </row>
    <row r="11" spans="2:9" ht="30.75" customHeight="1" x14ac:dyDescent="0.25">
      <c r="B11" s="164" t="s">
        <v>251</v>
      </c>
      <c r="C11" s="451" t="s">
        <v>292</v>
      </c>
      <c r="D11" s="451"/>
      <c r="E11" s="451"/>
      <c r="F11" s="451"/>
      <c r="G11" s="451"/>
      <c r="H11" s="451"/>
      <c r="I11" s="451"/>
    </row>
    <row r="12" spans="2:9" ht="30.75" customHeight="1" x14ac:dyDescent="0.25">
      <c r="B12" s="164" t="s">
        <v>254</v>
      </c>
      <c r="C12" s="340" t="s">
        <v>355</v>
      </c>
      <c r="D12" s="340"/>
      <c r="E12" s="340"/>
      <c r="F12" s="340"/>
      <c r="G12" s="167" t="s">
        <v>252</v>
      </c>
      <c r="H12" s="342" t="s">
        <v>91</v>
      </c>
      <c r="I12" s="342"/>
    </row>
    <row r="13" spans="2:9" ht="30.75" customHeight="1" x14ac:dyDescent="0.25">
      <c r="B13" s="164" t="s">
        <v>255</v>
      </c>
      <c r="C13" s="460" t="s">
        <v>360</v>
      </c>
      <c r="D13" s="460"/>
      <c r="E13" s="460"/>
      <c r="F13" s="460"/>
      <c r="G13" s="167" t="s">
        <v>253</v>
      </c>
      <c r="H13" s="451" t="s">
        <v>70</v>
      </c>
      <c r="I13" s="451"/>
    </row>
    <row r="14" spans="2:9" ht="64.5" customHeight="1" x14ac:dyDescent="0.25">
      <c r="B14" s="164" t="s">
        <v>256</v>
      </c>
      <c r="C14" s="346" t="s">
        <v>332</v>
      </c>
      <c r="D14" s="346"/>
      <c r="E14" s="346"/>
      <c r="F14" s="346"/>
      <c r="G14" s="346"/>
      <c r="H14" s="346"/>
      <c r="I14" s="346"/>
    </row>
    <row r="15" spans="2:9" ht="30.75" customHeight="1" x14ac:dyDescent="0.25">
      <c r="B15" s="164" t="s">
        <v>257</v>
      </c>
      <c r="C15" s="340" t="s">
        <v>325</v>
      </c>
      <c r="D15" s="340"/>
      <c r="E15" s="340"/>
      <c r="F15" s="340"/>
      <c r="G15" s="340"/>
      <c r="H15" s="340"/>
      <c r="I15" s="340"/>
    </row>
    <row r="16" spans="2:9" ht="20.25" customHeight="1" x14ac:dyDescent="0.25">
      <c r="B16" s="164" t="s">
        <v>258</v>
      </c>
      <c r="C16" s="450" t="s">
        <v>333</v>
      </c>
      <c r="D16" s="450"/>
      <c r="E16" s="450"/>
      <c r="F16" s="450"/>
      <c r="G16" s="450"/>
      <c r="H16" s="450"/>
      <c r="I16" s="450"/>
    </row>
    <row r="17" spans="2:10" ht="30.75" customHeight="1" x14ac:dyDescent="0.25">
      <c r="B17" s="164" t="s">
        <v>259</v>
      </c>
      <c r="C17" s="451" t="s">
        <v>334</v>
      </c>
      <c r="D17" s="452"/>
      <c r="E17" s="452"/>
      <c r="F17" s="452"/>
      <c r="G17" s="452"/>
      <c r="H17" s="452"/>
      <c r="I17" s="452"/>
    </row>
    <row r="18" spans="2:10" ht="18" customHeight="1" x14ac:dyDescent="0.25">
      <c r="B18" s="453" t="s">
        <v>265</v>
      </c>
      <c r="C18" s="454" t="s">
        <v>237</v>
      </c>
      <c r="D18" s="454"/>
      <c r="E18" s="454"/>
      <c r="F18" s="455" t="s">
        <v>238</v>
      </c>
      <c r="G18" s="455"/>
      <c r="H18" s="455"/>
      <c r="I18" s="455"/>
    </row>
    <row r="19" spans="2:10" ht="39.75" customHeight="1" x14ac:dyDescent="0.25">
      <c r="B19" s="453"/>
      <c r="C19" s="450" t="s">
        <v>335</v>
      </c>
      <c r="D19" s="450"/>
      <c r="E19" s="450"/>
      <c r="F19" s="450" t="s">
        <v>336</v>
      </c>
      <c r="G19" s="450"/>
      <c r="H19" s="450"/>
      <c r="I19" s="450"/>
    </row>
    <row r="20" spans="2:10" ht="39.75" customHeight="1" x14ac:dyDescent="0.25">
      <c r="B20" s="165" t="s">
        <v>266</v>
      </c>
      <c r="C20" s="428" t="s">
        <v>337</v>
      </c>
      <c r="D20" s="429"/>
      <c r="E20" s="430"/>
      <c r="F20" s="342" t="s">
        <v>338</v>
      </c>
      <c r="G20" s="342"/>
      <c r="H20" s="342"/>
      <c r="I20" s="343"/>
    </row>
    <row r="21" spans="2:10" ht="42" customHeight="1" x14ac:dyDescent="0.25">
      <c r="B21" s="165" t="s">
        <v>267</v>
      </c>
      <c r="C21" s="431" t="s">
        <v>339</v>
      </c>
      <c r="D21" s="432"/>
      <c r="E21" s="433"/>
      <c r="F21" s="434" t="s">
        <v>340</v>
      </c>
      <c r="G21" s="435"/>
      <c r="H21" s="435"/>
      <c r="I21" s="436"/>
    </row>
    <row r="22" spans="2:10" ht="32.25" customHeight="1" x14ac:dyDescent="0.25">
      <c r="B22" s="165" t="s">
        <v>268</v>
      </c>
      <c r="C22" s="437">
        <v>44927</v>
      </c>
      <c r="D22" s="438"/>
      <c r="E22" s="439"/>
      <c r="F22" s="167" t="s">
        <v>271</v>
      </c>
      <c r="G22" s="190">
        <v>430</v>
      </c>
      <c r="H22" s="167" t="s">
        <v>275</v>
      </c>
      <c r="I22" s="191">
        <f>60+390+430</f>
        <v>880</v>
      </c>
      <c r="J22" s="187"/>
    </row>
    <row r="23" spans="2:10" ht="27" customHeight="1" x14ac:dyDescent="0.25">
      <c r="B23" s="165" t="s">
        <v>269</v>
      </c>
      <c r="C23" s="437">
        <v>45291</v>
      </c>
      <c r="D23" s="320"/>
      <c r="E23" s="440"/>
      <c r="F23" s="167" t="s">
        <v>272</v>
      </c>
      <c r="G23" s="471">
        <v>75</v>
      </c>
      <c r="H23" s="472"/>
      <c r="I23" s="473"/>
    </row>
    <row r="24" spans="2:10" ht="30.75" customHeight="1" x14ac:dyDescent="0.25">
      <c r="B24" s="166" t="s">
        <v>270</v>
      </c>
      <c r="C24" s="332" t="s">
        <v>88</v>
      </c>
      <c r="D24" s="333"/>
      <c r="E24" s="334"/>
      <c r="F24" s="181" t="s">
        <v>274</v>
      </c>
      <c r="G24" s="434" t="s">
        <v>303</v>
      </c>
      <c r="H24" s="435"/>
      <c r="I24" s="444"/>
    </row>
    <row r="25" spans="2:10" ht="22.5" customHeight="1" x14ac:dyDescent="0.25">
      <c r="B25" s="445" t="s">
        <v>235</v>
      </c>
      <c r="C25" s="427"/>
      <c r="D25" s="427"/>
      <c r="E25" s="427"/>
      <c r="F25" s="427"/>
      <c r="G25" s="427"/>
      <c r="H25" s="427"/>
      <c r="I25" s="446"/>
    </row>
    <row r="26" spans="2:10" ht="43.5" customHeight="1" x14ac:dyDescent="0.25">
      <c r="B26" s="169" t="s">
        <v>105</v>
      </c>
      <c r="C26" s="170" t="s">
        <v>261</v>
      </c>
      <c r="D26" s="170" t="s">
        <v>260</v>
      </c>
      <c r="E26" s="171" t="s">
        <v>264</v>
      </c>
      <c r="F26" s="170" t="s">
        <v>263</v>
      </c>
      <c r="G26" s="170" t="s">
        <v>262</v>
      </c>
      <c r="H26" s="171" t="s">
        <v>276</v>
      </c>
      <c r="I26" s="172" t="s">
        <v>273</v>
      </c>
    </row>
    <row r="27" spans="2:10" ht="19.5" customHeight="1" x14ac:dyDescent="0.25">
      <c r="B27" s="173" t="s">
        <v>113</v>
      </c>
      <c r="C27" s="193">
        <v>1</v>
      </c>
      <c r="D27" s="206">
        <f>75*0.01333</f>
        <v>0.99975000000000003</v>
      </c>
      <c r="E27" s="204">
        <f>IF(OR(C27=0,C27=""),0,D27/C27)</f>
        <v>0.99975000000000003</v>
      </c>
      <c r="F27" s="466">
        <f>SUM(C27:C38)</f>
        <v>75</v>
      </c>
      <c r="G27" s="447">
        <f>SUM(D27:D38)</f>
        <v>12.997250000000001</v>
      </c>
      <c r="H27" s="205">
        <f>+(D27*100%)/$G$23</f>
        <v>1.333E-2</v>
      </c>
      <c r="I27" s="447">
        <f>G27+I22</f>
        <v>892.99725000000001</v>
      </c>
    </row>
    <row r="28" spans="2:10" ht="19.5" customHeight="1" x14ac:dyDescent="0.25">
      <c r="B28" s="173" t="s">
        <v>114</v>
      </c>
      <c r="C28" s="193">
        <v>4</v>
      </c>
      <c r="D28" s="193">
        <f>75*0.0533</f>
        <v>3.9975000000000001</v>
      </c>
      <c r="E28" s="204">
        <f t="shared" ref="E28:E38" si="0">IF(OR(C28=0,C28=""),0,D28/C28)</f>
        <v>0.99937500000000001</v>
      </c>
      <c r="F28" s="467"/>
      <c r="G28" s="448"/>
      <c r="H28" s="205">
        <f t="shared" ref="H28:H38" si="1">+(D28*100%)/$G$23</f>
        <v>5.33E-2</v>
      </c>
      <c r="I28" s="448"/>
    </row>
    <row r="29" spans="2:10" ht="19.5" customHeight="1" x14ac:dyDescent="0.25">
      <c r="B29" s="173" t="s">
        <v>115</v>
      </c>
      <c r="C29" s="193">
        <v>6</v>
      </c>
      <c r="D29" s="193">
        <v>8</v>
      </c>
      <c r="E29" s="204">
        <f t="shared" si="0"/>
        <v>1.3333333333333333</v>
      </c>
      <c r="F29" s="467"/>
      <c r="G29" s="448"/>
      <c r="H29" s="205">
        <f>+(D29*100%)/$G$23+H28+H27</f>
        <v>0.17329666666666668</v>
      </c>
      <c r="I29" s="448"/>
    </row>
    <row r="30" spans="2:10" ht="19.5" customHeight="1" x14ac:dyDescent="0.25">
      <c r="B30" s="173" t="s">
        <v>116</v>
      </c>
      <c r="C30" s="193">
        <v>9</v>
      </c>
      <c r="D30" s="193"/>
      <c r="E30" s="204">
        <f t="shared" si="0"/>
        <v>0</v>
      </c>
      <c r="F30" s="467"/>
      <c r="G30" s="448"/>
      <c r="H30" s="205">
        <f t="shared" si="1"/>
        <v>0</v>
      </c>
      <c r="I30" s="448"/>
    </row>
    <row r="31" spans="2:10" ht="19.5" customHeight="1" x14ac:dyDescent="0.25">
      <c r="B31" s="173" t="s">
        <v>117</v>
      </c>
      <c r="C31" s="193">
        <v>9</v>
      </c>
      <c r="D31" s="193"/>
      <c r="E31" s="204">
        <f t="shared" si="0"/>
        <v>0</v>
      </c>
      <c r="F31" s="467"/>
      <c r="G31" s="448"/>
      <c r="H31" s="205">
        <f t="shared" si="1"/>
        <v>0</v>
      </c>
      <c r="I31" s="448"/>
    </row>
    <row r="32" spans="2:10" ht="19.5" customHeight="1" x14ac:dyDescent="0.25">
      <c r="B32" s="173" t="s">
        <v>118</v>
      </c>
      <c r="C32" s="193">
        <v>9</v>
      </c>
      <c r="D32" s="193"/>
      <c r="E32" s="204">
        <f t="shared" si="0"/>
        <v>0</v>
      </c>
      <c r="F32" s="467"/>
      <c r="G32" s="448"/>
      <c r="H32" s="205">
        <f t="shared" si="1"/>
        <v>0</v>
      </c>
      <c r="I32" s="448"/>
    </row>
    <row r="33" spans="2:9" ht="19.5" customHeight="1" x14ac:dyDescent="0.25">
      <c r="B33" s="173" t="s">
        <v>119</v>
      </c>
      <c r="C33" s="193">
        <v>8</v>
      </c>
      <c r="D33" s="193"/>
      <c r="E33" s="204">
        <f t="shared" si="0"/>
        <v>0</v>
      </c>
      <c r="F33" s="467"/>
      <c r="G33" s="448"/>
      <c r="H33" s="205">
        <f t="shared" si="1"/>
        <v>0</v>
      </c>
      <c r="I33" s="448"/>
    </row>
    <row r="34" spans="2:9" ht="19.5" customHeight="1" x14ac:dyDescent="0.25">
      <c r="B34" s="173" t="s">
        <v>120</v>
      </c>
      <c r="C34" s="193">
        <v>8</v>
      </c>
      <c r="D34" s="193"/>
      <c r="E34" s="204">
        <f t="shared" si="0"/>
        <v>0</v>
      </c>
      <c r="F34" s="467"/>
      <c r="G34" s="448"/>
      <c r="H34" s="205">
        <f t="shared" si="1"/>
        <v>0</v>
      </c>
      <c r="I34" s="448"/>
    </row>
    <row r="35" spans="2:9" ht="19.5" customHeight="1" x14ac:dyDescent="0.25">
      <c r="B35" s="173" t="s">
        <v>121</v>
      </c>
      <c r="C35" s="193">
        <v>8</v>
      </c>
      <c r="D35" s="193"/>
      <c r="E35" s="204">
        <f t="shared" si="0"/>
        <v>0</v>
      </c>
      <c r="F35" s="467"/>
      <c r="G35" s="448"/>
      <c r="H35" s="205">
        <f t="shared" si="1"/>
        <v>0</v>
      </c>
      <c r="I35" s="448"/>
    </row>
    <row r="36" spans="2:9" ht="19.5" customHeight="1" x14ac:dyDescent="0.25">
      <c r="B36" s="173" t="s">
        <v>122</v>
      </c>
      <c r="C36" s="193">
        <v>7</v>
      </c>
      <c r="D36" s="193"/>
      <c r="E36" s="204">
        <f t="shared" si="0"/>
        <v>0</v>
      </c>
      <c r="F36" s="467"/>
      <c r="G36" s="448"/>
      <c r="H36" s="205">
        <f t="shared" si="1"/>
        <v>0</v>
      </c>
      <c r="I36" s="448"/>
    </row>
    <row r="37" spans="2:9" ht="19.5" customHeight="1" x14ac:dyDescent="0.25">
      <c r="B37" s="173" t="s">
        <v>123</v>
      </c>
      <c r="C37" s="193">
        <v>3</v>
      </c>
      <c r="D37" s="193"/>
      <c r="E37" s="204">
        <f t="shared" si="0"/>
        <v>0</v>
      </c>
      <c r="F37" s="467"/>
      <c r="G37" s="448"/>
      <c r="H37" s="205">
        <f t="shared" si="1"/>
        <v>0</v>
      </c>
      <c r="I37" s="448"/>
    </row>
    <row r="38" spans="2:9" ht="19.5" customHeight="1" x14ac:dyDescent="0.25">
      <c r="B38" s="173" t="s">
        <v>124</v>
      </c>
      <c r="C38" s="193">
        <v>3</v>
      </c>
      <c r="D38" s="193"/>
      <c r="E38" s="204">
        <f t="shared" si="0"/>
        <v>0</v>
      </c>
      <c r="F38" s="468"/>
      <c r="G38" s="449"/>
      <c r="H38" s="205">
        <f t="shared" si="1"/>
        <v>0</v>
      </c>
      <c r="I38" s="449"/>
    </row>
    <row r="39" spans="2:9" ht="163.5" customHeight="1" x14ac:dyDescent="0.25">
      <c r="B39" s="174" t="s">
        <v>277</v>
      </c>
      <c r="C39" s="480" t="s">
        <v>390</v>
      </c>
      <c r="D39" s="481"/>
      <c r="E39" s="481"/>
      <c r="F39" s="481"/>
      <c r="G39" s="481"/>
      <c r="H39" s="481"/>
      <c r="I39" s="482"/>
    </row>
    <row r="40" spans="2:9" ht="34.5" customHeight="1" x14ac:dyDescent="0.25">
      <c r="B40" s="415"/>
      <c r="C40" s="308"/>
      <c r="D40" s="308"/>
      <c r="E40" s="308"/>
      <c r="F40" s="308"/>
      <c r="G40" s="308"/>
      <c r="H40" s="308"/>
      <c r="I40" s="416"/>
    </row>
    <row r="41" spans="2:9" ht="34.5" customHeight="1" x14ac:dyDescent="0.25">
      <c r="B41" s="417"/>
      <c r="C41" s="311"/>
      <c r="D41" s="311"/>
      <c r="E41" s="311"/>
      <c r="F41" s="311"/>
      <c r="G41" s="311"/>
      <c r="H41" s="311"/>
      <c r="I41" s="418"/>
    </row>
    <row r="42" spans="2:9" ht="34.5" customHeight="1" x14ac:dyDescent="0.25">
      <c r="B42" s="417"/>
      <c r="C42" s="311"/>
      <c r="D42" s="311"/>
      <c r="E42" s="311"/>
      <c r="F42" s="311"/>
      <c r="G42" s="311"/>
      <c r="H42" s="311"/>
      <c r="I42" s="418"/>
    </row>
    <row r="43" spans="2:9" ht="34.5" customHeight="1" x14ac:dyDescent="0.25">
      <c r="B43" s="417"/>
      <c r="C43" s="311"/>
      <c r="D43" s="311"/>
      <c r="E43" s="311"/>
      <c r="F43" s="311"/>
      <c r="G43" s="311"/>
      <c r="H43" s="311"/>
      <c r="I43" s="418"/>
    </row>
    <row r="44" spans="2:9" ht="34.5" customHeight="1" x14ac:dyDescent="0.25">
      <c r="B44" s="419"/>
      <c r="C44" s="314"/>
      <c r="D44" s="314"/>
      <c r="E44" s="314"/>
      <c r="F44" s="314"/>
      <c r="G44" s="314"/>
      <c r="H44" s="314"/>
      <c r="I44" s="420"/>
    </row>
    <row r="45" spans="2:9" ht="57.65" customHeight="1" x14ac:dyDescent="0.25">
      <c r="B45" s="164" t="s">
        <v>278</v>
      </c>
      <c r="C45" s="480" t="s">
        <v>388</v>
      </c>
      <c r="D45" s="481"/>
      <c r="E45" s="481"/>
      <c r="F45" s="481"/>
      <c r="G45" s="481"/>
      <c r="H45" s="481"/>
      <c r="I45" s="482"/>
    </row>
    <row r="46" spans="2:9" ht="42" customHeight="1" x14ac:dyDescent="0.25">
      <c r="B46" s="164" t="s">
        <v>279</v>
      </c>
      <c r="C46" s="480" t="s">
        <v>378</v>
      </c>
      <c r="D46" s="481"/>
      <c r="E46" s="481"/>
      <c r="F46" s="481"/>
      <c r="G46" s="481"/>
      <c r="H46" s="481"/>
      <c r="I46" s="482"/>
    </row>
    <row r="47" spans="2:9" ht="33.65" customHeight="1" x14ac:dyDescent="0.25">
      <c r="B47" s="175" t="s">
        <v>280</v>
      </c>
      <c r="C47" s="483" t="s">
        <v>381</v>
      </c>
      <c r="D47" s="484"/>
      <c r="E47" s="484"/>
      <c r="F47" s="484"/>
      <c r="G47" s="484"/>
      <c r="H47" s="484"/>
      <c r="I47" s="485"/>
    </row>
    <row r="48" spans="2:9" ht="22.5" customHeight="1" x14ac:dyDescent="0.25">
      <c r="B48" s="427" t="s">
        <v>236</v>
      </c>
      <c r="C48" s="427"/>
      <c r="D48" s="427"/>
      <c r="E48" s="427"/>
      <c r="F48" s="427"/>
      <c r="G48" s="427"/>
      <c r="H48" s="427"/>
      <c r="I48" s="427"/>
    </row>
    <row r="49" spans="2:9" ht="22.5" customHeight="1" x14ac:dyDescent="0.25">
      <c r="B49" s="411" t="s">
        <v>281</v>
      </c>
      <c r="C49" s="177" t="s">
        <v>282</v>
      </c>
      <c r="D49" s="413" t="s">
        <v>283</v>
      </c>
      <c r="E49" s="413"/>
      <c r="F49" s="413"/>
      <c r="G49" s="413" t="s">
        <v>284</v>
      </c>
      <c r="H49" s="413"/>
      <c r="I49" s="413"/>
    </row>
    <row r="50" spans="2:9" ht="30.75" customHeight="1" x14ac:dyDescent="0.25">
      <c r="B50" s="412"/>
      <c r="C50" s="178"/>
      <c r="D50" s="414"/>
      <c r="E50" s="414"/>
      <c r="F50" s="414"/>
      <c r="G50" s="414"/>
      <c r="H50" s="414"/>
      <c r="I50" s="414"/>
    </row>
    <row r="51" spans="2:9" ht="32.25" customHeight="1" x14ac:dyDescent="0.25">
      <c r="B51" s="176" t="s">
        <v>285</v>
      </c>
      <c r="C51" s="414" t="s">
        <v>375</v>
      </c>
      <c r="D51" s="414"/>
      <c r="E51" s="414"/>
      <c r="F51" s="414"/>
      <c r="G51" s="414"/>
      <c r="H51" s="414"/>
      <c r="I51" s="414"/>
    </row>
    <row r="52" spans="2:9" ht="28.5" customHeight="1" x14ac:dyDescent="0.25">
      <c r="B52" s="167" t="s">
        <v>286</v>
      </c>
      <c r="C52" s="428" t="s">
        <v>383</v>
      </c>
      <c r="D52" s="429"/>
      <c r="E52" s="429"/>
      <c r="F52" s="429"/>
      <c r="G52" s="429"/>
      <c r="H52" s="429"/>
      <c r="I52" s="430"/>
    </row>
    <row r="53" spans="2:9" ht="30" customHeight="1" x14ac:dyDescent="0.25">
      <c r="B53" s="175" t="s">
        <v>287</v>
      </c>
      <c r="C53" s="414" t="s">
        <v>376</v>
      </c>
      <c r="D53" s="414"/>
      <c r="E53" s="414"/>
      <c r="F53" s="414"/>
      <c r="G53" s="414"/>
      <c r="H53" s="414"/>
      <c r="I53" s="414"/>
    </row>
    <row r="54" spans="2:9" ht="31.5" customHeight="1" x14ac:dyDescent="0.25">
      <c r="B54" s="175" t="s">
        <v>288</v>
      </c>
      <c r="C54" s="277"/>
      <c r="D54" s="277"/>
      <c r="E54" s="277"/>
      <c r="F54" s="277"/>
      <c r="G54" s="277"/>
      <c r="H54" s="277"/>
      <c r="I54" s="277"/>
    </row>
    <row r="55" spans="2:9" x14ac:dyDescent="0.25">
      <c r="B55" s="44"/>
      <c r="C55" s="45"/>
      <c r="D55" s="45"/>
      <c r="E55" s="46"/>
      <c r="F55" s="46"/>
      <c r="G55" s="47"/>
      <c r="H55" s="48"/>
      <c r="I55" s="45"/>
    </row>
    <row r="56" spans="2:9" x14ac:dyDescent="0.25">
      <c r="B56" s="44"/>
      <c r="C56" s="45"/>
      <c r="D56" s="45"/>
      <c r="E56" s="46"/>
      <c r="F56" s="46"/>
      <c r="G56" s="47"/>
      <c r="H56" s="48"/>
      <c r="I56" s="45"/>
    </row>
    <row r="57" spans="2:9" x14ac:dyDescent="0.25">
      <c r="B57" s="44"/>
      <c r="C57" s="45"/>
      <c r="D57" s="45"/>
      <c r="E57" s="46"/>
      <c r="F57" s="46"/>
      <c r="G57" s="47"/>
      <c r="H57" s="48"/>
      <c r="I57" s="45"/>
    </row>
    <row r="58" spans="2:9" x14ac:dyDescent="0.25">
      <c r="B58" s="44"/>
      <c r="C58" s="45"/>
      <c r="D58" s="45"/>
      <c r="E58" s="46"/>
      <c r="F58" s="46"/>
      <c r="G58" s="47"/>
      <c r="H58" s="48"/>
      <c r="I58" s="45"/>
    </row>
    <row r="59" spans="2:9" x14ac:dyDescent="0.25">
      <c r="B59" s="44"/>
      <c r="C59" s="45"/>
      <c r="D59" s="45"/>
      <c r="E59" s="46"/>
      <c r="F59" s="46"/>
      <c r="G59" s="47"/>
      <c r="H59" s="48"/>
      <c r="I59" s="45"/>
    </row>
    <row r="60" spans="2:9" ht="25.5" customHeight="1" x14ac:dyDescent="0.25">
      <c r="B60" s="44"/>
      <c r="C60" s="45"/>
      <c r="D60" s="45"/>
      <c r="E60" s="46"/>
      <c r="F60" s="46"/>
      <c r="G60" s="47"/>
      <c r="H60" s="48"/>
      <c r="I60" s="45"/>
    </row>
  </sheetData>
  <sheetProtection algorithmName="SHA-512" hashValue="m6jtX2Tr4k6AuWg+fCDQJwkzCIPwHGMfE2cNNZn364kLhww0HqSw0/f1tXR64hVILH58nbpITSYmBe4HKXP0hA==" saltValue="ubvek2sqKlTQ8wTq6YXxmg==" spinCount="100000" sheet="1" formatCells="0" formatColumns="0" formatRows="0" insertColumns="0" insertRows="0" insertHyperlinks="0" deleteColumns="0" deleteRows="0" sort="0" autoFilter="0" pivotTables="0"/>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2">
    <dataValidation type="list" allowBlank="1" showInputMessage="1" showErrorMessage="1" sqref="C24:E24 I12 C7 I7 H13:I13 C9:F9" xr:uid="{0169AE8C-0401-4999-93BC-89939E18E7C6}">
      <formula1>#REF!</formula1>
    </dataValidation>
    <dataValidation type="list" allowBlank="1" showInputMessage="1" showErrorMessage="1" sqref="H12" xr:uid="{A9F88C9B-91C5-44A3-A72A-8B9A6D70A495}">
      <formula1>#REF!</formula1>
    </dataValidation>
  </dataValidations>
  <pageMargins left="0.7" right="0.7" top="0.75" bottom="0.75" header="0.3" footer="0.3"/>
  <pageSetup orientation="portrait" r:id="rId1"/>
  <ignoredErrors>
    <ignoredError sqref="F27:I28 F30:I38 F29:G29 I29" unlockedFormula="1"/>
    <ignoredError sqref="H29" formula="1" unlockedFormula="1"/>
  </ignoredErrors>
  <drawing r:id="rId2"/>
  <legacyDrawing r:id="rId3"/>
  <oleObjects>
    <mc:AlternateContent xmlns:mc="http://schemas.openxmlformats.org/markup-compatibility/2006">
      <mc:Choice Requires="x14">
        <oleObject progId="PBrush" shapeId="35805185"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80518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B1:X60"/>
  <sheetViews>
    <sheetView tabSelected="1" zoomScale="70" zoomScaleNormal="70" workbookViewId="0">
      <selection activeCell="I1" sqref="I1:I3"/>
    </sheetView>
  </sheetViews>
  <sheetFormatPr baseColWidth="10" defaultColWidth="11.453125" defaultRowHeight="13" x14ac:dyDescent="0.3"/>
  <cols>
    <col min="1" max="1" width="1" style="7" customWidth="1"/>
    <col min="2" max="2" width="25.453125" style="8" customWidth="1"/>
    <col min="3" max="3" width="14.453125" style="7" customWidth="1"/>
    <col min="4" max="4" width="20.1796875" style="7" customWidth="1"/>
    <col min="5" max="5" width="16.453125" style="7" customWidth="1"/>
    <col min="6" max="6" width="25" style="7" customWidth="1"/>
    <col min="7" max="7" width="22" style="9" customWidth="1"/>
    <col min="8" max="8" width="20.453125" style="7" customWidth="1"/>
    <col min="9" max="11" width="22.453125" style="7" customWidth="1"/>
    <col min="12" max="18" width="0" style="3" hidden="1" customWidth="1"/>
    <col min="19" max="24" width="11.453125" style="3"/>
    <col min="25" max="16384" width="11.453125" style="7"/>
  </cols>
  <sheetData>
    <row r="1" spans="2:14" ht="37.5" customHeight="1" x14ac:dyDescent="0.25">
      <c r="B1" s="461"/>
      <c r="C1" s="372" t="s">
        <v>25</v>
      </c>
      <c r="D1" s="372"/>
      <c r="E1" s="372"/>
      <c r="F1" s="372"/>
      <c r="G1" s="372"/>
      <c r="H1" s="372"/>
      <c r="I1" s="462"/>
      <c r="J1" s="10"/>
      <c r="K1" s="10"/>
      <c r="M1" s="11" t="s">
        <v>47</v>
      </c>
    </row>
    <row r="2" spans="2:14" ht="37.5" customHeight="1" x14ac:dyDescent="0.25">
      <c r="B2" s="461"/>
      <c r="C2" s="372" t="s">
        <v>239</v>
      </c>
      <c r="D2" s="372"/>
      <c r="E2" s="372"/>
      <c r="F2" s="372"/>
      <c r="G2" s="372"/>
      <c r="H2" s="372"/>
      <c r="I2" s="462"/>
      <c r="J2" s="10"/>
      <c r="K2" s="10"/>
      <c r="M2" s="11" t="s">
        <v>48</v>
      </c>
    </row>
    <row r="3" spans="2:14" ht="37.5" customHeight="1" x14ac:dyDescent="0.25">
      <c r="B3" s="461"/>
      <c r="C3" s="372" t="s">
        <v>240</v>
      </c>
      <c r="D3" s="372"/>
      <c r="E3" s="372"/>
      <c r="F3" s="372" t="s">
        <v>241</v>
      </c>
      <c r="G3" s="372"/>
      <c r="H3" s="372"/>
      <c r="I3" s="462"/>
      <c r="J3" s="10"/>
      <c r="K3" s="10"/>
      <c r="M3" s="11" t="s">
        <v>50</v>
      </c>
    </row>
    <row r="4" spans="2:14" ht="23.25" customHeight="1" x14ac:dyDescent="0.25">
      <c r="B4" s="463"/>
      <c r="C4" s="463"/>
      <c r="D4" s="463"/>
      <c r="E4" s="463"/>
      <c r="F4" s="463"/>
      <c r="G4" s="463"/>
      <c r="H4" s="463"/>
      <c r="I4" s="463"/>
      <c r="J4" s="12"/>
      <c r="K4" s="12"/>
    </row>
    <row r="5" spans="2:14" ht="24" customHeight="1" x14ac:dyDescent="0.25">
      <c r="B5" s="464" t="s">
        <v>234</v>
      </c>
      <c r="C5" s="464"/>
      <c r="D5" s="464"/>
      <c r="E5" s="464"/>
      <c r="F5" s="464"/>
      <c r="G5" s="464"/>
      <c r="H5" s="464"/>
      <c r="I5" s="464"/>
      <c r="J5" s="14"/>
      <c r="K5" s="14"/>
      <c r="N5" s="6" t="s">
        <v>57</v>
      </c>
    </row>
    <row r="6" spans="2:14" ht="30.75" customHeight="1" x14ac:dyDescent="0.25">
      <c r="B6" s="164" t="s">
        <v>242</v>
      </c>
      <c r="C6" s="179">
        <v>6</v>
      </c>
      <c r="D6" s="465" t="s">
        <v>243</v>
      </c>
      <c r="E6" s="465"/>
      <c r="F6" s="450" t="s">
        <v>341</v>
      </c>
      <c r="G6" s="450"/>
      <c r="H6" s="450"/>
      <c r="I6" s="450"/>
      <c r="J6" s="15"/>
      <c r="K6" s="15"/>
      <c r="M6" s="11" t="s">
        <v>60</v>
      </c>
      <c r="N6" s="6" t="s">
        <v>61</v>
      </c>
    </row>
    <row r="7" spans="2:14" ht="30.75" customHeight="1" x14ac:dyDescent="0.25">
      <c r="B7" s="164" t="s">
        <v>244</v>
      </c>
      <c r="C7" s="179" t="s">
        <v>81</v>
      </c>
      <c r="D7" s="465" t="s">
        <v>245</v>
      </c>
      <c r="E7" s="465"/>
      <c r="F7" s="450" t="s">
        <v>290</v>
      </c>
      <c r="G7" s="450"/>
      <c r="H7" s="167" t="s">
        <v>246</v>
      </c>
      <c r="I7" s="179" t="s">
        <v>76</v>
      </c>
      <c r="J7" s="17"/>
      <c r="K7" s="17"/>
      <c r="M7" s="11" t="s">
        <v>65</v>
      </c>
      <c r="N7" s="6" t="s">
        <v>66</v>
      </c>
    </row>
    <row r="8" spans="2:14" ht="30.75" customHeight="1" x14ac:dyDescent="0.25">
      <c r="B8" s="164" t="s">
        <v>247</v>
      </c>
      <c r="C8" s="450" t="s">
        <v>291</v>
      </c>
      <c r="D8" s="450"/>
      <c r="E8" s="450"/>
      <c r="F8" s="450"/>
      <c r="G8" s="167" t="s">
        <v>248</v>
      </c>
      <c r="H8" s="456">
        <v>7560</v>
      </c>
      <c r="I8" s="456"/>
      <c r="J8" s="19"/>
      <c r="K8" s="19"/>
      <c r="M8" s="11" t="s">
        <v>69</v>
      </c>
      <c r="N8" s="6" t="s">
        <v>70</v>
      </c>
    </row>
    <row r="9" spans="2:14" ht="30.75" customHeight="1" x14ac:dyDescent="0.25">
      <c r="B9" s="164" t="s">
        <v>48</v>
      </c>
      <c r="C9" s="457" t="s">
        <v>65</v>
      </c>
      <c r="D9" s="457"/>
      <c r="E9" s="457"/>
      <c r="F9" s="457"/>
      <c r="G9" s="167" t="s">
        <v>249</v>
      </c>
      <c r="H9" s="458" t="s">
        <v>165</v>
      </c>
      <c r="I9" s="458"/>
      <c r="J9" s="20"/>
      <c r="K9" s="20"/>
      <c r="M9" s="21" t="s">
        <v>73</v>
      </c>
    </row>
    <row r="10" spans="2:14" ht="30.75" customHeight="1" x14ac:dyDescent="0.25">
      <c r="B10" s="164" t="s">
        <v>250</v>
      </c>
      <c r="C10" s="459" t="s">
        <v>359</v>
      </c>
      <c r="D10" s="459"/>
      <c r="E10" s="459"/>
      <c r="F10" s="459"/>
      <c r="G10" s="459"/>
      <c r="H10" s="459"/>
      <c r="I10" s="459"/>
      <c r="J10" s="22"/>
      <c r="K10" s="22"/>
      <c r="M10" s="21"/>
    </row>
    <row r="11" spans="2:14" ht="30.75" customHeight="1" x14ac:dyDescent="0.25">
      <c r="B11" s="164" t="s">
        <v>251</v>
      </c>
      <c r="C11" s="451" t="s">
        <v>292</v>
      </c>
      <c r="D11" s="451"/>
      <c r="E11" s="451"/>
      <c r="F11" s="451"/>
      <c r="G11" s="451"/>
      <c r="H11" s="451"/>
      <c r="I11" s="451"/>
      <c r="J11" s="17"/>
      <c r="K11" s="17"/>
      <c r="M11" s="21"/>
      <c r="N11" s="6" t="s">
        <v>76</v>
      </c>
    </row>
    <row r="12" spans="2:14" ht="30.75" customHeight="1" x14ac:dyDescent="0.25">
      <c r="B12" s="164" t="s">
        <v>254</v>
      </c>
      <c r="C12" s="340" t="s">
        <v>356</v>
      </c>
      <c r="D12" s="340"/>
      <c r="E12" s="340"/>
      <c r="F12" s="340"/>
      <c r="G12" s="167" t="s">
        <v>252</v>
      </c>
      <c r="H12" s="342" t="s">
        <v>91</v>
      </c>
      <c r="I12" s="342"/>
      <c r="J12" s="17"/>
      <c r="K12" s="17"/>
      <c r="M12" s="21" t="s">
        <v>80</v>
      </c>
      <c r="N12" s="6" t="s">
        <v>81</v>
      </c>
    </row>
    <row r="13" spans="2:14" ht="30.75" customHeight="1" x14ac:dyDescent="0.25">
      <c r="B13" s="164" t="s">
        <v>255</v>
      </c>
      <c r="C13" s="460" t="s">
        <v>360</v>
      </c>
      <c r="D13" s="460"/>
      <c r="E13" s="460"/>
      <c r="F13" s="460"/>
      <c r="G13" s="167" t="s">
        <v>253</v>
      </c>
      <c r="H13" s="451" t="s">
        <v>70</v>
      </c>
      <c r="I13" s="451"/>
      <c r="J13" s="17"/>
      <c r="K13" s="17"/>
      <c r="M13" s="21" t="s">
        <v>84</v>
      </c>
    </row>
    <row r="14" spans="2:14" ht="64.5" customHeight="1" x14ac:dyDescent="0.25">
      <c r="B14" s="164" t="s">
        <v>256</v>
      </c>
      <c r="C14" s="346" t="s">
        <v>342</v>
      </c>
      <c r="D14" s="346"/>
      <c r="E14" s="346"/>
      <c r="F14" s="346"/>
      <c r="G14" s="346"/>
      <c r="H14" s="346"/>
      <c r="I14" s="346"/>
      <c r="J14" s="22"/>
      <c r="K14" s="22"/>
      <c r="M14" s="21" t="s">
        <v>86</v>
      </c>
      <c r="N14" s="6"/>
    </row>
    <row r="15" spans="2:14" ht="30.75" customHeight="1" x14ac:dyDescent="0.25">
      <c r="B15" s="164" t="s">
        <v>257</v>
      </c>
      <c r="C15" s="340" t="s">
        <v>358</v>
      </c>
      <c r="D15" s="340"/>
      <c r="E15" s="340"/>
      <c r="F15" s="340"/>
      <c r="G15" s="340"/>
      <c r="H15" s="340"/>
      <c r="I15" s="340"/>
      <c r="J15" s="23"/>
      <c r="K15" s="23"/>
      <c r="M15" s="21" t="s">
        <v>88</v>
      </c>
      <c r="N15" s="6"/>
    </row>
    <row r="16" spans="2:14" ht="20.25" customHeight="1" x14ac:dyDescent="0.25">
      <c r="B16" s="164" t="s">
        <v>258</v>
      </c>
      <c r="C16" s="450" t="s">
        <v>344</v>
      </c>
      <c r="D16" s="450"/>
      <c r="E16" s="450"/>
      <c r="F16" s="450"/>
      <c r="G16" s="450"/>
      <c r="H16" s="450"/>
      <c r="I16" s="450"/>
      <c r="J16" s="24"/>
      <c r="K16" s="24"/>
      <c r="M16" s="21"/>
      <c r="N16" s="6"/>
    </row>
    <row r="17" spans="2:14" ht="30.75" customHeight="1" x14ac:dyDescent="0.25">
      <c r="B17" s="164" t="s">
        <v>259</v>
      </c>
      <c r="C17" s="451" t="s">
        <v>343</v>
      </c>
      <c r="D17" s="452"/>
      <c r="E17" s="452"/>
      <c r="F17" s="452"/>
      <c r="G17" s="452"/>
      <c r="H17" s="452"/>
      <c r="I17" s="452"/>
      <c r="J17" s="25"/>
      <c r="K17" s="25"/>
      <c r="M17" s="21" t="s">
        <v>91</v>
      </c>
      <c r="N17" s="6"/>
    </row>
    <row r="18" spans="2:14" ht="18" customHeight="1" x14ac:dyDescent="0.25">
      <c r="B18" s="453" t="s">
        <v>265</v>
      </c>
      <c r="C18" s="454" t="s">
        <v>237</v>
      </c>
      <c r="D18" s="454"/>
      <c r="E18" s="454"/>
      <c r="F18" s="455" t="s">
        <v>238</v>
      </c>
      <c r="G18" s="455"/>
      <c r="H18" s="455"/>
      <c r="I18" s="455"/>
      <c r="J18" s="26"/>
      <c r="K18" s="26"/>
      <c r="M18" s="21" t="s">
        <v>79</v>
      </c>
      <c r="N18" s="6"/>
    </row>
    <row r="19" spans="2:14" ht="39.75" customHeight="1" x14ac:dyDescent="0.25">
      <c r="B19" s="453"/>
      <c r="C19" s="450" t="s">
        <v>345</v>
      </c>
      <c r="D19" s="450"/>
      <c r="E19" s="450"/>
      <c r="F19" s="450" t="s">
        <v>346</v>
      </c>
      <c r="G19" s="450"/>
      <c r="H19" s="450"/>
      <c r="I19" s="450"/>
      <c r="J19" s="24"/>
      <c r="K19" s="24"/>
      <c r="M19" s="21" t="s">
        <v>95</v>
      </c>
      <c r="N19" s="6"/>
    </row>
    <row r="20" spans="2:14" ht="39.75" customHeight="1" x14ac:dyDescent="0.25">
      <c r="B20" s="165" t="s">
        <v>266</v>
      </c>
      <c r="C20" s="428" t="s">
        <v>347</v>
      </c>
      <c r="D20" s="429"/>
      <c r="E20" s="430"/>
      <c r="F20" s="342" t="s">
        <v>348</v>
      </c>
      <c r="G20" s="342"/>
      <c r="H20" s="342"/>
      <c r="I20" s="343"/>
      <c r="J20" s="17"/>
      <c r="K20" s="17"/>
      <c r="M20" s="21"/>
      <c r="N20" s="6"/>
    </row>
    <row r="21" spans="2:14" ht="42" customHeight="1" x14ac:dyDescent="0.25">
      <c r="B21" s="165" t="s">
        <v>267</v>
      </c>
      <c r="C21" s="431" t="s">
        <v>349</v>
      </c>
      <c r="D21" s="432"/>
      <c r="E21" s="433"/>
      <c r="F21" s="434" t="s">
        <v>350</v>
      </c>
      <c r="G21" s="435"/>
      <c r="H21" s="435"/>
      <c r="I21" s="436"/>
      <c r="J21" s="23"/>
      <c r="K21" s="23"/>
      <c r="M21" s="27"/>
      <c r="N21" s="6"/>
    </row>
    <row r="22" spans="2:14" ht="23.25" customHeight="1" x14ac:dyDescent="0.25">
      <c r="B22" s="165" t="s">
        <v>268</v>
      </c>
      <c r="C22" s="437">
        <v>44927</v>
      </c>
      <c r="D22" s="438"/>
      <c r="E22" s="439"/>
      <c r="F22" s="167" t="s">
        <v>271</v>
      </c>
      <c r="G22" s="190">
        <v>18</v>
      </c>
      <c r="H22" s="167" t="s">
        <v>275</v>
      </c>
      <c r="I22" s="191">
        <f>3+13+18</f>
        <v>34</v>
      </c>
      <c r="J22" s="28"/>
      <c r="K22" s="28"/>
      <c r="M22" s="27"/>
    </row>
    <row r="23" spans="2:14" ht="27" customHeight="1" x14ac:dyDescent="0.25">
      <c r="B23" s="165" t="s">
        <v>269</v>
      </c>
      <c r="C23" s="437">
        <v>45291</v>
      </c>
      <c r="D23" s="320"/>
      <c r="E23" s="440"/>
      <c r="F23" s="167" t="s">
        <v>272</v>
      </c>
      <c r="G23" s="471">
        <f>+F27</f>
        <v>10</v>
      </c>
      <c r="H23" s="472"/>
      <c r="I23" s="473"/>
      <c r="J23" s="29"/>
      <c r="K23" s="29"/>
      <c r="M23" s="27"/>
    </row>
    <row r="24" spans="2:14" ht="30.75" customHeight="1" x14ac:dyDescent="0.25">
      <c r="B24" s="166" t="s">
        <v>270</v>
      </c>
      <c r="C24" s="332" t="s">
        <v>88</v>
      </c>
      <c r="D24" s="333"/>
      <c r="E24" s="334"/>
      <c r="F24" s="168" t="s">
        <v>274</v>
      </c>
      <c r="G24" s="434" t="s">
        <v>303</v>
      </c>
      <c r="H24" s="435"/>
      <c r="I24" s="444"/>
      <c r="J24" s="26"/>
      <c r="K24" s="26"/>
      <c r="M24" s="27"/>
    </row>
    <row r="25" spans="2:14" ht="22.5" customHeight="1" x14ac:dyDescent="0.25">
      <c r="B25" s="445" t="s">
        <v>235</v>
      </c>
      <c r="C25" s="427"/>
      <c r="D25" s="427"/>
      <c r="E25" s="427"/>
      <c r="F25" s="427"/>
      <c r="G25" s="427"/>
      <c r="H25" s="427"/>
      <c r="I25" s="446"/>
      <c r="J25" s="14"/>
      <c r="K25" s="14"/>
      <c r="M25" s="27"/>
    </row>
    <row r="26" spans="2:14" ht="43.5" customHeight="1" x14ac:dyDescent="0.25">
      <c r="B26" s="169" t="s">
        <v>105</v>
      </c>
      <c r="C26" s="170" t="s">
        <v>261</v>
      </c>
      <c r="D26" s="170" t="s">
        <v>260</v>
      </c>
      <c r="E26" s="171" t="s">
        <v>264</v>
      </c>
      <c r="F26" s="170" t="s">
        <v>263</v>
      </c>
      <c r="G26" s="170" t="s">
        <v>262</v>
      </c>
      <c r="H26" s="171" t="s">
        <v>276</v>
      </c>
      <c r="I26" s="172" t="s">
        <v>273</v>
      </c>
      <c r="J26" s="24"/>
      <c r="K26" s="24"/>
      <c r="M26" s="27"/>
    </row>
    <row r="27" spans="2:14" ht="19.5" customHeight="1" x14ac:dyDescent="0.25">
      <c r="B27" s="173" t="s">
        <v>113</v>
      </c>
      <c r="C27" s="196">
        <v>0</v>
      </c>
      <c r="D27" s="203">
        <v>1</v>
      </c>
      <c r="E27" s="204">
        <f>IF(OR(C27=0,C27=""),0,D27/C27)</f>
        <v>0</v>
      </c>
      <c r="F27" s="447">
        <f>SUM(C27:C38)</f>
        <v>10</v>
      </c>
      <c r="G27" s="447">
        <f>SUM(D27:D38)</f>
        <v>1</v>
      </c>
      <c r="H27" s="205">
        <f>+(D27*100%)/$G$23</f>
        <v>0.1</v>
      </c>
      <c r="I27" s="447">
        <f>G27+I22</f>
        <v>35</v>
      </c>
      <c r="J27" s="36"/>
      <c r="K27" s="36"/>
      <c r="M27" s="27"/>
    </row>
    <row r="28" spans="2:14" ht="19.5" customHeight="1" x14ac:dyDescent="0.25">
      <c r="B28" s="173" t="s">
        <v>114</v>
      </c>
      <c r="C28" s="196">
        <v>0</v>
      </c>
      <c r="D28" s="203">
        <v>0</v>
      </c>
      <c r="E28" s="204">
        <f t="shared" ref="E28:E38" si="0">IF(OR(C28=0,C28=""),0,D28/C28)</f>
        <v>0</v>
      </c>
      <c r="F28" s="448"/>
      <c r="G28" s="448"/>
      <c r="H28" s="205">
        <f>+(D28*100%)/$G$23+H27</f>
        <v>0.1</v>
      </c>
      <c r="I28" s="448"/>
      <c r="J28" s="36"/>
      <c r="K28" s="36"/>
      <c r="M28" s="27"/>
    </row>
    <row r="29" spans="2:14" ht="19.5" customHeight="1" x14ac:dyDescent="0.25">
      <c r="B29" s="173" t="s">
        <v>115</v>
      </c>
      <c r="C29" s="196">
        <v>1</v>
      </c>
      <c r="D29" s="203">
        <v>0</v>
      </c>
      <c r="E29" s="204">
        <f>IF(OR(C29=0,C29=""),0,D29/C29)</f>
        <v>0</v>
      </c>
      <c r="F29" s="448"/>
      <c r="G29" s="448"/>
      <c r="H29" s="205">
        <f>+(D29*100%)/$G$23+H28</f>
        <v>0.1</v>
      </c>
      <c r="I29" s="448"/>
      <c r="J29" s="36"/>
      <c r="K29" s="36"/>
      <c r="M29" s="27"/>
    </row>
    <row r="30" spans="2:14" ht="19.5" customHeight="1" x14ac:dyDescent="0.25">
      <c r="B30" s="173" t="s">
        <v>116</v>
      </c>
      <c r="C30" s="196">
        <v>1</v>
      </c>
      <c r="D30" s="203"/>
      <c r="E30" s="204">
        <f t="shared" si="0"/>
        <v>0</v>
      </c>
      <c r="F30" s="448"/>
      <c r="G30" s="448"/>
      <c r="H30" s="205">
        <f t="shared" ref="H30:H38" si="1">+(D30*100%)/$G$23</f>
        <v>0</v>
      </c>
      <c r="I30" s="448"/>
      <c r="J30" s="36"/>
      <c r="K30" s="36"/>
    </row>
    <row r="31" spans="2:14" ht="19.5" customHeight="1" x14ac:dyDescent="0.25">
      <c r="B31" s="173" t="s">
        <v>117</v>
      </c>
      <c r="C31" s="196">
        <v>2</v>
      </c>
      <c r="D31" s="203"/>
      <c r="E31" s="204">
        <f t="shared" si="0"/>
        <v>0</v>
      </c>
      <c r="F31" s="448"/>
      <c r="G31" s="448"/>
      <c r="H31" s="205">
        <f t="shared" si="1"/>
        <v>0</v>
      </c>
      <c r="I31" s="448"/>
      <c r="J31" s="36"/>
      <c r="K31" s="36"/>
    </row>
    <row r="32" spans="2:14" ht="19.5" customHeight="1" x14ac:dyDescent="0.25">
      <c r="B32" s="173" t="s">
        <v>118</v>
      </c>
      <c r="C32" s="196">
        <v>2</v>
      </c>
      <c r="D32" s="203"/>
      <c r="E32" s="204">
        <f t="shared" si="0"/>
        <v>0</v>
      </c>
      <c r="F32" s="448"/>
      <c r="G32" s="448"/>
      <c r="H32" s="205">
        <f t="shared" si="1"/>
        <v>0</v>
      </c>
      <c r="I32" s="448"/>
      <c r="J32" s="36"/>
      <c r="K32" s="36"/>
    </row>
    <row r="33" spans="2:11" ht="19.5" customHeight="1" x14ac:dyDescent="0.25">
      <c r="B33" s="173" t="s">
        <v>119</v>
      </c>
      <c r="C33" s="196">
        <v>1</v>
      </c>
      <c r="D33" s="203"/>
      <c r="E33" s="204">
        <f t="shared" si="0"/>
        <v>0</v>
      </c>
      <c r="F33" s="448"/>
      <c r="G33" s="448"/>
      <c r="H33" s="205">
        <f t="shared" si="1"/>
        <v>0</v>
      </c>
      <c r="I33" s="448"/>
      <c r="J33" s="36"/>
      <c r="K33" s="36"/>
    </row>
    <row r="34" spans="2:11" ht="19.5" customHeight="1" x14ac:dyDescent="0.25">
      <c r="B34" s="173" t="s">
        <v>120</v>
      </c>
      <c r="C34" s="196">
        <v>1</v>
      </c>
      <c r="D34" s="203"/>
      <c r="E34" s="204">
        <f t="shared" si="0"/>
        <v>0</v>
      </c>
      <c r="F34" s="448"/>
      <c r="G34" s="448"/>
      <c r="H34" s="205">
        <f t="shared" si="1"/>
        <v>0</v>
      </c>
      <c r="I34" s="448"/>
      <c r="J34" s="36"/>
      <c r="K34" s="36"/>
    </row>
    <row r="35" spans="2:11" ht="19.5" customHeight="1" x14ac:dyDescent="0.25">
      <c r="B35" s="173" t="s">
        <v>121</v>
      </c>
      <c r="C35" s="196">
        <v>1</v>
      </c>
      <c r="D35" s="203"/>
      <c r="E35" s="204">
        <f t="shared" si="0"/>
        <v>0</v>
      </c>
      <c r="F35" s="448"/>
      <c r="G35" s="448"/>
      <c r="H35" s="205">
        <f t="shared" si="1"/>
        <v>0</v>
      </c>
      <c r="I35" s="448"/>
      <c r="J35" s="36"/>
      <c r="K35" s="36"/>
    </row>
    <row r="36" spans="2:11" ht="19.5" customHeight="1" x14ac:dyDescent="0.25">
      <c r="B36" s="173" t="s">
        <v>122</v>
      </c>
      <c r="C36" s="196">
        <v>1</v>
      </c>
      <c r="D36" s="203"/>
      <c r="E36" s="204">
        <f t="shared" si="0"/>
        <v>0</v>
      </c>
      <c r="F36" s="448"/>
      <c r="G36" s="448"/>
      <c r="H36" s="205">
        <f t="shared" si="1"/>
        <v>0</v>
      </c>
      <c r="I36" s="448"/>
      <c r="J36" s="36"/>
      <c r="K36" s="36"/>
    </row>
    <row r="37" spans="2:11" ht="19.5" customHeight="1" x14ac:dyDescent="0.25">
      <c r="B37" s="173" t="s">
        <v>123</v>
      </c>
      <c r="C37" s="196">
        <v>0</v>
      </c>
      <c r="D37" s="203"/>
      <c r="E37" s="204">
        <f t="shared" si="0"/>
        <v>0</v>
      </c>
      <c r="F37" s="448"/>
      <c r="G37" s="448"/>
      <c r="H37" s="205">
        <f t="shared" si="1"/>
        <v>0</v>
      </c>
      <c r="I37" s="448"/>
      <c r="J37" s="36"/>
      <c r="K37" s="36"/>
    </row>
    <row r="38" spans="2:11" ht="19.5" customHeight="1" x14ac:dyDescent="0.25">
      <c r="B38" s="173" t="s">
        <v>124</v>
      </c>
      <c r="C38" s="196">
        <v>0</v>
      </c>
      <c r="D38" s="203"/>
      <c r="E38" s="204">
        <f t="shared" si="0"/>
        <v>0</v>
      </c>
      <c r="F38" s="449"/>
      <c r="G38" s="449"/>
      <c r="H38" s="205">
        <f t="shared" si="1"/>
        <v>0</v>
      </c>
      <c r="I38" s="449"/>
      <c r="J38" s="36"/>
      <c r="K38" s="36"/>
    </row>
    <row r="39" spans="2:11" ht="104.5" customHeight="1" x14ac:dyDescent="0.25">
      <c r="B39" s="174" t="s">
        <v>277</v>
      </c>
      <c r="C39" s="421" t="s">
        <v>392</v>
      </c>
      <c r="D39" s="422"/>
      <c r="E39" s="422"/>
      <c r="F39" s="422"/>
      <c r="G39" s="422"/>
      <c r="H39" s="422"/>
      <c r="I39" s="423"/>
      <c r="J39" s="37"/>
      <c r="K39" s="37"/>
    </row>
    <row r="40" spans="2:11" ht="55.5" customHeight="1" x14ac:dyDescent="0.25">
      <c r="B40" s="415"/>
      <c r="C40" s="308"/>
      <c r="D40" s="308"/>
      <c r="E40" s="308"/>
      <c r="F40" s="308"/>
      <c r="G40" s="308"/>
      <c r="H40" s="308"/>
      <c r="I40" s="416"/>
      <c r="J40" s="14"/>
      <c r="K40" s="14"/>
    </row>
    <row r="41" spans="2:11" ht="55.5" customHeight="1" x14ac:dyDescent="0.25">
      <c r="B41" s="417"/>
      <c r="C41" s="311"/>
      <c r="D41" s="311"/>
      <c r="E41" s="311"/>
      <c r="F41" s="311"/>
      <c r="G41" s="311"/>
      <c r="H41" s="311"/>
      <c r="I41" s="418"/>
      <c r="J41" s="37"/>
      <c r="K41" s="37"/>
    </row>
    <row r="42" spans="2:11" ht="56.25" customHeight="1" x14ac:dyDescent="0.25">
      <c r="B42" s="417"/>
      <c r="C42" s="311"/>
      <c r="D42" s="311"/>
      <c r="E42" s="311"/>
      <c r="F42" s="311"/>
      <c r="G42" s="311"/>
      <c r="H42" s="311"/>
      <c r="I42" s="418"/>
      <c r="J42" s="37"/>
      <c r="K42" s="37"/>
    </row>
    <row r="43" spans="2:11" ht="32.5" customHeight="1" x14ac:dyDescent="0.25">
      <c r="B43" s="417"/>
      <c r="C43" s="311"/>
      <c r="D43" s="311"/>
      <c r="E43" s="311"/>
      <c r="F43" s="311"/>
      <c r="G43" s="311"/>
      <c r="H43" s="311"/>
      <c r="I43" s="418"/>
      <c r="J43" s="37"/>
      <c r="K43" s="37"/>
    </row>
    <row r="44" spans="2:11" ht="21.75" hidden="1" customHeight="1" x14ac:dyDescent="0.25">
      <c r="B44" s="419"/>
      <c r="C44" s="314"/>
      <c r="D44" s="314"/>
      <c r="E44" s="314"/>
      <c r="F44" s="314"/>
      <c r="G44" s="314"/>
      <c r="H44" s="314"/>
      <c r="I44" s="420"/>
      <c r="J44" s="12"/>
      <c r="K44" s="12"/>
    </row>
    <row r="45" spans="2:11" ht="178.5" customHeight="1" x14ac:dyDescent="0.25">
      <c r="B45" s="164" t="s">
        <v>278</v>
      </c>
      <c r="C45" s="486" t="s">
        <v>393</v>
      </c>
      <c r="D45" s="487"/>
      <c r="E45" s="487"/>
      <c r="F45" s="487"/>
      <c r="G45" s="487"/>
      <c r="H45" s="487"/>
      <c r="I45" s="488"/>
      <c r="J45" s="38"/>
      <c r="K45" s="38"/>
    </row>
    <row r="46" spans="2:11" ht="33" customHeight="1" x14ac:dyDescent="0.25">
      <c r="B46" s="164" t="s">
        <v>279</v>
      </c>
      <c r="C46" s="489" t="s">
        <v>363</v>
      </c>
      <c r="D46" s="490"/>
      <c r="E46" s="490"/>
      <c r="F46" s="490"/>
      <c r="G46" s="490"/>
      <c r="H46" s="490"/>
      <c r="I46" s="490"/>
      <c r="J46" s="38"/>
      <c r="K46" s="38"/>
    </row>
    <row r="47" spans="2:11" ht="75" customHeight="1" x14ac:dyDescent="0.25">
      <c r="B47" s="175" t="s">
        <v>280</v>
      </c>
      <c r="C47" s="491" t="s">
        <v>374</v>
      </c>
      <c r="D47" s="492"/>
      <c r="E47" s="492"/>
      <c r="F47" s="492"/>
      <c r="G47" s="492"/>
      <c r="H47" s="492"/>
      <c r="I47" s="492"/>
      <c r="J47" s="38"/>
      <c r="K47" s="38"/>
    </row>
    <row r="48" spans="2:11" ht="22.5" customHeight="1" x14ac:dyDescent="0.25">
      <c r="B48" s="427" t="s">
        <v>236</v>
      </c>
      <c r="C48" s="427"/>
      <c r="D48" s="427"/>
      <c r="E48" s="427"/>
      <c r="F48" s="427"/>
      <c r="G48" s="427"/>
      <c r="H48" s="427"/>
      <c r="I48" s="427"/>
      <c r="J48" s="38"/>
      <c r="K48" s="38"/>
    </row>
    <row r="49" spans="2:11" ht="22.5" customHeight="1" x14ac:dyDescent="0.25">
      <c r="B49" s="411" t="s">
        <v>281</v>
      </c>
      <c r="C49" s="177" t="s">
        <v>282</v>
      </c>
      <c r="D49" s="413" t="s">
        <v>283</v>
      </c>
      <c r="E49" s="413"/>
      <c r="F49" s="413"/>
      <c r="G49" s="413" t="s">
        <v>284</v>
      </c>
      <c r="H49" s="413"/>
      <c r="I49" s="413"/>
      <c r="J49" s="39"/>
      <c r="K49" s="39"/>
    </row>
    <row r="50" spans="2:11" ht="30.75" customHeight="1" x14ac:dyDescent="0.25">
      <c r="B50" s="412"/>
      <c r="C50" s="178"/>
      <c r="D50" s="414"/>
      <c r="E50" s="414"/>
      <c r="F50" s="414"/>
      <c r="G50" s="414"/>
      <c r="H50" s="414"/>
      <c r="I50" s="414"/>
      <c r="J50" s="39"/>
      <c r="K50" s="39"/>
    </row>
    <row r="51" spans="2:11" ht="32.25" customHeight="1" x14ac:dyDescent="0.25">
      <c r="B51" s="176" t="s">
        <v>285</v>
      </c>
      <c r="C51" s="414" t="s">
        <v>372</v>
      </c>
      <c r="D51" s="414"/>
      <c r="E51" s="414"/>
      <c r="F51" s="414"/>
      <c r="G51" s="414"/>
      <c r="H51" s="414"/>
      <c r="I51" s="414"/>
      <c r="J51" s="42"/>
      <c r="K51" s="42"/>
    </row>
    <row r="52" spans="2:11" ht="28.5" customHeight="1" x14ac:dyDescent="0.25">
      <c r="B52" s="167" t="s">
        <v>286</v>
      </c>
      <c r="C52" s="428" t="s">
        <v>383</v>
      </c>
      <c r="D52" s="429"/>
      <c r="E52" s="429"/>
      <c r="F52" s="429"/>
      <c r="G52" s="429"/>
      <c r="H52" s="429"/>
      <c r="I52" s="430"/>
      <c r="J52" s="42"/>
      <c r="K52" s="42"/>
    </row>
    <row r="53" spans="2:11" ht="30" customHeight="1" x14ac:dyDescent="0.25">
      <c r="B53" s="175" t="s">
        <v>287</v>
      </c>
      <c r="C53" s="414" t="s">
        <v>369</v>
      </c>
      <c r="D53" s="414"/>
      <c r="E53" s="414"/>
      <c r="F53" s="414"/>
      <c r="G53" s="414"/>
      <c r="H53" s="414"/>
      <c r="I53" s="414"/>
      <c r="J53" s="43"/>
      <c r="K53" s="43"/>
    </row>
    <row r="54" spans="2:11" ht="31.5" customHeight="1" x14ac:dyDescent="0.25">
      <c r="B54" s="175" t="s">
        <v>288</v>
      </c>
      <c r="C54" s="277" t="s">
        <v>368</v>
      </c>
      <c r="D54" s="277"/>
      <c r="E54" s="277"/>
      <c r="F54" s="277"/>
      <c r="G54" s="277"/>
      <c r="H54" s="277"/>
      <c r="I54" s="277"/>
      <c r="J54" s="49"/>
      <c r="K54" s="49"/>
    </row>
    <row r="55" spans="2:11" ht="12.75" customHeight="1" x14ac:dyDescent="0.25">
      <c r="B55" s="44"/>
      <c r="C55" s="45"/>
      <c r="D55" s="45"/>
      <c r="E55" s="46"/>
      <c r="F55" s="46"/>
      <c r="G55" s="47"/>
      <c r="H55" s="48"/>
      <c r="I55" s="45"/>
      <c r="J55" s="49"/>
      <c r="K55" s="49"/>
    </row>
    <row r="56" spans="2:11" x14ac:dyDescent="0.25">
      <c r="B56" s="44"/>
      <c r="C56" s="45"/>
      <c r="D56" s="45"/>
      <c r="E56" s="46"/>
      <c r="F56" s="46"/>
      <c r="G56" s="47"/>
      <c r="H56" s="48"/>
      <c r="I56" s="45"/>
      <c r="J56" s="49"/>
      <c r="K56" s="49"/>
    </row>
    <row r="57" spans="2:11" x14ac:dyDescent="0.25">
      <c r="B57" s="44"/>
      <c r="C57" s="45"/>
      <c r="D57" s="45"/>
      <c r="E57" s="46"/>
      <c r="F57" s="46"/>
      <c r="G57" s="47"/>
      <c r="H57" s="48"/>
      <c r="I57" s="45"/>
      <c r="J57" s="49"/>
      <c r="K57" s="49"/>
    </row>
    <row r="58" spans="2:11" x14ac:dyDescent="0.25">
      <c r="B58" s="44"/>
      <c r="C58" s="45"/>
      <c r="D58" s="45"/>
      <c r="E58" s="46"/>
      <c r="F58" s="46"/>
      <c r="G58" s="47"/>
      <c r="H58" s="48"/>
      <c r="I58" s="45"/>
      <c r="J58" s="49"/>
      <c r="K58" s="49"/>
    </row>
    <row r="59" spans="2:11" x14ac:dyDescent="0.25">
      <c r="B59" s="44"/>
      <c r="C59" s="45"/>
      <c r="D59" s="45"/>
      <c r="E59" s="46"/>
      <c r="F59" s="46"/>
      <c r="G59" s="47"/>
      <c r="H59" s="48"/>
      <c r="I59" s="45"/>
      <c r="J59" s="49"/>
      <c r="K59" s="49"/>
    </row>
    <row r="60" spans="2:11" ht="25.5" customHeight="1" x14ac:dyDescent="0.25">
      <c r="B60" s="44"/>
      <c r="C60" s="45"/>
      <c r="D60" s="45"/>
      <c r="E60" s="46"/>
      <c r="F60" s="46"/>
      <c r="G60" s="47"/>
      <c r="H60" s="48"/>
      <c r="I60" s="45"/>
      <c r="J60" s="49"/>
      <c r="K60" s="49"/>
    </row>
  </sheetData>
  <sheetProtection algorithmName="SHA-512" hashValue="H8FmOuft5FlG0LJA5mL2tfGFji1aXQr7J/Izcia7L9otz39Vuoy1xd4Q+0ONo2kQ9+/qazIMddQFiLRuKExcFQ==" saltValue="XDk1WyGkAHR//RBweRJQZA==" spinCount="100000" sheet="1" formatCells="0" formatColumns="0" formatRows="0" insertColumns="0" insertRows="0" insertHyperlinks="0" deleteColumns="0" deleteRows="0" sort="0" autoFilter="0" pivotTables="0"/>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ignoredErrors>
    <ignoredError sqref="F27:I38" unlockedFormula="1"/>
  </ignoredErrors>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50800</xdr:colOff>
                <xdr:row>1</xdr:row>
                <xdr:rowOff>38100</xdr:rowOff>
              </from>
              <to>
                <xdr:col>8</xdr:col>
                <xdr:colOff>1447800</xdr:colOff>
                <xdr:row>1</xdr:row>
                <xdr:rowOff>457200</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64237-BA00-4E19-9D4C-97CF951D95E6}">
  <ds:schemaRefs>
    <ds:schemaRef ds:uri="http://purl.org/dc/elements/1.1/"/>
    <ds:schemaRef ds:uri="http://schemas.microsoft.com/office/2006/documentManagement/types"/>
    <ds:schemaRef ds:uri="08ebe415-1e9a-4b26-acfc-09642d3d19df"/>
    <ds:schemaRef ds:uri="http://schemas.microsoft.com/office/infopath/2007/PartnerControls"/>
    <ds:schemaRef ds:uri="http://schemas.microsoft.com/office/2006/metadata/properties"/>
    <ds:schemaRef ds:uri="http://www.w3.org/XML/1998/namespace"/>
    <ds:schemaRef ds:uri="http://purl.org/dc/terms/"/>
    <ds:schemaRef ds:uri="http://schemas.openxmlformats.org/package/2006/metadata/core-properties"/>
    <ds:schemaRef ds:uri="d472a95f-029e-48ed-8556-580ff62e783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Diana Marcela Sánchez Moncaleano</cp:lastModifiedBy>
  <cp:lastPrinted>2018-04-10T15:28:46Z</cp:lastPrinted>
  <dcterms:created xsi:type="dcterms:W3CDTF">2010-03-25T16:40:43Z</dcterms:created>
  <dcterms:modified xsi:type="dcterms:W3CDTF">2023-04-12T21:31:02Z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