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updateLinks="never" defaultThemeVersion="124226"/>
  <mc:AlternateContent xmlns:mc="http://schemas.openxmlformats.org/markup-compatibility/2006">
    <mc:Choice Requires="x15">
      <x15ac:absPath xmlns:x15ac="http://schemas.microsoft.com/office/spreadsheetml/2010/11/ac" url="D:\IDPYBA\NOVIEMBRE\REPORTE 7560 NOVIEMBRE\Reporte 7560_noviembre 2023\"/>
    </mc:Choice>
  </mc:AlternateContent>
  <bookViews>
    <workbookView xWindow="0" yWindow="0" windowWidth="28800" windowHeight="18000" tabRatio="748" activeTab="5"/>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8" r:id="rId6"/>
    <sheet name="Meta No. 4" sheetId="69" r:id="rId7"/>
    <sheet name="Meta No. 5" sheetId="73" r:id="rId8"/>
    <sheet name="Meta No. 6" sheetId="71"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7" i="73" l="1"/>
  <c r="H37" i="69"/>
  <c r="H36" i="73"/>
  <c r="H36" i="69"/>
  <c r="H36" i="71" l="1"/>
  <c r="H35" i="71" l="1"/>
  <c r="H35" i="73" l="1"/>
  <c r="H35" i="69"/>
  <c r="H34" i="71" l="1"/>
  <c r="H34" i="73" l="1"/>
  <c r="H34" i="69"/>
  <c r="H33" i="73" l="1"/>
  <c r="H33" i="69"/>
  <c r="H33" i="71" l="1"/>
  <c r="H32" i="69" l="1"/>
  <c r="H32" i="73"/>
  <c r="H32" i="71"/>
  <c r="H31" i="73" l="1"/>
  <c r="E31" i="73"/>
  <c r="E30" i="73"/>
  <c r="E31" i="69"/>
  <c r="E38" i="68"/>
  <c r="E37" i="68"/>
  <c r="E36" i="68"/>
  <c r="E35" i="68"/>
  <c r="E34" i="68"/>
  <c r="E33" i="68"/>
  <c r="E32" i="68"/>
  <c r="E31" i="68"/>
  <c r="L28" i="67"/>
  <c r="H31" i="71"/>
  <c r="H31" i="69"/>
  <c r="E27" i="71" l="1"/>
  <c r="E29" i="71"/>
  <c r="D28" i="73"/>
  <c r="D27" i="73"/>
  <c r="H38" i="73"/>
  <c r="E38" i="73"/>
  <c r="E37" i="73"/>
  <c r="E36" i="73"/>
  <c r="E35" i="73"/>
  <c r="E34" i="73"/>
  <c r="E33" i="73"/>
  <c r="E32" i="73"/>
  <c r="E29" i="73"/>
  <c r="H28" i="73"/>
  <c r="E28" i="73"/>
  <c r="H27" i="73"/>
  <c r="H29" i="73" s="1"/>
  <c r="H30" i="73" s="1"/>
  <c r="F27" i="73"/>
  <c r="I22" i="73"/>
  <c r="E27" i="73"/>
  <c r="G27" i="73"/>
  <c r="I27" i="73" s="1"/>
  <c r="C27" i="67"/>
  <c r="I22" i="71"/>
  <c r="F27" i="69"/>
  <c r="G23" i="69"/>
  <c r="I22" i="69"/>
  <c r="I22" i="68"/>
  <c r="C38" i="67"/>
  <c r="C37" i="67"/>
  <c r="C36" i="67"/>
  <c r="C35" i="67"/>
  <c r="C34" i="67"/>
  <c r="C33" i="67"/>
  <c r="C32" i="67"/>
  <c r="F27" i="67" s="1"/>
  <c r="C31" i="67"/>
  <c r="C30" i="67"/>
  <c r="C29" i="67"/>
  <c r="C28" i="67"/>
  <c r="I22" i="24"/>
  <c r="F27" i="71"/>
  <c r="G23" i="71" s="1"/>
  <c r="F27" i="68"/>
  <c r="G23" i="68"/>
  <c r="H27" i="68" s="1"/>
  <c r="G27" i="68"/>
  <c r="I27" i="68" s="1"/>
  <c r="E27" i="68"/>
  <c r="F27" i="24"/>
  <c r="G23" i="24" s="1"/>
  <c r="I22" i="67"/>
  <c r="H28" i="69"/>
  <c r="E38" i="71"/>
  <c r="E37" i="71"/>
  <c r="E36" i="71"/>
  <c r="E35" i="71"/>
  <c r="E34" i="71"/>
  <c r="E33" i="71"/>
  <c r="E32" i="71"/>
  <c r="E31" i="71"/>
  <c r="E30" i="71"/>
  <c r="E28" i="71"/>
  <c r="E38" i="69"/>
  <c r="E37" i="69"/>
  <c r="E36" i="69"/>
  <c r="E35" i="69"/>
  <c r="E34" i="69"/>
  <c r="E33" i="69"/>
  <c r="E32" i="69"/>
  <c r="E30" i="69"/>
  <c r="E29" i="69"/>
  <c r="E28" i="69"/>
  <c r="E27" i="69"/>
  <c r="E30" i="68"/>
  <c r="E29" i="68"/>
  <c r="E28" i="68"/>
  <c r="H27" i="67"/>
  <c r="H28" i="67"/>
  <c r="H29" i="67"/>
  <c r="H30" i="67" s="1"/>
  <c r="H31" i="67"/>
  <c r="H32" i="67"/>
  <c r="H33" i="67"/>
  <c r="H34" i="67"/>
  <c r="H35" i="67"/>
  <c r="H36" i="67"/>
  <c r="H37" i="67"/>
  <c r="H38" i="67"/>
  <c r="E38" i="67"/>
  <c r="E37" i="67"/>
  <c r="E36" i="67"/>
  <c r="E35" i="67"/>
  <c r="E34" i="67"/>
  <c r="E33" i="67"/>
  <c r="E32" i="67"/>
  <c r="E31" i="67"/>
  <c r="E30" i="67"/>
  <c r="E29" i="67"/>
  <c r="E28" i="67"/>
  <c r="E27" i="67"/>
  <c r="E38" i="24"/>
  <c r="E37" i="24"/>
  <c r="E36" i="24"/>
  <c r="E35" i="24"/>
  <c r="E34" i="24"/>
  <c r="E33" i="24"/>
  <c r="E32" i="24"/>
  <c r="E31" i="24"/>
  <c r="E30" i="24"/>
  <c r="E29" i="24"/>
  <c r="E28" i="24"/>
  <c r="E27" i="24"/>
  <c r="H37" i="68"/>
  <c r="H31" i="24"/>
  <c r="H32" i="24"/>
  <c r="H33" i="24"/>
  <c r="H34" i="24"/>
  <c r="H35" i="24"/>
  <c r="H36" i="24"/>
  <c r="H37" i="24"/>
  <c r="H38" i="24"/>
  <c r="G27" i="71"/>
  <c r="I27" i="71" s="1"/>
  <c r="G27" i="69"/>
  <c r="I27" i="69" s="1"/>
  <c r="G27" i="67"/>
  <c r="I27" i="67" s="1"/>
  <c r="G27" i="24"/>
  <c r="I27" i="24" s="1"/>
  <c r="I18" i="63"/>
  <c r="G18" i="63"/>
  <c r="D18" i="63"/>
  <c r="C8" i="63"/>
  <c r="C7" i="63"/>
  <c r="C6" i="63"/>
  <c r="D30" i="62"/>
  <c r="O13" i="5"/>
  <c r="AA13" i="5"/>
  <c r="AC13" i="5" s="1"/>
  <c r="K27" i="66"/>
  <c r="L25" i="66"/>
  <c r="L21" i="66"/>
  <c r="L17" i="66"/>
  <c r="L27" i="66" s="1"/>
  <c r="M27" i="66" s="1"/>
  <c r="L13" i="66"/>
  <c r="I19" i="48"/>
  <c r="D19" i="48"/>
  <c r="C10" i="48"/>
  <c r="C8" i="48"/>
  <c r="C7" i="48"/>
  <c r="C6" i="48"/>
  <c r="G56" i="47"/>
  <c r="C56" i="47"/>
  <c r="K13" i="5"/>
  <c r="AA17" i="5"/>
  <c r="AB17" i="5"/>
  <c r="G56" i="62"/>
  <c r="C56" i="62"/>
  <c r="G41" i="62"/>
  <c r="G40" i="62"/>
  <c r="G39" i="62"/>
  <c r="G38" i="62"/>
  <c r="G37" i="62"/>
  <c r="G36" i="62"/>
  <c r="G35" i="62"/>
  <c r="G34" i="62"/>
  <c r="G33" i="62"/>
  <c r="G32" i="62"/>
  <c r="G31" i="62"/>
  <c r="G30" i="62"/>
  <c r="F30" i="62"/>
  <c r="W15" i="5"/>
  <c r="U15" i="5"/>
  <c r="W13" i="5"/>
  <c r="V13" i="5"/>
  <c r="U13" i="5"/>
  <c r="AA21" i="5"/>
  <c r="AC21" i="5" s="1"/>
  <c r="AA19" i="5"/>
  <c r="AB19" i="5"/>
  <c r="G31" i="47"/>
  <c r="G32" i="47"/>
  <c r="G33" i="47"/>
  <c r="G34" i="47"/>
  <c r="G35" i="47"/>
  <c r="G36" i="47"/>
  <c r="G37" i="47"/>
  <c r="G38" i="47"/>
  <c r="G39" i="47"/>
  <c r="G40" i="47"/>
  <c r="G41" i="47"/>
  <c r="I21" i="5"/>
  <c r="B21" i="5"/>
  <c r="I19" i="5"/>
  <c r="B19" i="5"/>
  <c r="I17" i="5"/>
  <c r="B17" i="5"/>
  <c r="F30" i="47"/>
  <c r="F31" i="47"/>
  <c r="F32" i="47" s="1"/>
  <c r="F33" i="47" s="1"/>
  <c r="F34" i="47" s="1"/>
  <c r="F35" i="47" s="1"/>
  <c r="F36" i="47" s="1"/>
  <c r="F37" i="47" s="1"/>
  <c r="F38" i="47" s="1"/>
  <c r="F39" i="47" s="1"/>
  <c r="F40" i="47" s="1"/>
  <c r="F41" i="47" s="1"/>
  <c r="D30" i="47"/>
  <c r="D31" i="47" s="1"/>
  <c r="I30" i="47"/>
  <c r="S15" i="5"/>
  <c r="T15" i="5"/>
  <c r="X15" i="5"/>
  <c r="Z15" i="5"/>
  <c r="L15" i="5"/>
  <c r="M15" i="5"/>
  <c r="L13" i="5"/>
  <c r="M13" i="5"/>
  <c r="N13" i="5"/>
  <c r="N15" i="5"/>
  <c r="B15" i="5"/>
  <c r="B13" i="5"/>
  <c r="G30" i="47"/>
  <c r="A11" i="5"/>
  <c r="C9" i="5"/>
  <c r="C8" i="5"/>
  <c r="C7" i="5"/>
  <c r="Y15" i="5"/>
  <c r="X13" i="5"/>
  <c r="Z13" i="5"/>
  <c r="Y13" i="5"/>
  <c r="S13" i="5"/>
  <c r="T13" i="5"/>
  <c r="K15" i="5"/>
  <c r="AB15" i="5" s="1"/>
  <c r="V15" i="5"/>
  <c r="J13" i="5"/>
  <c r="I13" i="5"/>
  <c r="J15" i="5"/>
  <c r="D31" i="62"/>
  <c r="H31" i="62" s="1"/>
  <c r="D32" i="62"/>
  <c r="D33" i="62" s="1"/>
  <c r="I30" i="62"/>
  <c r="H30" i="47"/>
  <c r="AC19" i="5"/>
  <c r="AB13" i="5"/>
  <c r="I15" i="5"/>
  <c r="AA15" i="5"/>
  <c r="AC17" i="5"/>
  <c r="F31" i="62"/>
  <c r="F32" i="62" s="1"/>
  <c r="F33" i="62" s="1"/>
  <c r="F34" i="62" s="1"/>
  <c r="F35" i="62" s="1"/>
  <c r="F36" i="62" s="1"/>
  <c r="F37" i="62" s="1"/>
  <c r="F38" i="62" s="1"/>
  <c r="F39" i="62" s="1"/>
  <c r="F40" i="62" s="1"/>
  <c r="F41" i="62" s="1"/>
  <c r="H30" i="62"/>
  <c r="AC15" i="5"/>
  <c r="I33" i="62" l="1"/>
  <c r="H33" i="62"/>
  <c r="D34" i="62"/>
  <c r="D32" i="47"/>
  <c r="H31" i="47"/>
  <c r="I31" i="47"/>
  <c r="H32" i="62"/>
  <c r="I32" i="62"/>
  <c r="I31" i="62"/>
  <c r="H27" i="69"/>
  <c r="H29" i="69" s="1"/>
  <c r="H30" i="69" s="1"/>
  <c r="AB21" i="5"/>
  <c r="H38" i="69"/>
  <c r="H28" i="68"/>
  <c r="H29" i="68" s="1"/>
  <c r="H30" i="68" s="1"/>
  <c r="H31" i="68" s="1"/>
  <c r="H32" i="68" s="1"/>
  <c r="H33" i="68" s="1"/>
  <c r="H34" i="68" s="1"/>
  <c r="H35" i="68" s="1"/>
  <c r="H36" i="68" s="1"/>
  <c r="H37" i="71"/>
  <c r="H38" i="71"/>
  <c r="H27" i="71"/>
  <c r="H28" i="71" s="1"/>
  <c r="H29" i="71" s="1"/>
  <c r="H30" i="71" s="1"/>
  <c r="H27" i="24"/>
  <c r="H28" i="24" s="1"/>
  <c r="H29" i="24" s="1"/>
  <c r="H30" i="24" s="1"/>
  <c r="I32" i="47" l="1"/>
  <c r="D33" i="47"/>
  <c r="H32" i="47"/>
  <c r="D35" i="62"/>
  <c r="H34" i="62"/>
  <c r="I34" i="62"/>
  <c r="D36" i="62" l="1"/>
  <c r="I35" i="62"/>
  <c r="H35" i="62"/>
  <c r="D34" i="47"/>
  <c r="I33" i="47"/>
  <c r="H33" i="47"/>
  <c r="I34" i="47" l="1"/>
  <c r="D35" i="47"/>
  <c r="H34" i="47"/>
  <c r="H36" i="62"/>
  <c r="I36" i="62"/>
  <c r="D37" i="62"/>
  <c r="I35" i="47" l="1"/>
  <c r="D36" i="47"/>
  <c r="H35" i="47"/>
  <c r="D38" i="62"/>
  <c r="I37" i="62"/>
  <c r="H37" i="62"/>
  <c r="D39" i="62" l="1"/>
  <c r="I38" i="62"/>
  <c r="H38" i="62"/>
  <c r="H36" i="47"/>
  <c r="I36" i="47"/>
  <c r="D37" i="47"/>
  <c r="D40" i="62" l="1"/>
  <c r="H39" i="62"/>
  <c r="I39" i="62"/>
  <c r="H37" i="47"/>
  <c r="I37" i="47"/>
  <c r="D38" i="47"/>
  <c r="H38" i="47" l="1"/>
  <c r="D39" i="47"/>
  <c r="I38" i="47"/>
  <c r="D41" i="62"/>
  <c r="I40" i="62"/>
  <c r="H40" i="62"/>
  <c r="I41" i="62" l="1"/>
  <c r="H41" i="62"/>
  <c r="H39" i="47"/>
  <c r="D40" i="47"/>
  <c r="I39" i="47"/>
  <c r="D41" i="47" l="1"/>
  <c r="I40" i="47"/>
  <c r="H40" i="47"/>
  <c r="I41" i="47" l="1"/>
  <c r="H41" i="47"/>
</calcChain>
</file>

<file path=xl/comments1.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rgb="FF000000"/>
            <rFont val="Tahoma"/>
            <family val="2"/>
          </rPr>
          <t xml:space="preserve">CÓDIGO:
</t>
        </r>
        <r>
          <rPr>
            <sz val="9"/>
            <color rgb="FF000000"/>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rgb="FF000000"/>
            <rFont val="Tahoma"/>
            <family val="2"/>
          </rPr>
          <t>Fecha:</t>
        </r>
        <r>
          <rPr>
            <sz val="9"/>
            <color rgb="FF000000"/>
            <rFont val="Tahoma"/>
            <family val="2"/>
          </rPr>
          <t xml:space="preserve">
</t>
        </r>
        <r>
          <rPr>
            <sz val="9"/>
            <color rgb="FF000000"/>
            <rFont val="Tahoma"/>
            <family val="2"/>
          </rPr>
          <t xml:space="preserve">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rgb="FF000000"/>
            <rFont val="Tahoma"/>
            <family val="2"/>
          </rPr>
          <t>Fuente:</t>
        </r>
        <r>
          <rPr>
            <sz val="9"/>
            <color rgb="FF000000"/>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rgb="FF000000"/>
            <rFont val="Tahoma"/>
            <family val="2"/>
          </rPr>
          <t xml:space="preserve">Inicio:
</t>
        </r>
        <r>
          <rPr>
            <sz val="9"/>
            <color rgb="FF000000"/>
            <rFont val="Tahoma"/>
            <family val="2"/>
          </rPr>
          <t xml:space="preserve"> Hace referencia a la fecha de inicio de la medición del indicador en la vigencia.
</t>
        </r>
      </text>
    </comment>
    <comment ref="F22" authorId="0" shapeId="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rgb="FF000000"/>
            <rFont val="Tahoma"/>
            <family val="2"/>
          </rPr>
          <t>Acumulado cuatrienio:</t>
        </r>
        <r>
          <rPr>
            <sz val="9"/>
            <color rgb="FF000000"/>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rgb="FF000000"/>
            <rFont val="Tahoma"/>
            <family val="2"/>
          </rPr>
          <t xml:space="preserve">Justificación:
</t>
        </r>
        <r>
          <rPr>
            <sz val="9"/>
            <color rgb="FF000000"/>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indexed="81"/>
            <rFont val="Tahoma"/>
            <family val="2"/>
          </rPr>
          <t>Acumulado cuatrienio:</t>
        </r>
        <r>
          <rPr>
            <sz val="9"/>
            <color indexed="81"/>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rgb="FF000000"/>
            <rFont val="Tahoma"/>
            <family val="2"/>
          </rPr>
          <t xml:space="preserve">Justificación:
</t>
        </r>
        <r>
          <rPr>
            <sz val="9"/>
            <color rgb="FF000000"/>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rgb="FF000000"/>
            <rFont val="Tahoma"/>
            <family val="2"/>
          </rPr>
          <t>Fuente:</t>
        </r>
        <r>
          <rPr>
            <sz val="9"/>
            <color rgb="FF000000"/>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rgb="FF000000"/>
            <rFont val="Tahoma"/>
            <family val="2"/>
          </rPr>
          <t>Acumulado cuatrienio:</t>
        </r>
        <r>
          <rPr>
            <sz val="9"/>
            <color rgb="FF000000"/>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rgb="FF000000"/>
            <rFont val="Tahoma"/>
            <family val="2"/>
          </rPr>
          <t xml:space="preserve">CÓDIGO:
</t>
        </r>
        <r>
          <rPr>
            <sz val="9"/>
            <color rgb="FF000000"/>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rgb="FF000000"/>
            <rFont val="Tahoma"/>
            <family val="2"/>
          </rPr>
          <t>Acumulado cuatrienio:</t>
        </r>
        <r>
          <rPr>
            <sz val="9"/>
            <color rgb="FF000000"/>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rgb="FF000000"/>
            <rFont val="Tahoma"/>
            <family val="2"/>
          </rPr>
          <t>Acumulado cuatrienio:</t>
        </r>
        <r>
          <rPr>
            <sz val="9"/>
            <color rgb="FF000000"/>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rgb="FF000000"/>
            <rFont val="Tahoma"/>
            <family val="2"/>
          </rPr>
          <t>Código:</t>
        </r>
        <r>
          <rPr>
            <sz val="9"/>
            <color rgb="FF000000"/>
            <rFont val="Tahoma"/>
            <family val="2"/>
          </rPr>
          <t xml:space="preserve">
</t>
        </r>
        <r>
          <rPr>
            <sz val="9"/>
            <color rgb="FF000000"/>
            <rFont val="Tahoma"/>
            <family val="2"/>
          </rPr>
          <t>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rgb="FF000000"/>
            <rFont val="Tahoma"/>
            <family val="2"/>
          </rPr>
          <t>Objetivo de descripción:</t>
        </r>
        <r>
          <rPr>
            <sz val="9"/>
            <color rgb="FF000000"/>
            <rFont val="Tahoma"/>
            <family val="2"/>
          </rPr>
          <t xml:space="preserve">
</t>
        </r>
        <r>
          <rPr>
            <sz val="9"/>
            <color rgb="FF000000"/>
            <rFont val="Tahoma"/>
            <family val="2"/>
          </rPr>
          <t>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rgb="FF000000"/>
            <rFont val="Tahoma"/>
            <family val="2"/>
          </rPr>
          <t>Acumulado cuatrienio:</t>
        </r>
        <r>
          <rPr>
            <sz val="9"/>
            <color rgb="FF000000"/>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<sst xmlns="http://schemas.openxmlformats.org/spreadsheetml/2006/main" count="1052" uniqueCount="393">
  <si>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</si>
  <si>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</si>
  <si>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</si>
  <si>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</si>
  <si>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</si>
  <si>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</si>
  <si>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</si>
  <si>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</si>
  <si>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</si>
  <si>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</si>
  <si>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</si>
  <si>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</si>
  <si>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</si>
  <si>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</si>
  <si>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</si>
  <si>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</si>
  <si>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</si>
  <si>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</si>
  <si>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</si>
  <si>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</si>
  <si>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</si>
  <si>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</si>
  <si>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</si>
  <si>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</si>
  <si>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</si>
  <si>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</si>
  <si>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</si>
  <si>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</si>
  <si>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</si>
  <si>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</si>
  <si>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</si>
  <si>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</si>
  <si>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</si>
  <si>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</si>
  <si>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</si>
  <si>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</si>
  <si>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</si>
  <si>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</si>
  <si>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</si>
  <si>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</si>
  <si>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</si>
  <si>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</si>
  <si>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</si>
  <si>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</si>
  <si>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</si>
  <si>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</si>
  <si>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</si>
  <si>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</si>
  <si>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</si>
  <si>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</si>
  <si>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</si>
  <si>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</si>
  <si>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</si>
  <si>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</si>
  <si>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</si>
  <si>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</si>
  <si>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</si>
  <si>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</si>
  <si>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</si>
  <si>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</si>
  <si>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</si>
  <si>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</si>
  <si>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</si>
  <si>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</si>
  <si>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</si>
  <si>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</si>
  <si>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</si>
  <si>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</si>
  <si>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</si>
  <si>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</si>
  <si>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</si>
  <si>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</si>
  <si>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</si>
  <si>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</si>
  <si>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</si>
  <si>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</si>
  <si>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</si>
  <si>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</si>
  <si>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</si>
  <si>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</si>
  <si>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</si>
  <si>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</si>
  <si>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</si>
  <si>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</si>
  <si>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</si>
  <si>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</si>
  <si>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</si>
  <si>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</si>
  <si>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</si>
  <si>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</si>
  <si>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</si>
  <si>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</si>
  <si>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</si>
  <si>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</si>
  <si>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</si>
  <si>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</si>
  <si>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</si>
  <si>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</si>
  <si>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</si>
  <si>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</si>
  <si>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</si>
  <si>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</si>
  <si>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</si>
  <si>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</si>
  <si>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</si>
  <si>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</si>
  <si>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</si>
  <si>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</si>
  <si>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</si>
  <si>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</si>
  <si>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</si>
  <si>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</si>
  <si>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</si>
  <si>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</si>
  <si>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</si>
  <si>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</si>
  <si>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</si>
  <si>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</si>
  <si>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</si>
  <si>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</si>
  <si>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</si>
  <si>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</si>
  <si>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</si>
  <si>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</si>
  <si>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</si>
  <si>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</si>
  <si>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</si>
  <si>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</si>
  <si>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</si>
  <si>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</si>
  <si>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</si>
  <si>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</si>
  <si>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</si>
  <si>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</si>
  <si>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</si>
  <si>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</si>
  <si>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</si>
  <si>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</si>
  <si>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</si>
  <si>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</si>
  <si>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</si>
  <si>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</si>
  <si>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</si>
  <si>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</si>
  <si>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</si>
  <si>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</si>
  <si>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</si>
  <si>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</si>
  <si>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</si>
  <si>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</si>
  <si>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</si>
  <si>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</si>
  <si>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</si>
  <si>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</si>
  <si>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</si>
  <si>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</si>
  <si>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</si>
  <si>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</si>
  <si>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</si>
  <si>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</si>
  <si>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</si>
  <si>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</si>
  <si>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</si>
  <si>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</si>
  <si>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</si>
  <si>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</si>
  <si>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</si>
  <si>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</si>
  <si>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</si>
  <si>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</si>
  <si>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</si>
  <si>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</si>
  <si>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</si>
  <si>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</si>
  <si>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</si>
  <si>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</si>
  <si>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</si>
  <si>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</si>
  <si>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</si>
  <si>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</si>
  <si>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</si>
  <si>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</si>
  <si>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</si>
  <si>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</si>
  <si>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</si>
  <si>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</si>
  <si>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</si>
  <si>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</si>
  <si>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</si>
  <si>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</si>
  <si>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</si>
  <si>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</si>
  <si>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</si>
  <si>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</si>
  <si>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</si>
  <si>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</si>
  <si>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</si>
  <si>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</si>
  <si>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</si>
  <si>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</si>
  <si>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</si>
  <si>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</si>
  <si>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</si>
  <si>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</si>
  <si>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</si>
  <si>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</si>
  <si>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</si>
  <si>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</si>
  <si>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</si>
  <si>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</si>
  <si>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</si>
  <si>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</si>
  <si>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</si>
  <si>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</si>
  <si>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</si>
  <si>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</si>
  <si>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Vincular 1.000 prestadores de servicios a la estrategia de regulación</t>
  </si>
  <si>
    <t>Meta/Actividad con territorialización</t>
  </si>
  <si>
    <t>Dependencia responsable</t>
  </si>
  <si>
    <t>Subdireccion de Cultura Ciudadana y Gestion del Conocimiento</t>
  </si>
  <si>
    <t>Indicador PMR</t>
  </si>
  <si>
    <t>Nombre Proyecto</t>
  </si>
  <si>
    <t>Implementación de estrategias de cultura y participación ciudadana para la defensa, convivencia, protección y bienestar de los animales en Bogotá</t>
  </si>
  <si>
    <t>Código del Proyecto</t>
  </si>
  <si>
    <t>Código del proceso</t>
  </si>
  <si>
    <t>PM03</t>
  </si>
  <si>
    <t>Objetivo estratégico</t>
  </si>
  <si>
    <t>Generar e impulsar procesos ciudadanos innovadores de transformación cultural, mediante la promoción prácticas de relacionamiento humano - animal.</t>
  </si>
  <si>
    <t>Meta Sectorial</t>
  </si>
  <si>
    <t>160  - Vincular 3.500.000 personas a las estrategias de cultura ciudadana, participación, educación ambiental y protección animal, con enfoque territorial, diferencial y de género.</t>
  </si>
  <si>
    <t>Nombre del indicador</t>
  </si>
  <si>
    <t>Prestadores de servicios a la estrategia de regulación vinculados</t>
  </si>
  <si>
    <t>Tipología</t>
  </si>
  <si>
    <t>Fecha de programación</t>
  </si>
  <si>
    <t>01/01/2023</t>
  </si>
  <si>
    <t>Tipo anualización</t>
  </si>
  <si>
    <t>Objetivo y descripción del Indicador</t>
  </si>
  <si>
    <t>Sensibilizar a los prestadores de servicio interesados en la implementación de las buenas Practicas de bienestar y proteccion animal</t>
  </si>
  <si>
    <t>Fuente u origen de Datos</t>
  </si>
  <si>
    <t xml:space="preserve"> Equipo de Regulación de la  Subdirección de Cultura Ciudadana y Gestión del Conocimiento. </t>
  </si>
  <si>
    <t>Fórmula de Cálculo</t>
  </si>
  <si>
    <t>Prestadores de servicios vinculadas / Prestadores de servicios progamados * 100</t>
  </si>
  <si>
    <t>Unidad de medida del indicador</t>
  </si>
  <si>
    <t>Numero de Prestadores de Servicios</t>
  </si>
  <si>
    <t xml:space="preserve">Nombre de las Variables </t>
  </si>
  <si>
    <t>Magnitud Ejecutada</t>
  </si>
  <si>
    <t xml:space="preserve">Magnitud programada </t>
  </si>
  <si>
    <t>Prestadores de servicios vinculadas</t>
  </si>
  <si>
    <t>Prestadores de servicios progamados</t>
  </si>
  <si>
    <t>Unidad de medida (de la variable)</t>
  </si>
  <si>
    <t>Numero de Prestadores vinculados</t>
  </si>
  <si>
    <t>Numero de prestadores de servicios programados</t>
  </si>
  <si>
    <t>Descripción de la variable</t>
  </si>
  <si>
    <t>prestadores de servicios vinculados que den soporte para cumplimiento de la meta</t>
  </si>
  <si>
    <t>Prestadores de servicios programados para el cumplimiento de la meta</t>
  </si>
  <si>
    <t>Inicio de la Serie</t>
  </si>
  <si>
    <t>Línea base</t>
  </si>
  <si>
    <t>Acumulado cuatrienio</t>
  </si>
  <si>
    <t>Fin de la Serie</t>
  </si>
  <si>
    <t>Valor de la Meta</t>
  </si>
  <si>
    <t>Frecuencia del reporte</t>
  </si>
  <si>
    <t xml:space="preserve">Justificación meta inferior a línea base </t>
  </si>
  <si>
    <t>N.A.</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</si>
  <si>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</si>
  <si>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</si>
  <si>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</si>
  <si>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</si>
  <si>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</si>
  <si>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</si>
  <si>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</si>
  <si>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</si>
  <si>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Descripción del avance de meta en el periodo</t>
  </si>
  <si>
    <t>Descripción avances y logros</t>
  </si>
  <si>
    <t>Descripción retrasos y soluciones</t>
  </si>
  <si>
    <t>Beneficios para la Comunidad/Entidad</t>
  </si>
  <si>
    <t>La formulación e implementación de la estrategia de regulación a prestadores de servicio que trabajan para y con los animales constituye la oportunidad de mejorar las prácticas de bienestar en el manejo de los animales que son beneficiarios de estos servicios, minimizando los riesgos de maltrato que puedan derivarse del ejercicio de estas actividades económicas.</t>
  </si>
  <si>
    <t>PARTE 3. Actualización y Responsables del reporte</t>
  </si>
  <si>
    <t>Control de actualizaciones</t>
  </si>
  <si>
    <t xml:space="preserve">Fecha </t>
  </si>
  <si>
    <t>Campo modificado</t>
  </si>
  <si>
    <t>Modificación realizada.</t>
  </si>
  <si>
    <t>Responsable del Análisis</t>
  </si>
  <si>
    <t xml:space="preserve">Profesional Regulacion Liliana Estefanía Saavedra </t>
  </si>
  <si>
    <t>Responsable del reporte</t>
  </si>
  <si>
    <t>Profesional administrativo: Fabio Andrés Bustos Ardila</t>
  </si>
  <si>
    <t>Jefe de Oficina y/o Subdirector(a)</t>
  </si>
  <si>
    <t>Subdirectora de Cultura Ciudadana y Gestión del Conocimiento - Natalia Parra Osorio</t>
  </si>
  <si>
    <t>Firma Jefe Oficina y/o Subdirector(a)</t>
  </si>
  <si>
    <t>Diseñar e implementar 8 campañas pedagógicas de apropiación social del conocimiento que aborden perspectivas alternativas al antropocentrismo.</t>
  </si>
  <si>
    <t>Campañas pedagógicas de apropiación social del conocimiento que aborden perspectivas alternativas al antropocentrismo implementadas</t>
  </si>
  <si>
    <t>Generar espacios de sensibilizacion y educacion en temas de proteccion y bienestar animal a traves de campañas pedagógicas de apropiación social del conocimiento que aborden perspectivas alternativas al antropocentrismo</t>
  </si>
  <si>
    <t xml:space="preserve"> Equipo de Educacion de la  Subdirección de Cultura Ciudadana y Gestión del Conocimiento. </t>
  </si>
  <si>
    <t>Campañas diseñadas e implementadas / Campañas programadas * 100</t>
  </si>
  <si>
    <t>Numero de Campañas</t>
  </si>
  <si>
    <t>Campañas diseñadas e implementadas</t>
  </si>
  <si>
    <t>Campañas progamadas</t>
  </si>
  <si>
    <t>Numero de Campañas diseñadas e implementadas</t>
  </si>
  <si>
    <t>Numero de Campañas programados</t>
  </si>
  <si>
    <t>Campañas pedagógicas de apropiación social del conocimiento que aborden perspectivas alternativas al antropocentrismo. que den soporte para cumplimiento de la meta</t>
  </si>
  <si>
    <t>Campañas pedagógicas de apropiación social del conocimiento que aborden perspectivas alternativas al antropocentrismo. para el cumplimiento de la meta</t>
  </si>
  <si>
    <t>no procede</t>
  </si>
  <si>
    <t>Insistir en la necesidad de generar una transformación cultural en el relacionamiento humano-animal que redunde en la mitigación del maltrato animal y control de riesgos para evitar accidentes claramente prevenibles por el desarrollo de competencias cognitivas, comportamentales y actitudinales</t>
  </si>
  <si>
    <t>Profesional Equipo de Cultura Ciudadana - Andrea Millán Hincapié</t>
  </si>
  <si>
    <t>Profesional administrativo - Fabio Andrés Bustos Ardila</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</si>
  <si>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</si>
  <si>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Ciudadanos y ciudadanas en las estrategias de sensibilización y educación en los ámbitos: educativo, recreodeportivo, institucional y comunitario vinculados</t>
  </si>
  <si>
    <t>Vincular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</si>
  <si>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Personas vinculadas  en las estrategias de sensibilización y educación  /  Personas  progamadas en las estrategias de sensibilización y educación * 100</t>
  </si>
  <si>
    <t>Numero de Personas</t>
  </si>
  <si>
    <t>Personas vinculadas  en las estrategias de sensibilización y educación</t>
  </si>
  <si>
    <t xml:space="preserve">Personas  progamadas en las estrategias de sensibilización y educación </t>
  </si>
  <si>
    <t>Numero de personas vinculadas</t>
  </si>
  <si>
    <t>Numero de personas programadas</t>
  </si>
  <si>
    <t>Las personas que participan en la  estrategia de sensibilizacion, formación y educación son aquellas  que se han integrado en  alguna actividad desarrollada en cualquiera de los siguientes ambitos: educativo, institucional, comunitario y recreodeportivo que den soporte para cumplimiento de la meta</t>
  </si>
  <si>
    <t>Las personas programadas en la  estrategia de sensibilizacion, formación y educación son aquellas  que deben participar  en alguna actividad desarrollada en cualquiera de los siguientes ambitos: educativo, institucional, comunitario y recreodeportivo.</t>
  </si>
  <si>
    <t>No se presentan retrasos</t>
  </si>
  <si>
    <t>Se sigue insistiendo en la importancia de la transformación cultural desde el ámbito educativo con la articulación interinstitucional</t>
  </si>
  <si>
    <t>Vincular 10.000 ciudadanos y ciudadanas en talleres de formación que aborden la normatividad vigente y su aplicación en las instancias y los espacios de participación ciudadana y movilización social de protección y bienestar animal</t>
  </si>
  <si>
    <t>Ciudadanos y ciudadanas en talleres de formación que aborden la normatividad vigente y su aplicación en las instancias y los espacios de participación ciudadana vinculados</t>
  </si>
  <si>
    <t>Vincular ciudadanos y ciudadanas en talleres de formación que aborden la normatividad vigente y su aplicación en las instancias y los espacios de participación ciudadana y movilización social de protección y bienestar animal</t>
  </si>
  <si>
    <t xml:space="preserve"> Equipo de Participacion Ciudadana de la  Subdirección de Cultura Ciudadana y Gestión del Conocimiento. </t>
  </si>
  <si>
    <t>Personas vinculadas en espacios de participacion ciudadana /  Personas progamadas en espacios de participacion ciudadana * 100</t>
  </si>
  <si>
    <t>Personas vinculadas en espacios de participacion ciudadana</t>
  </si>
  <si>
    <t xml:space="preserve">Personas progamadas en espacios de participacion ciudadana </t>
  </si>
  <si>
    <t>Las personas que se vinculan a los procesos de participación desarrollados  en cualquiera de los siguientes ambitos: Voluntariado, Propiedad horizontal, red de aliados, Consejo locales de Participación que den soporte para cumplimiento de la meta</t>
  </si>
  <si>
    <t>Personas programadas  que deben participar en cualquiera de los siguientes escenarios: Voluntariado, Propiedad horizontal, red de aliados, Consejo locales de Participación</t>
  </si>
  <si>
    <t>NO APLICA</t>
  </si>
  <si>
    <t xml:space="preserve">La interacción con la ciudadanía a través de las estrategias de sensibilización en temas de participación ciudadana y movilización social en protección y bienestar animal permite trabajar de manera articulada con la ciudadanía y las instituciones, identificando las necesidades propias de cada territorio y las dinámicas particulares que se presentan en la relación humano-animal, fortaleciendo las acciones implementadas por el instituto, las cuales se ejecutarán desde los enfoques poblacionales-diferenciales y de género, dependiendo de las características del territorio. </t>
  </si>
  <si>
    <t xml:space="preserve">Profesional - Equipo de Participacion Ciudadana - Ibith Fernanda Cortes Ardila </t>
  </si>
  <si>
    <t>Definir y ejecutar 960 pactos con las instancias y espacios de participación ciudadana y movilización social por localidad para la Protección y Bienestar Animal</t>
  </si>
  <si>
    <t>Pactos con las instancias y espacios de participación ciudadana y movilización social por localidad para la Protección y Bienestar Animal ejecutados</t>
  </si>
  <si>
    <t>Fortalecer los procesos, articular acciones y llevar a cabo pactos con las instancias y espacios de participación ciudadana y movilización social por localidad para la Protección y Bienestar Animal que generen cultura y beneficien a los animales en la ciudad.</t>
  </si>
  <si>
    <t>Pactos Realizados /  Pactos Programados</t>
  </si>
  <si>
    <t>Numero de Pactos</t>
  </si>
  <si>
    <t>Pactos Realizados</t>
  </si>
  <si>
    <t>Pactos Programados</t>
  </si>
  <si>
    <t>Numero de Pactos realizados</t>
  </si>
  <si>
    <t>Numero de Pactos programadas</t>
  </si>
  <si>
    <t>Pactos realizados en con las instancias y espacios de participación ciudadana que den soporte para cumplimiento de la meta</t>
  </si>
  <si>
    <t xml:space="preserve">Pactos programados en con las instancias y espacios de participación ciudadana </t>
  </si>
  <si>
    <t>NA</t>
  </si>
  <si>
    <t>Realizar ejercicios de participación ciudadana y cultura, se identificarán y trabajarán las zonas con mayor problemática relacionada con tenencia y convivencia con animales, procurando generar estrategias focalizadas para cada territorio, haciendo un acompañamiento y seguimiento, donde se identifican las problemáticas y se desarrollan acciones por el distrito para mitigarlas.</t>
  </si>
  <si>
    <t>Ibith Fernanda Cortes Ardila - Equipo de Participacion Ciudadana</t>
  </si>
  <si>
    <t>Natalia Parra Osorio</t>
  </si>
  <si>
    <t>Gestionar 49 alianzas interinstitucionales, intersectoriales  y de ciudad región que potencien las intervenciones y cobertura en torno a la Protección y Bienestar Animal</t>
  </si>
  <si>
    <t>Alianzas interinstitucionales, intersectoriales  y de ciudad región que potencien las intervenciones y cobertura en torno a la Protección y Bienestar Animal gestionadas</t>
  </si>
  <si>
    <t>Gestionar alianzas interinstitucionales, intersectoriales  y de ciudad región que potencien las intervenciones y cobertura en torno a la Protección y Bienestar Animal.</t>
  </si>
  <si>
    <t xml:space="preserve"> Equipo Administrativo de la  Subdirección de Cultura Ciudadana y Gestión del Conocimiento. </t>
  </si>
  <si>
    <t>Alianzas Realizadas /  Alianzas Programadas * 100</t>
  </si>
  <si>
    <t>Numero de Alianzas</t>
  </si>
  <si>
    <t>Alianzas Realizadas</t>
  </si>
  <si>
    <t>Alianzas Programadas</t>
  </si>
  <si>
    <t>Numero de Alianzas Realizadas</t>
  </si>
  <si>
    <t>Numero de Alianzas programadas</t>
  </si>
  <si>
    <t>Alianzas Realizadas que den soporte para cumplimiento de la meta</t>
  </si>
  <si>
    <t>Alianzas programadas para el cumplimiento de la meta</t>
  </si>
  <si>
    <t>Los beneficios alcanzados en la Meta "Gestionar 49 alianzas interinstitucionales, intersectoriales  y de ciudad región que potencien las intervenciones y cobertura en torno a la Protección y Bienestar Animal" son: 
- Se han desarrollado estrategias de articulación interinstitucionales e intersectoriales y de ciudad región en temas de protección y bienestar animal.
- Se han gestionado de 35 alianzas, que potenciarán las intervenciones y cobertura en torno a la Protección y Bienestar Animal.
- De manera transversal se han fortalecido los procesos de participación ciudadana incidente en instancias, espacios de participación ciudadana y movilización social</t>
  </si>
  <si>
    <t xml:space="preserve">Profesional Equipo Alianzas - Catalina Tenjo Leon </t>
  </si>
  <si>
    <t>14. Realizar 133 visitas administrativas y de seguimiento a empresas prestadoras del servicio público de transporte.</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</si>
  <si>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</si>
  <si>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</si>
  <si>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</si>
  <si>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</si>
  <si>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</si>
  <si>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</si>
  <si>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</si>
  <si>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</si>
  <si>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</si>
  <si>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</si>
  <si>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</si>
  <si>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</si>
  <si>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</si>
  <si>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</si>
  <si>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</si>
  <si>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</si>
  <si>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</si>
  <si>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</si>
  <si>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</si>
  <si>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</si>
  <si>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</si>
  <si>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</si>
  <si>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Con corte al 30 de noviembre se han vinculado 03 prestadores de la magnitud programada, es decir un avance acumulado del 98,56% para la vigencia 2023.      
Para dar cumplimiento de la meta de vincular 208 prestadores de servicio para la vigencia 2023, se llevó a cabo 1 proceso de socialización de los lineamentos para la regulación en bienestar animal de las diferentes prestaciones de servicios que trabajan para y con los animales, a partir de los cuales, en el mes de noviembre se vincularon 03 prestadores de servicios a la estrategia de regulación del IDPYBA.</t>
  </si>
  <si>
    <t xml:space="preserve">Para dar cumplimiento de la meta de vincular 208 prestadores de servicio para la vigencia 2023, se ha llevado a cabo 1 proceso de socialización de los lineamentos para la regulación en bienestar animal de las diferentes prestaciones de servicios que trabajan para y con los animales, a partir de los cuales se vincularon 03 prestadores de servicios a la estrategia de regulación del IDPYBA durante el mes de noviembre.
Se han alcanzado logros frente a las siguientes actividades:
1. Realizar 23 visitas de inspección y vigilancia a los prestadores de servicios durante el mes de noviembre.
2. Desarrollo de documentos de Inspección y vigilancia, principalmente la construcción del documento de procedimiento para la implementación de las funciones de Inspección y Vigilancia.
3. Se llevó a cabo 1 proceso de socialización de los protocolos, guías y documentos producto de la implementación de la estrategia de regulación.			</t>
  </si>
  <si>
    <t>En noviembre de 2023, se continuó la programación de intervenciones pedagógicas para la implementación de las acciones propias de la campaña "Bogotá se conecta con el mar" en articulación con aliados como el Planetario Bogotá y la Universidad El Bosque, con quienes se finalizó el ciclo de charlas de la cátedra abierta de bioética y talleres pedagógicos en el marco de la campaña. Además, la campaña  "Mi mayor acto de amor es protegerte de todo riesgo" se llevó a un espacio local para sensibilizar sobre prevención de riesgos a los que están expuestos los animales.</t>
  </si>
  <si>
    <t>Con corte al 30 de noviembre de 2023, han sido vinculadas 2100 personas, lo que representa el cumplimiento del 100% frente a la programación de la vigencia 2023. 
Se destaca la implementación de acciones de apropiación de la cultura ciudadana como parte de la estrategia de sensibilización, educación y formación en protección y bienestar animal en respuesta a la misionalidad del instituo, a las responsabilidades con el cumplimiento de políticas públicas y a los requerimientos ciudadanos, institucionales e instancias de participación ciudadana que apuntan al cumplimento de la meta para la vigencia 2023.</t>
  </si>
  <si>
    <t>En el periodo reportado se vincularon 85 personas en 6 intervenciones así:
En ámbito comunitario se desarrollaron 5 acciones de apropiación de la cultura ciudadana, impactando a 53 ciudadanos y ciudadanas. Aquí se vinculan las acciones de:
**Huellitas de la calle con 2 jornada y 2 ciudadanos sensibilizados
**Pisa el freno, hay vida en la vía con 1 intervención y 33 actores viales sensibilizados
**Otras acciones de apropiación de la cultura ciudadana en ámbito comunitario con 2 intervenciones y 18 ciudadanos vinculados.
En ámbito institucional se desarrolló 1 actividad vinculando a 32 personas.</t>
  </si>
  <si>
    <t>A la fecha el Instituto ha vinculado 8.899 ciudadanos y ciudadanas en talleres de formación (acumulados PDD; 2020=404 + 2021=2800 + 2022=4,000 +2023=1.695),  que aborden la normatividad vigente y su aplicación en las instancias y los espacios de participación ciudadana y movilización social de protección y bienestar animal. Las estrategias implementadas en la presente vigencia son las siguientes: 
 - Sensibilización sobre participación incidente, normativa en protección y bienestar animal, corresponsabilidad social y movilización ciudadana en favor de los animales, en los diferentes espacios de participación en las localidades y ofertados por el IDPYBA, a la fecha se han vinculado 867 personas (febrero 69 + marzo 41 + abril 106 + 121 mayo + 204 junio + 105 julio + 141 agosto + 30 septiembre + 33 octubre + 17 noviembre ciudadanas y ciudadanos vinculados)
- Inducción del Programa de voluntariado social en protección y bienestar animal, donde se vincularon 135 ciudadanas y ciudadanos (65 marzo + 31 abril + 39 septiembre).
- Se realizaron sensibilizaciones virtuales y presenciales donde se abordó la normativa vigente y estrategias de convivencia interespecie en propiedad horizontal, a través del programa de copropiedad y convivencia, donde se han vinculado 582 ciudadanas y ciudadanos (enero 8 + marzo 53 + abril 34 + 36 mayo + 52 junio + 109 julio + 101 agosto + 156 septiembre + 33 octubre ciudadanas y ciudadanos vinculados)   
- Se vincularon 100 mayo + 11 junio organizaciones y personas naturales al programa de la red de aliados.</t>
  </si>
  <si>
    <t xml:space="preserve">En noviembre se vincularon 17 ciudadanos y ciudadanas, a través de las siguientes acciones de participación: 
- Espacios de participación se vincularon 17 ciudadanas y ciudadanos
En el marco de los logros de gestion realizados en la vinculación de ciudadanos y ciudadanas en talleres de formación que aborden la normatividad vigente y su aplicación en las instancias y los espacios de participación ciudadana y movilización social de protección y bienestar animal.  Se han vinculado ciudadanos y ciudadanas de las localidades de San CristóbaL, Usme, Engativá, Suba y Rafael Uribe Uribe. </t>
  </si>
  <si>
    <t xml:space="preserve">A la fecha el Instituto ha definido y ejecutado 954 pactos con las instancias y espacios de participación ciudadana y movilización social por localidad para la Protección y Bienestar Animal (acumulados PDD; 2020=60 + 2021=390 + 2022=430 + 2023=74).
Son espacios de participación respaldados por Normas Distritales y/o locales, en los que permanentemente interactúan los ciudadanos, representantes de la Entidades públicas y autoridades de la Administración Distrital y se tratan temas como: necesidades de una comunidad, sus posibles soluciones, implementación de la política pública y el desarrollo programas o proyectos propios en el distrito. En noviembre se ejecuto 1 pacto, se lograron importantes gestiones para la localidad de Engativá llevando los servicios y programas de protección y bienestar animal a las comunidades con quienes se pactaron los compromisos, logrando un avance del 98,66% en la vigencia 2023. </t>
  </si>
  <si>
    <t>En noviembre se ejecuto 1 pacto, se lograron importantes gestiones para la localidad de Engativá llevando los servicios y programas de protección y bienestar animal a las comunidades con quienes se pactaron los compromisos, lo que equivale a un avance del 33% de la meta</t>
  </si>
  <si>
    <t xml:space="preserve">En el trascurso de la vigencia se han adelantado 10 alianzas de las 10 programadas, equivalente al 100% de la magnitud programada para la vigencia 2023.  
Estas alianzas, fueron realizadas con  la Subred Centro Oriente, la empresa Diverpool, Banco de la Republica, Constructora Bolívar FMC Technologies, Prosperidad Social, agencia de publicidad Llorente &amp; Llorente, la Universidad Sergio arboleda, la Organización antiespecista EVOLUZOON y la Unidad Especial Administrativa Aeronáutica Civil.
A su vez,  se realizaron los siguientes avances en el mes de noviembre
*Para el mes de noviembre, el equipo de cultura preparó y desarrolló el taller "Paz con los animales" con el fin de aplicar la herramienta pedagógica realizada en conjunto con el Banco de la República. El taller fue coordinado logisticamente por las profesionales del Banco de la República para aplicarlo en las instalaciones de la Biblioteca Luis Angel Arango, ambas partes aportaron en la convocatoria a través de redes sociales y la ejecución gracias a la gestión del banco, contó con una parte del material que se entregará una vez esté terminada en su totalidad la herramienta. Finalmente el diseñador del Banco sigue avanzando en la elaboración del documento, así como la desarrolladora de las capas de animales que serán incluidas en las mochilas viajeras, sin embargo en este punto han habido retrasos, por lo que la entrega total de la herramienta se trasladará al próximo año
* Asistencia a reunión con el equipo de talento humano de Colsubsidio Educación Tecnológica Se asistió a la reunión solicitada por Colsubsidio para revisar una propuesta e trabajo en protección y bienestar animal dirigida para los estudiantes que hacen parte del voluntariado de la institución educativa. Durante la reunión se presento la propuesta de trabajo, la metodología de trabajo con estudiantes y la posibilidad de articular ala a través de una alianza interinstitucional en 2024
</t>
  </si>
  <si>
    <t xml:space="preserve">En el trascurso del mes se dio cumplimento a los compromios de la alianza con la   Unidad Especial Administrativa Aeronáutica Civil  para lo cual propuso la siguiente actividad:
*Diálogo zoolidario articulado con la Aeronáutica civil: Se acompañó la reunión citada por el equipo de participación ciudadana y en articulación con la Aeronáutica  dirigido a habitantes de la localidad de Engativá y Fontibón. Durante el espacio se expuso a la comunidad la normativa en protección animal para la convivencia responsable en espacios públicos y en espacios residenciales. Esta reunión se celebró el 9 de noviembre en el salón comunal del barrio Centauro del Danubio, ubicado en la localidad de Engativá, 
De este encuentro, queda una propuesta de trabajo para 2024 con la comunida de Fontibón que no logró asistir al dialogo, por lo que se espera la alianza pueda retomarse el próximo año.
</t>
  </si>
  <si>
    <t>Con corte al 30 de noviembre presenta una magnitud ejecutada del 1,88 con relacion a las 2 campañas programadas para la vigencia 2023. lo anterior, hace referencia a un avance acumulado del 94% para la vigencia 2023.
Lo anterior de acuerdo con la priorización de los temas de las campañas, construcción de los documentos base de campaña de "Bogotá se conecta con el mar" y "Mi mayor acto de amor es protegerte de todo riesgo", mesas técnicas de trabajo para la conceptualización y definición de líneas gráficas, elaboración de los conceptos gráficos, estructuración de acciones pedagógicas propias de las campañas, mesas de trabajo con el equipo técnico de la subdirección, mesas de trabajo con aliados de las campañas para perfilar aún más las necesidades de información y elementos educomunicativos, estructuración de acciones pedagógica centradas en los temas de las campañas en los diferentes ámbitos de aplicación de la estrategia de sensibilización, educación y formación y lanzamiento de las campañas. Durante noviembre de 2023 se continuó la implementación de las dos campañas pedagógicas diseñandas, en diferentes espacios de la ciudad.</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</si>
</sst>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1" formatCode="_-* #,##0_-;\-* #,##0_-;_-* &quot;-&quot;_-;_-@_-"/>
    <numFmt numFmtId="43" formatCode="_-* #,##0.00_-;\-* #,##0.00_-;_-* &quot;-&quot;??_-;_-@_-"/>
    <numFmt numFmtId="164" formatCode="_-* #,##0.00\ &quot;€&quot;_-;\-* #,##0.00\ &quot;€&quot;_-;_-* &quot;-&quot;??\ &quot;€&quot;_-;_-@_-"/>
    <numFmt numFmtId="165" formatCode="&quot;$&quot;\ #,##0_);[Red]\(&quot;$&quot;\ #,##0\)"/>
    <numFmt numFmtId="166" formatCode="_(* #,##0_);_(* \(#,##0\);_(* &quot;-&quot;_);_(@_)"/>
    <numFmt numFmtId="167" formatCode="_(&quot;$&quot;\ * #,##0.00_);_(&quot;$&quot;\ * \(#,##0.00\);_(&quot;$&quot;\ * &quot;-&quot;??_);_(@_)"/>
    <numFmt numFmtId="168" formatCode="_(* #,##0.00_);_(* \(#,##0.00\);_(*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0_);_(* \(#,##0.00000\);_(* &quot;-&quot;??_);_(@_)"/>
    <numFmt numFmtId="176" formatCode="_(* #,##0.0_);_(* \(#,##0.0\);_(* &quot;-&quot;??_);_(@_)"/>
  </numFmts>
  <fonts count="83"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rgb="FFFF0000"/>
      <name val="Arial"/>
      <family val="2"/>
    </font>
    <font>
      <sz val="8"/>
      <color theme="1"/>
      <name val="Arial"/>
      <family val="2"/>
    </font>
    <font>
      <b/>
      <sz val="9"/>
      <color rgb="FF000000"/>
      <name val="Tahoma"/>
      <family val="2"/>
    </font>
    <font>
      <sz val="9"/>
      <color rgb="FF000000"/>
      <name val="Tahoma"/>
      <family val="2"/>
    </font>
    <font>
      <sz val="8"/>
      <color rgb="FF000000"/>
      <name val="Arial"/>
      <family val="2"/>
    </font>
    <font>
      <sz val="8"/>
      <name val="Arial"/>
      <family val="2"/>
    </font>
    <font>
      <sz val="9"/>
      <color rgb="FF000000"/>
      <name val="Arial"/>
      <family val="2"/>
      <charset val="1"/>
    </font>
  </fonts>
  <fills count="6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0"/>
        <bgColor rgb="FF000000"/>
      </patternFill>
    </fill>
  </fills>
  <borders count="6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style="thin">
        <color rgb="FF000000"/>
      </right>
      <top style="thin">
        <color indexed="64"/>
      </top>
      <bottom style="thin">
        <color indexed="6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8" fontId="35" fillId="0" borderId="0" applyFont="0" applyFill="0" applyBorder="0" applyAlignment="0" applyProtection="0"/>
    <xf numFmtId="166" fontId="35" fillId="0" borderId="0" applyFont="0" applyFill="0" applyBorder="0" applyAlignment="0" applyProtection="0"/>
    <xf numFmtId="41" fontId="35" fillId="0" borderId="0" applyFont="0" applyFill="0" applyBorder="0" applyAlignment="0" applyProtection="0"/>
    <xf numFmtId="168" fontId="35"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35"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8"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35">
    <xf numFmtId="0" fontId="0" fillId="0" borderId="0" xfId="0"/>
    <xf numFmtId="0" fontId="52" fillId="0" borderId="11" xfId="0" applyFont="1" applyBorder="1" applyAlignment="1">
      <alignment vertical="center" wrapText="1"/>
    </xf>
    <xf numFmtId="0" fontId="52" fillId="0" borderId="12" xfId="0" applyFont="1" applyBorder="1" applyAlignment="1">
      <alignment vertical="center" wrapText="1"/>
    </xf>
    <xf numFmtId="0" fontId="53" fillId="0" borderId="0" xfId="0" applyFont="1"/>
    <xf numFmtId="0" fontId="52" fillId="0" borderId="0" xfId="0" applyFont="1" applyAlignment="1">
      <alignment horizontal="center" vertical="center" wrapText="1"/>
    </xf>
    <xf numFmtId="0" fontId="54" fillId="0" borderId="0" xfId="0" applyFont="1"/>
    <xf numFmtId="0" fontId="55" fillId="0" borderId="0" xfId="0" applyFont="1"/>
    <xf numFmtId="0" fontId="56" fillId="0" borderId="0" xfId="0" applyFont="1"/>
    <xf numFmtId="0" fontId="57" fillId="0" borderId="0" xfId="0" applyFont="1" applyAlignment="1">
      <alignment horizontal="center"/>
    </xf>
    <xf numFmtId="0" fontId="57" fillId="0" borderId="0" xfId="0" applyFont="1"/>
    <xf numFmtId="0" fontId="57" fillId="0" borderId="0" xfId="0" applyFont="1" applyAlignment="1" applyProtection="1">
      <alignment horizontal="center" vertical="center" wrapText="1"/>
      <protection locked="0"/>
    </xf>
    <xf numFmtId="0" fontId="58"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9"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60"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Alignment="1" applyProtection="1">
      <alignment horizontal="center" vertical="center" wrapText="1"/>
      <protection locked="0"/>
    </xf>
    <xf numFmtId="0" fontId="56"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3" fillId="0" borderId="0" xfId="0" applyFont="1" applyAlignment="1">
      <alignment horizontal="center"/>
    </xf>
    <xf numFmtId="0" fontId="3" fillId="24" borderId="0" xfId="1371" applyFont="1" applyFill="1" applyAlignment="1">
      <alignment horizontal="center" vertical="center"/>
    </xf>
    <xf numFmtId="0" fontId="4" fillId="24" borderId="0" xfId="1371" applyFill="1" applyAlignment="1">
      <alignment vertical="center"/>
    </xf>
    <xf numFmtId="0" fontId="4" fillId="24" borderId="0" xfId="137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Alignment="1" applyProtection="1">
      <alignment horizontal="center"/>
      <protection locked="0"/>
    </xf>
    <xf numFmtId="0" fontId="51" fillId="0" borderId="0" xfId="0" applyFont="1" applyAlignment="1">
      <alignment horizontal="center"/>
    </xf>
    <xf numFmtId="0" fontId="52" fillId="0" borderId="0" xfId="0" applyFont="1" applyAlignment="1">
      <alignment vertical="center" wrapText="1"/>
    </xf>
    <xf numFmtId="0" fontId="0" fillId="0" borderId="0" xfId="0" applyAlignment="1">
      <alignment horizontal="center"/>
    </xf>
    <xf numFmtId="0" fontId="51" fillId="0" borderId="0" xfId="0" applyFont="1" applyAlignment="1">
      <alignment horizontal="center" vertical="center" wrapText="1"/>
    </xf>
    <xf numFmtId="9" fontId="66" fillId="53" borderId="10" xfId="1495" applyFont="1" applyFill="1" applyBorder="1" applyAlignment="1">
      <alignment horizontal="center" vertical="center" wrapText="1"/>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4" fillId="0" borderId="0" xfId="0" applyFont="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2" fillId="50" borderId="12" xfId="0" applyFont="1" applyFill="1" applyBorder="1" applyAlignment="1">
      <alignment vertical="center" wrapText="1"/>
    </xf>
    <xf numFmtId="0" fontId="51" fillId="0" borderId="10" xfId="0" applyFont="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Protection="1">
      <protection locked="0"/>
    </xf>
    <xf numFmtId="0" fontId="8" fillId="0" borderId="0" xfId="0" applyFont="1" applyAlignment="1" applyProtection="1">
      <alignment horizontal="center" vertical="center" wrapText="1"/>
      <protection locked="0"/>
    </xf>
    <xf numFmtId="0" fontId="70" fillId="50" borderId="0" xfId="0" applyFont="1" applyFill="1" applyProtection="1">
      <protection locked="0"/>
    </xf>
    <xf numFmtId="0" fontId="70" fillId="0" borderId="0" xfId="0" applyFont="1" applyProtection="1">
      <protection locked="0"/>
    </xf>
    <xf numFmtId="0" fontId="5" fillId="0" borderId="0" xfId="0" applyFont="1" applyProtection="1">
      <protection locked="0"/>
    </xf>
    <xf numFmtId="0" fontId="71"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70" fillId="0" borderId="0" xfId="0" applyNumberFormat="1" applyFont="1" applyProtection="1">
      <protection locked="0"/>
    </xf>
    <xf numFmtId="9" fontId="70" fillId="0" borderId="0" xfId="1495" applyFont="1" applyFill="1" applyProtection="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6" fontId="35" fillId="0" borderId="0" xfId="1251" applyFont="1"/>
    <xf numFmtId="166"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8"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8"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6" xfId="1371" applyFont="1" applyFill="1" applyBorder="1" applyAlignment="1">
      <alignment horizontal="left" vertical="center" wrapText="1"/>
    </xf>
    <xf numFmtId="0" fontId="8" fillId="61" borderId="37" xfId="1371" applyFont="1" applyFill="1" applyBorder="1" applyAlignment="1">
      <alignment horizontal="left" vertical="center" wrapText="1"/>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8" fillId="61" borderId="16" xfId="1371" applyFont="1" applyFill="1" applyBorder="1" applyAlignment="1">
      <alignment horizontal="center" vertical="center"/>
    </xf>
    <xf numFmtId="0" fontId="8" fillId="61" borderId="10" xfId="1371" applyFont="1" applyFill="1" applyBorder="1" applyAlignment="1" applyProtection="1">
      <alignment horizontal="justify" vertical="center" wrapText="1"/>
      <protection locked="0"/>
    </xf>
    <xf numFmtId="0" fontId="8" fillId="61" borderId="10" xfId="1371" applyFont="1" applyFill="1" applyBorder="1" applyAlignment="1">
      <alignment horizontal="justify" vertical="center" wrapText="1"/>
    </xf>
    <xf numFmtId="0" fontId="8" fillId="61" borderId="10" xfId="1371" applyFont="1" applyFill="1" applyBorder="1" applyAlignment="1">
      <alignment horizontal="justify" vertical="center"/>
    </xf>
    <xf numFmtId="0" fontId="8" fillId="61" borderId="10" xfId="1371" applyFont="1" applyFill="1" applyBorder="1" applyAlignment="1" applyProtection="1">
      <alignment horizontal="center" vertical="center" wrapText="1"/>
      <protection locked="0"/>
    </xf>
    <xf numFmtId="14" fontId="9" fillId="0" borderId="10" xfId="1371" applyNumberFormat="1" applyFont="1" applyBorder="1" applyAlignment="1" applyProtection="1">
      <alignment vertical="center" wrapText="1"/>
      <protection locked="0"/>
    </xf>
    <xf numFmtId="0" fontId="9" fillId="0" borderId="10" xfId="1371" applyFont="1" applyBorder="1" applyAlignment="1">
      <alignment horizontal="center" vertical="center"/>
    </xf>
    <xf numFmtId="0" fontId="8" fillId="61" borderId="17" xfId="1371" applyFont="1" applyFill="1" applyBorder="1" applyAlignment="1">
      <alignment horizontal="left" vertical="center" wrapText="1"/>
    </xf>
    <xf numFmtId="0" fontId="8" fillId="61" borderId="17" xfId="1371" applyFont="1" applyFill="1" applyBorder="1" applyAlignment="1">
      <alignment vertical="center" wrapText="1"/>
    </xf>
    <xf numFmtId="10" fontId="9" fillId="0" borderId="17" xfId="1495" applyNumberFormat="1" applyFont="1" applyFill="1" applyBorder="1" applyAlignment="1" applyProtection="1">
      <alignment vertical="center" wrapText="1"/>
      <protection locked="0" hidden="1"/>
    </xf>
    <xf numFmtId="9" fontId="56" fillId="0" borderId="10" xfId="1495" applyFont="1" applyFill="1" applyBorder="1" applyAlignment="1" applyProtection="1">
      <alignment horizontal="center"/>
      <protection hidden="1"/>
    </xf>
    <xf numFmtId="171" fontId="9" fillId="24" borderId="20" xfId="1250" applyNumberFormat="1" applyFont="1" applyFill="1" applyBorder="1" applyAlignment="1">
      <alignment horizontal="center" vertical="center"/>
    </xf>
    <xf numFmtId="10" fontId="9" fillId="0" borderId="17" xfId="1495" applyNumberFormat="1" applyFont="1" applyFill="1" applyBorder="1" applyAlignment="1" applyProtection="1">
      <alignment horizontal="center" vertical="center" wrapText="1"/>
      <protection locked="0" hidden="1"/>
    </xf>
    <xf numFmtId="1" fontId="9" fillId="24" borderId="20" xfId="1250" applyNumberFormat="1" applyFont="1" applyFill="1" applyBorder="1" applyAlignment="1">
      <alignment horizontal="center" vertical="center"/>
    </xf>
    <xf numFmtId="171" fontId="9" fillId="0" borderId="20" xfId="1250" applyNumberFormat="1" applyFont="1" applyFill="1" applyBorder="1" applyAlignment="1">
      <alignment horizontal="center" vertical="center"/>
    </xf>
    <xf numFmtId="1" fontId="9" fillId="0" borderId="20" xfId="1250" applyNumberFormat="1" applyFont="1" applyFill="1" applyBorder="1" applyAlignment="1">
      <alignment horizontal="center" vertical="center"/>
    </xf>
    <xf numFmtId="171" fontId="53" fillId="0" borderId="0" xfId="0" applyNumberFormat="1" applyFont="1"/>
    <xf numFmtId="1" fontId="53" fillId="0" borderId="0" xfId="0" applyNumberFormat="1" applyFont="1"/>
    <xf numFmtId="9" fontId="77" fillId="0" borderId="10" xfId="1495" applyFont="1" applyFill="1" applyBorder="1" applyAlignment="1" applyProtection="1">
      <alignment horizontal="center"/>
      <protection hidden="1"/>
    </xf>
    <xf numFmtId="9" fontId="53" fillId="0" borderId="10" xfId="1495" applyFont="1" applyFill="1" applyBorder="1" applyAlignment="1" applyProtection="1">
      <alignment horizontal="center"/>
      <protection hidden="1"/>
    </xf>
    <xf numFmtId="1" fontId="9" fillId="50" borderId="20" xfId="1496" applyNumberFormat="1" applyFont="1" applyFill="1" applyBorder="1" applyAlignment="1">
      <alignment vertical="center" wrapText="1"/>
    </xf>
    <xf numFmtId="1" fontId="9" fillId="50" borderId="47" xfId="1496" applyNumberFormat="1" applyFont="1" applyFill="1" applyBorder="1" applyAlignment="1">
      <alignment vertical="center" wrapText="1"/>
    </xf>
    <xf numFmtId="1" fontId="53" fillId="50" borderId="10" xfId="1250" applyNumberFormat="1" applyFont="1" applyFill="1" applyBorder="1" applyAlignment="1">
      <alignment horizontal="center" vertical="center"/>
    </xf>
    <xf numFmtId="168" fontId="53" fillId="50" borderId="10" xfId="1250" applyFont="1" applyFill="1" applyBorder="1" applyAlignment="1">
      <alignment horizontal="center" vertical="center"/>
    </xf>
    <xf numFmtId="171" fontId="9" fillId="50" borderId="20" xfId="1250" applyNumberFormat="1" applyFont="1" applyFill="1" applyBorder="1" applyAlignment="1">
      <alignment vertical="center" wrapText="1"/>
    </xf>
    <xf numFmtId="171" fontId="9" fillId="50" borderId="47" xfId="1250" applyNumberFormat="1" applyFont="1" applyFill="1" applyBorder="1" applyAlignment="1">
      <alignment vertical="center" wrapText="1"/>
    </xf>
    <xf numFmtId="171" fontId="53" fillId="50" borderId="10" xfId="1250" applyNumberFormat="1" applyFont="1" applyFill="1" applyBorder="1" applyAlignment="1">
      <alignment horizontal="center" vertical="center"/>
    </xf>
    <xf numFmtId="171" fontId="53" fillId="50" borderId="10" xfId="1250" applyNumberFormat="1" applyFont="1" applyFill="1" applyBorder="1" applyAlignment="1">
      <alignment vertical="center"/>
    </xf>
    <xf numFmtId="168" fontId="9" fillId="0" borderId="10" xfId="1250" applyFont="1" applyFill="1" applyBorder="1" applyAlignment="1">
      <alignment horizontal="center" vertical="center"/>
    </xf>
    <xf numFmtId="168" fontId="53" fillId="0" borderId="10" xfId="1250" applyFont="1" applyFill="1" applyBorder="1" applyAlignment="1">
      <alignment horizontal="center" vertical="center"/>
    </xf>
    <xf numFmtId="1" fontId="53" fillId="0" borderId="10" xfId="1250" applyNumberFormat="1" applyFont="1" applyFill="1" applyBorder="1" applyAlignment="1">
      <alignment horizontal="center" vertical="center"/>
    </xf>
    <xf numFmtId="1" fontId="9" fillId="50" borderId="47" xfId="1496" applyNumberFormat="1" applyFont="1" applyFill="1" applyBorder="1" applyAlignment="1">
      <alignment horizontal="center" vertical="center" wrapText="1"/>
    </xf>
    <xf numFmtId="175" fontId="0" fillId="0" borderId="0" xfId="0" applyNumberFormat="1"/>
    <xf numFmtId="0" fontId="53" fillId="0" borderId="0" xfId="0" applyFont="1" applyAlignment="1">
      <alignment wrapText="1"/>
    </xf>
    <xf numFmtId="10" fontId="9" fillId="50" borderId="17" xfId="1495" applyNumberFormat="1" applyFont="1" applyFill="1" applyBorder="1" applyAlignment="1" applyProtection="1">
      <alignment horizontal="center" vertical="center" wrapText="1"/>
      <protection locked="0" hidden="1"/>
    </xf>
    <xf numFmtId="1" fontId="9" fillId="50" borderId="20" xfId="1250" applyNumberFormat="1" applyFont="1" applyFill="1" applyBorder="1" applyAlignment="1">
      <alignment horizontal="center" vertical="center"/>
    </xf>
    <xf numFmtId="0" fontId="53" fillId="0" borderId="25" xfId="1371" applyFont="1" applyBorder="1" applyAlignment="1" applyProtection="1">
      <alignment vertical="top" wrapText="1"/>
      <protection locked="0"/>
    </xf>
    <xf numFmtId="0" fontId="53" fillId="0" borderId="0" xfId="1371" applyFont="1" applyAlignment="1" applyProtection="1">
      <alignment vertical="top" wrapText="1"/>
      <protection locked="0"/>
    </xf>
    <xf numFmtId="10" fontId="53" fillId="0" borderId="0" xfId="0" applyNumberFormat="1" applyFont="1"/>
    <xf numFmtId="9" fontId="56" fillId="50" borderId="10" xfId="1495" applyFont="1" applyFill="1" applyBorder="1" applyAlignment="1" applyProtection="1">
      <alignment horizontal="center"/>
      <protection hidden="1"/>
    </xf>
    <xf numFmtId="10" fontId="9" fillId="0" borderId="17" xfId="1495" applyNumberFormat="1" applyFont="1" applyFill="1" applyBorder="1" applyAlignment="1" applyProtection="1">
      <alignment horizontal="center" vertical="center" wrapText="1"/>
      <protection hidden="1"/>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Border="1" applyAlignment="1" applyProtection="1">
      <alignment horizontal="center"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8" fontId="5" fillId="0" borderId="17" xfId="1250" applyFont="1" applyFill="1" applyBorder="1" applyAlignment="1" applyProtection="1">
      <alignment horizontal="center" vertical="center" wrapText="1"/>
      <protection hidden="1"/>
    </xf>
    <xf numFmtId="168"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68" fontId="15" fillId="0" borderId="17" xfId="1250" applyFont="1" applyFill="1" applyBorder="1" applyAlignment="1" applyProtection="1">
      <alignment vertical="center" wrapText="1"/>
      <protection hidden="1"/>
    </xf>
    <xf numFmtId="168" fontId="15" fillId="0" borderId="19" xfId="1250" applyFont="1" applyFill="1" applyBorder="1" applyAlignment="1" applyProtection="1">
      <alignment vertical="center" wrapText="1"/>
      <protection hidden="1"/>
    </xf>
    <xf numFmtId="168" fontId="15" fillId="50" borderId="17" xfId="1250" applyFont="1" applyFill="1" applyBorder="1" applyAlignment="1" applyProtection="1">
      <alignment vertical="center" wrapText="1"/>
      <protection hidden="1"/>
    </xf>
    <xf numFmtId="168" fontId="15" fillId="50" borderId="19" xfId="1250" applyFont="1" applyFill="1" applyBorder="1" applyAlignment="1" applyProtection="1">
      <alignment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3" fillId="0" borderId="10" xfId="0" applyFont="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Border="1" applyAlignment="1" applyProtection="1">
      <alignment horizontal="center"/>
      <protection locked="0"/>
    </xf>
    <xf numFmtId="0" fontId="70" fillId="0" borderId="26" xfId="0" applyFont="1" applyBorder="1" applyAlignment="1" applyProtection="1">
      <alignment horizontal="center"/>
      <protection locked="0"/>
    </xf>
    <xf numFmtId="0" fontId="70" fillId="0" borderId="29" xfId="0" applyFont="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70" fillId="0" borderId="10" xfId="0" applyFont="1" applyBorder="1" applyAlignment="1" applyProtection="1">
      <alignment horizontal="center"/>
      <protection locked="0"/>
    </xf>
    <xf numFmtId="168" fontId="15" fillId="51" borderId="17" xfId="1250" applyFont="1" applyFill="1" applyBorder="1" applyAlignment="1" applyProtection="1">
      <alignment vertical="center" wrapText="1"/>
      <protection hidden="1"/>
    </xf>
    <xf numFmtId="168" fontId="15" fillId="51" borderId="19" xfId="1250" applyFont="1" applyFill="1" applyBorder="1" applyAlignment="1" applyProtection="1">
      <alignment vertical="center" wrapText="1"/>
      <protection hidden="1"/>
    </xf>
    <xf numFmtId="0" fontId="73" fillId="0" borderId="10" xfId="0" applyFont="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8" xfId="1371" applyFont="1" applyBorder="1" applyAlignment="1">
      <alignment horizontal="center" vertical="center"/>
    </xf>
    <xf numFmtId="0" fontId="52" fillId="0" borderId="23" xfId="1371" applyFont="1" applyBorder="1" applyAlignment="1">
      <alignment horizontal="center" vertical="center"/>
    </xf>
    <xf numFmtId="0" fontId="52" fillId="0" borderId="46" xfId="1371" applyFont="1" applyBorder="1" applyAlignment="1">
      <alignment horizontal="center" vertical="center"/>
    </xf>
    <xf numFmtId="0" fontId="52" fillId="0" borderId="14" xfId="1371" applyFont="1" applyBorder="1" applyAlignment="1">
      <alignment horizontal="center" vertical="center"/>
    </xf>
    <xf numFmtId="0" fontId="52" fillId="0" borderId="0" xfId="1371" applyFont="1" applyAlignment="1">
      <alignment horizontal="center" vertical="center"/>
    </xf>
    <xf numFmtId="0" fontId="52" fillId="0" borderId="15" xfId="1371" applyFont="1" applyBorder="1" applyAlignment="1">
      <alignment horizontal="center" vertical="center"/>
    </xf>
    <xf numFmtId="0" fontId="52" fillId="0" borderId="49" xfId="1371" applyFont="1" applyBorder="1" applyAlignment="1">
      <alignment horizontal="center" vertical="center"/>
    </xf>
    <xf numFmtId="0" fontId="52" fillId="0" borderId="28" xfId="1371" applyFont="1" applyBorder="1" applyAlignment="1">
      <alignment horizontal="center" vertical="center"/>
    </xf>
    <xf numFmtId="0" fontId="52" fillId="0" borderId="50"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50" borderId="47" xfId="1371" applyFont="1" applyFill="1" applyBorder="1" applyAlignment="1">
      <alignment horizontal="center" vertical="center"/>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9" fillId="0" borderId="48" xfId="1371" applyFont="1" applyBorder="1" applyAlignment="1">
      <alignment horizontal="center" vertical="center"/>
    </xf>
    <xf numFmtId="0" fontId="59" fillId="0" borderId="23" xfId="1371" applyFont="1" applyBorder="1" applyAlignment="1">
      <alignment horizontal="center" vertical="center"/>
    </xf>
    <xf numFmtId="0" fontId="59" fillId="0" borderId="46" xfId="1371" applyFont="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0" fontId="59" fillId="0" borderId="30" xfId="0" applyFont="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7" fillId="0" borderId="53" xfId="0" applyFont="1" applyBorder="1" applyAlignment="1" applyProtection="1">
      <alignment horizontal="center" vertical="center" wrapText="1"/>
      <protection locked="0"/>
    </xf>
    <xf numFmtId="0" fontId="57" fillId="0" borderId="54"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7" fillId="0" borderId="40" xfId="0" applyFont="1" applyBorder="1" applyAlignment="1" applyProtection="1">
      <alignment horizontal="center" vertical="center" wrapText="1"/>
      <protection locked="0"/>
    </xf>
    <xf numFmtId="0" fontId="57" fillId="0" borderId="42"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2" fillId="0" borderId="11" xfId="0" applyFont="1" applyBorder="1" applyAlignment="1">
      <alignment horizontal="center" vertical="center" wrapText="1"/>
    </xf>
    <xf numFmtId="0" fontId="52" fillId="0" borderId="38" xfId="0" applyFont="1" applyBorder="1" applyAlignment="1">
      <alignment horizontal="center" vertical="center" wrapText="1"/>
    </xf>
    <xf numFmtId="0" fontId="52" fillId="0" borderId="39" xfId="0" applyFont="1" applyBorder="1" applyAlignment="1">
      <alignment horizontal="center" vertical="center" wrapText="1"/>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9" fillId="0" borderId="10" xfId="1371" applyFont="1" applyBorder="1" applyAlignment="1" applyProtection="1">
      <alignment horizontal="center" vertical="center" wrapText="1"/>
      <protection locked="0"/>
    </xf>
    <xf numFmtId="0" fontId="52" fillId="0" borderId="22" xfId="1371" applyFont="1" applyBorder="1" applyAlignment="1">
      <alignment horizontal="center" vertical="center"/>
    </xf>
    <xf numFmtId="0" fontId="52" fillId="0" borderId="24" xfId="1371" applyFont="1" applyBorder="1" applyAlignment="1">
      <alignment horizontal="center" vertical="center"/>
    </xf>
    <xf numFmtId="0" fontId="52" fillId="0" borderId="25" xfId="1371" applyFont="1" applyBorder="1" applyAlignment="1">
      <alignment horizontal="center" vertical="center"/>
    </xf>
    <xf numFmtId="0" fontId="52" fillId="0" borderId="26" xfId="1371" applyFont="1" applyBorder="1" applyAlignment="1">
      <alignment horizontal="center" vertical="center"/>
    </xf>
    <xf numFmtId="0" fontId="52" fillId="0" borderId="27" xfId="1371" applyFont="1" applyBorder="1" applyAlignment="1">
      <alignment horizontal="center" vertical="center"/>
    </xf>
    <xf numFmtId="0" fontId="52" fillId="0" borderId="29" xfId="1371" applyFont="1" applyBorder="1" applyAlignment="1">
      <alignment horizontal="center" vertical="center"/>
    </xf>
    <xf numFmtId="0" fontId="82" fillId="0" borderId="20" xfId="0" applyFont="1" applyBorder="1" applyAlignment="1">
      <alignment horizontal="left" vertical="center" wrapText="1"/>
    </xf>
    <xf numFmtId="0" fontId="82" fillId="0" borderId="33" xfId="0" applyFont="1" applyBorder="1" applyAlignment="1">
      <alignment horizontal="left" vertical="center" wrapText="1"/>
    </xf>
    <xf numFmtId="0" fontId="82" fillId="0" borderId="64" xfId="0" applyFont="1" applyBorder="1" applyAlignment="1">
      <alignment horizontal="left" vertical="center" wrapText="1"/>
    </xf>
    <xf numFmtId="0" fontId="53" fillId="0" borderId="20" xfId="1371" applyFont="1" applyBorder="1" applyAlignment="1" applyProtection="1">
      <alignment horizontal="justify" vertical="center" wrapText="1"/>
      <protection locked="0"/>
    </xf>
    <xf numFmtId="0" fontId="53" fillId="0" borderId="33" xfId="1371" applyFont="1" applyBorder="1" applyAlignment="1" applyProtection="1">
      <alignment horizontal="justify" vertical="center" wrapText="1"/>
      <protection locked="0"/>
    </xf>
    <xf numFmtId="0" fontId="53" fillId="0" borderId="35" xfId="1371" applyFont="1" applyBorder="1" applyAlignment="1" applyProtection="1">
      <alignment horizontal="justify" vertical="center" wrapText="1"/>
      <protection locked="0"/>
    </xf>
    <xf numFmtId="0" fontId="9" fillId="50" borderId="20" xfId="1371" applyFont="1" applyFill="1" applyBorder="1" applyAlignment="1" applyProtection="1">
      <alignment horizontal="justify" vertical="center" wrapText="1"/>
      <protection locked="0"/>
    </xf>
    <xf numFmtId="0" fontId="9" fillId="50" borderId="33" xfId="1371" applyFont="1" applyFill="1" applyBorder="1" applyAlignment="1" applyProtection="1">
      <alignment horizontal="justify" vertical="center" wrapText="1"/>
      <protection locked="0"/>
    </xf>
    <xf numFmtId="0" fontId="9" fillId="50" borderId="47" xfId="1371" applyFont="1" applyFill="1" applyBorder="1" applyAlignment="1" applyProtection="1">
      <alignment horizontal="justify" vertical="center" wrapText="1"/>
      <protection locked="0"/>
    </xf>
    <xf numFmtId="0" fontId="52" fillId="61" borderId="10" xfId="1371" applyFont="1" applyFill="1" applyBorder="1" applyAlignment="1">
      <alignment horizontal="center" vertical="center"/>
    </xf>
    <xf numFmtId="0" fontId="9" fillId="0" borderId="20" xfId="1371" applyFont="1" applyBorder="1" applyAlignment="1">
      <alignment horizontal="center" vertical="center"/>
    </xf>
    <xf numFmtId="0" fontId="9" fillId="0" borderId="33" xfId="1371" applyFont="1" applyBorder="1" applyAlignment="1">
      <alignment horizontal="center" vertical="center"/>
    </xf>
    <xf numFmtId="0" fontId="9" fillId="0" borderId="35" xfId="1371" applyFont="1" applyBorder="1" applyAlignment="1">
      <alignment horizontal="center" vertical="center"/>
    </xf>
    <xf numFmtId="0" fontId="9" fillId="0" borderId="20" xfId="1371" applyFont="1" applyBorder="1" applyAlignment="1">
      <alignment horizontal="justify" vertical="center" wrapText="1"/>
    </xf>
    <xf numFmtId="0" fontId="9" fillId="0" borderId="33" xfId="1371" applyFont="1" applyBorder="1" applyAlignment="1">
      <alignment horizontal="justify" vertical="center" wrapText="1"/>
    </xf>
    <xf numFmtId="0" fontId="9" fillId="0" borderId="35" xfId="1371" applyFont="1" applyBorder="1" applyAlignment="1">
      <alignment horizontal="justify" vertical="center" wrapText="1"/>
    </xf>
    <xf numFmtId="0" fontId="9" fillId="0" borderId="20" xfId="1371" applyFont="1" applyBorder="1" applyAlignment="1">
      <alignment horizontal="center" vertical="center" wrapText="1"/>
    </xf>
    <xf numFmtId="0" fontId="9" fillId="0" borderId="33" xfId="1371" applyFont="1" applyBorder="1" applyAlignment="1">
      <alignment horizontal="center" vertical="center" wrapText="1"/>
    </xf>
    <xf numFmtId="0" fontId="9" fillId="0" borderId="47" xfId="1371" applyFont="1" applyBorder="1" applyAlignment="1">
      <alignment horizontal="center" vertical="center" wrapText="1"/>
    </xf>
    <xf numFmtId="14" fontId="9" fillId="50" borderId="20" xfId="1371" applyNumberFormat="1" applyFont="1" applyFill="1" applyBorder="1" applyAlignment="1">
      <alignment horizontal="center" vertical="center" wrapText="1"/>
    </xf>
    <xf numFmtId="14" fontId="9" fillId="50" borderId="33" xfId="1371" applyNumberFormat="1" applyFont="1" applyFill="1" applyBorder="1" applyAlignment="1">
      <alignment horizontal="center" vertical="center" wrapText="1"/>
    </xf>
    <xf numFmtId="14" fontId="9" fillId="50" borderId="35" xfId="1371" applyNumberFormat="1" applyFont="1" applyFill="1" applyBorder="1" applyAlignment="1">
      <alignment horizontal="center" vertical="center" wrapText="1"/>
    </xf>
    <xf numFmtId="0" fontId="9" fillId="50" borderId="35" xfId="1371" applyFont="1" applyFill="1" applyBorder="1" applyAlignment="1">
      <alignment horizontal="center" vertical="center" wrapText="1"/>
    </xf>
    <xf numFmtId="1" fontId="9" fillId="50" borderId="20" xfId="1250" applyNumberFormat="1" applyFont="1" applyFill="1" applyBorder="1" applyAlignment="1">
      <alignment horizontal="center" vertical="center" wrapText="1"/>
    </xf>
    <xf numFmtId="1" fontId="9" fillId="50" borderId="33" xfId="1250" applyNumberFormat="1" applyFont="1" applyFill="1" applyBorder="1" applyAlignment="1">
      <alignment horizontal="center" vertical="center" wrapText="1"/>
    </xf>
    <xf numFmtId="1" fontId="9" fillId="50" borderId="47" xfId="1250" applyNumberFormat="1" applyFont="1" applyFill="1" applyBorder="1" applyAlignment="1">
      <alignment horizontal="center" vertical="center" wrapText="1"/>
    </xf>
    <xf numFmtId="0" fontId="9" fillId="0" borderId="35" xfId="1371" applyFont="1" applyBorder="1" applyAlignment="1">
      <alignment horizontal="center" vertical="center" wrapText="1"/>
    </xf>
    <xf numFmtId="0" fontId="52" fillId="61" borderId="16" xfId="1371" applyFont="1" applyFill="1" applyBorder="1" applyAlignment="1">
      <alignment horizontal="center" vertical="center"/>
    </xf>
    <xf numFmtId="0" fontId="52" fillId="61" borderId="18" xfId="1371" applyFont="1" applyFill="1" applyBorder="1" applyAlignment="1">
      <alignment horizontal="center" vertical="center"/>
    </xf>
    <xf numFmtId="171" fontId="9" fillId="50" borderId="17" xfId="1250" applyNumberFormat="1" applyFont="1" applyFill="1" applyBorder="1" applyAlignment="1" applyProtection="1">
      <alignment horizontal="center" vertical="center" wrapText="1"/>
      <protection locked="0"/>
    </xf>
    <xf numFmtId="171" fontId="9" fillId="50" borderId="36" xfId="1250" applyNumberFormat="1" applyFont="1" applyFill="1" applyBorder="1" applyAlignment="1" applyProtection="1">
      <alignment horizontal="center" vertical="center" wrapText="1"/>
      <protection locked="0"/>
    </xf>
    <xf numFmtId="171" fontId="9" fillId="50" borderId="19" xfId="1250" applyNumberFormat="1" applyFont="1" applyFill="1" applyBorder="1" applyAlignment="1" applyProtection="1">
      <alignment horizontal="center" vertical="center" wrapText="1"/>
      <protection locked="0"/>
    </xf>
    <xf numFmtId="0" fontId="9" fillId="0" borderId="10" xfId="1371" applyFont="1" applyBorder="1" applyAlignment="1">
      <alignment horizontal="center" vertical="center" wrapText="1"/>
    </xf>
    <xf numFmtId="0" fontId="9" fillId="0" borderId="10" xfId="1371" applyFont="1" applyBorder="1" applyAlignment="1">
      <alignment horizontal="center" vertical="center"/>
    </xf>
    <xf numFmtId="0" fontId="14" fillId="0" borderId="10" xfId="1371" applyFont="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1" fontId="9" fillId="0" borderId="10" xfId="1273" applyNumberFormat="1" applyFont="1" applyFill="1" applyBorder="1" applyAlignment="1">
      <alignment horizontal="center" vertical="center" wrapText="1"/>
    </xf>
    <xf numFmtId="9" fontId="9" fillId="0" borderId="10" xfId="1496" applyFont="1" applyFill="1" applyBorder="1" applyAlignment="1">
      <alignment horizontal="center" vertical="center"/>
    </xf>
    <xf numFmtId="0" fontId="9" fillId="0" borderId="10" xfId="1496" applyNumberFormat="1" applyFont="1" applyFill="1" applyBorder="1" applyAlignment="1">
      <alignment horizontal="center" vertical="center" wrapText="1"/>
    </xf>
    <xf numFmtId="0" fontId="9" fillId="0" borderId="10" xfId="1371" applyFont="1" applyBorder="1" applyAlignment="1" applyProtection="1">
      <alignment horizontal="center" vertical="center" wrapText="1"/>
      <protection hidden="1"/>
    </xf>
    <xf numFmtId="49" fontId="9" fillId="50" borderId="10" xfId="1371" applyNumberFormat="1" applyFont="1" applyFill="1" applyBorder="1" applyAlignment="1">
      <alignment horizontal="center" vertical="center"/>
    </xf>
    <xf numFmtId="0" fontId="75" fillId="0" borderId="10" xfId="0" applyFont="1" applyBorder="1" applyAlignment="1" applyProtection="1">
      <alignment horizontal="center" wrapText="1"/>
      <protection locked="0"/>
    </xf>
    <xf numFmtId="0" fontId="57" fillId="0" borderId="10" xfId="0" applyFont="1" applyBorder="1" applyAlignment="1" applyProtection="1">
      <alignment horizontal="center" vertical="center" wrapText="1"/>
      <protection locked="0"/>
    </xf>
    <xf numFmtId="0" fontId="11" fillId="24" borderId="10" xfId="1371" applyFont="1" applyFill="1" applyBorder="1" applyAlignment="1">
      <alignment horizontal="center" vertical="center"/>
    </xf>
    <xf numFmtId="0" fontId="59" fillId="61" borderId="10" xfId="1371" applyFont="1" applyFill="1" applyBorder="1" applyAlignment="1">
      <alignment horizontal="center" vertical="center"/>
    </xf>
    <xf numFmtId="0" fontId="8" fillId="61" borderId="10" xfId="1371" applyFont="1" applyFill="1" applyBorder="1" applyAlignment="1">
      <alignment horizontal="center" vertical="center" wrapText="1"/>
    </xf>
    <xf numFmtId="168" fontId="9" fillId="50" borderId="17" xfId="1250" applyFont="1" applyFill="1" applyBorder="1" applyAlignment="1" applyProtection="1">
      <alignment horizontal="center" vertical="center" wrapText="1"/>
      <protection locked="0"/>
    </xf>
    <xf numFmtId="168" fontId="9" fillId="50" borderId="36" xfId="1250" applyFont="1" applyFill="1" applyBorder="1" applyAlignment="1" applyProtection="1">
      <alignment horizontal="center" vertical="center" wrapText="1"/>
      <protection locked="0"/>
    </xf>
    <xf numFmtId="168" fontId="9" fillId="50" borderId="19" xfId="1250" applyFont="1" applyFill="1" applyBorder="1" applyAlignment="1" applyProtection="1">
      <alignment horizontal="center" vertical="center" wrapText="1"/>
      <protection locked="0"/>
    </xf>
    <xf numFmtId="176" fontId="9" fillId="50" borderId="17" xfId="1250" applyNumberFormat="1" applyFont="1" applyFill="1" applyBorder="1" applyAlignment="1" applyProtection="1">
      <alignment horizontal="center" vertical="center" wrapText="1"/>
      <protection locked="0"/>
    </xf>
    <xf numFmtId="176" fontId="9" fillId="50" borderId="36" xfId="1250" applyNumberFormat="1" applyFont="1" applyFill="1" applyBorder="1" applyAlignment="1" applyProtection="1">
      <alignment horizontal="center" vertical="center" wrapText="1"/>
      <protection locked="0"/>
    </xf>
    <xf numFmtId="176" fontId="9" fillId="50" borderId="19" xfId="1250" applyNumberFormat="1" applyFont="1" applyFill="1" applyBorder="1" applyAlignment="1" applyProtection="1">
      <alignment horizontal="center" vertical="center" wrapText="1"/>
      <protection locked="0"/>
    </xf>
    <xf numFmtId="0" fontId="53" fillId="0" borderId="20" xfId="1371" applyFont="1" applyBorder="1" applyAlignment="1" applyProtection="1">
      <alignment horizontal="left" vertical="center" wrapText="1"/>
      <protection locked="0"/>
    </xf>
    <xf numFmtId="0" fontId="53" fillId="0" borderId="33" xfId="1371" applyFont="1" applyBorder="1" applyAlignment="1" applyProtection="1">
      <alignment horizontal="left" vertical="center" wrapText="1"/>
      <protection locked="0"/>
    </xf>
    <xf numFmtId="0" fontId="53" fillId="0" borderId="35" xfId="1371" applyFont="1" applyBorder="1" applyAlignment="1" applyProtection="1">
      <alignment horizontal="left" vertical="center" wrapText="1"/>
      <protection locked="0"/>
    </xf>
    <xf numFmtId="0" fontId="76" fillId="50" borderId="33" xfId="1371" applyFont="1" applyFill="1" applyBorder="1" applyAlignment="1" applyProtection="1">
      <alignment horizontal="justify" vertical="center" wrapText="1"/>
      <protection locked="0"/>
    </xf>
    <xf numFmtId="0" fontId="76" fillId="50" borderId="47" xfId="1371" applyFont="1" applyFill="1" applyBorder="1" applyAlignment="1" applyProtection="1">
      <alignment horizontal="justify" vertical="center" wrapText="1"/>
      <protection locked="0"/>
    </xf>
    <xf numFmtId="171" fontId="9" fillId="50" borderId="20" xfId="1250" applyNumberFormat="1" applyFont="1" applyFill="1" applyBorder="1" applyAlignment="1">
      <alignment horizontal="center" vertical="center" wrapText="1"/>
    </xf>
    <xf numFmtId="171" fontId="9" fillId="50" borderId="33" xfId="1250" applyNumberFormat="1" applyFont="1" applyFill="1" applyBorder="1" applyAlignment="1">
      <alignment horizontal="center" vertical="center" wrapText="1"/>
    </xf>
    <xf numFmtId="171" fontId="9" fillId="50" borderId="47" xfId="1250" applyNumberFormat="1" applyFont="1" applyFill="1" applyBorder="1" applyAlignment="1">
      <alignment horizontal="center" vertical="center" wrapText="1"/>
    </xf>
    <xf numFmtId="0" fontId="9" fillId="0" borderId="20" xfId="1371" applyFont="1" applyBorder="1" applyAlignment="1" applyProtection="1">
      <alignment horizontal="left" vertical="center" wrapText="1"/>
      <protection locked="0"/>
    </xf>
    <xf numFmtId="0" fontId="9" fillId="0" borderId="33" xfId="1371" applyFont="1" applyBorder="1" applyAlignment="1" applyProtection="1">
      <alignment horizontal="left" vertical="center" wrapText="1"/>
      <protection locked="0"/>
    </xf>
    <xf numFmtId="0" fontId="9" fillId="0" borderId="35" xfId="1371" applyFont="1" applyBorder="1" applyAlignment="1" applyProtection="1">
      <alignment horizontal="left" vertical="center" wrapText="1"/>
      <protection locked="0"/>
    </xf>
    <xf numFmtId="0" fontId="53" fillId="50" borderId="20" xfId="1371" applyFont="1" applyFill="1" applyBorder="1" applyAlignment="1" applyProtection="1">
      <alignment horizontal="justify" vertical="center" wrapText="1"/>
      <protection locked="0"/>
    </xf>
    <xf numFmtId="0" fontId="53" fillId="50" borderId="33" xfId="1371" applyFont="1" applyFill="1" applyBorder="1" applyAlignment="1" applyProtection="1">
      <alignment horizontal="justify" vertical="center" wrapText="1"/>
      <protection locked="0"/>
    </xf>
    <xf numFmtId="0" fontId="53" fillId="50" borderId="35" xfId="1371" applyFont="1" applyFill="1" applyBorder="1" applyAlignment="1" applyProtection="1">
      <alignment horizontal="justify" vertical="center" wrapText="1"/>
      <protection locked="0"/>
    </xf>
    <xf numFmtId="0" fontId="9" fillId="0" borderId="20" xfId="1371" applyFont="1" applyBorder="1" applyAlignment="1" applyProtection="1">
      <alignment horizontal="justify" vertical="center" wrapText="1"/>
      <protection locked="0"/>
    </xf>
    <xf numFmtId="0" fontId="9" fillId="0" borderId="33" xfId="1371" applyFont="1" applyBorder="1" applyAlignment="1" applyProtection="1">
      <alignment horizontal="justify" vertical="center" wrapText="1"/>
      <protection locked="0"/>
    </xf>
    <xf numFmtId="0" fontId="9" fillId="0" borderId="35" xfId="1371" applyFont="1" applyBorder="1" applyAlignment="1" applyProtection="1">
      <alignment horizontal="justify" vertical="center" wrapText="1"/>
      <protection locked="0"/>
    </xf>
    <xf numFmtId="0" fontId="9" fillId="50" borderId="20" xfId="1371" applyFont="1" applyFill="1" applyBorder="1" applyAlignment="1" applyProtection="1">
      <alignment horizontal="justify" vertical="top" wrapText="1"/>
      <protection locked="0"/>
    </xf>
    <xf numFmtId="0" fontId="9" fillId="50" borderId="33" xfId="1371" applyFont="1" applyFill="1" applyBorder="1" applyAlignment="1" applyProtection="1">
      <alignment horizontal="justify" vertical="top" wrapText="1"/>
      <protection locked="0"/>
    </xf>
    <xf numFmtId="0" fontId="9" fillId="50" borderId="47" xfId="1371" applyFont="1" applyFill="1" applyBorder="1" applyAlignment="1" applyProtection="1">
      <alignment horizontal="justify" vertical="top" wrapText="1"/>
      <protection locked="0"/>
    </xf>
    <xf numFmtId="0" fontId="77" fillId="0" borderId="20" xfId="1371" applyFont="1" applyBorder="1" applyAlignment="1" applyProtection="1">
      <alignment horizontal="left" vertical="center" wrapText="1"/>
      <protection locked="0"/>
    </xf>
    <xf numFmtId="0" fontId="77" fillId="0" borderId="33" xfId="1371" applyFont="1" applyBorder="1" applyAlignment="1" applyProtection="1">
      <alignment horizontal="left" vertical="center" wrapText="1"/>
      <protection locked="0"/>
    </xf>
    <xf numFmtId="0" fontId="77" fillId="0" borderId="35" xfId="1371" applyFont="1" applyBorder="1" applyAlignment="1" applyProtection="1">
      <alignment horizontal="left" vertical="center" wrapText="1"/>
      <protection locked="0"/>
    </xf>
    <xf numFmtId="0" fontId="80" fillId="0" borderId="10" xfId="0" applyFont="1" applyBorder="1" applyAlignment="1">
      <alignment horizontal="justify" vertical="center" wrapText="1"/>
    </xf>
    <xf numFmtId="0" fontId="81" fillId="65" borderId="10" xfId="0" applyFont="1" applyFill="1" applyBorder="1" applyAlignment="1">
      <alignment horizontal="justify" vertical="top" wrapText="1"/>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50" borderId="35" xfId="1371" applyFont="1" applyFill="1" applyBorder="1" applyAlignment="1">
      <alignment horizontal="center" vertical="center"/>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cellStyle name="20% - Énfasis1 11" xfId="2"/>
    <cellStyle name="20% - Énfasis1 12" xfId="3"/>
    <cellStyle name="20% - Énfasis1 13" xfId="4"/>
    <cellStyle name="20% - Énfasis1 14" xfId="5"/>
    <cellStyle name="20% - Énfasis1 15" xfId="6"/>
    <cellStyle name="20% - Énfasis1 16" xfId="7"/>
    <cellStyle name="20% - Énfasis1 17" xfId="8"/>
    <cellStyle name="20% - Énfasis1 18" xfId="9"/>
    <cellStyle name="20% - Énfasis1 19" xfId="10"/>
    <cellStyle name="20% - Énfasis1 2" xfId="11"/>
    <cellStyle name="20% - Énfasis1 20" xfId="12"/>
    <cellStyle name="20% - Énfasis1 3" xfId="13"/>
    <cellStyle name="20% - Énfasis1 4" xfId="14"/>
    <cellStyle name="20% - Énfasis1 5" xfId="15"/>
    <cellStyle name="20% - Énfasis1 6" xfId="16"/>
    <cellStyle name="20% - Énfasis1 7" xfId="17"/>
    <cellStyle name="20% - Énfasis1 8" xfId="18"/>
    <cellStyle name="20% - Énfasis1 9" xfId="19"/>
    <cellStyle name="20% - Énfasis1 9 10" xfId="20"/>
    <cellStyle name="20% - Énfasis1 9 11" xfId="21"/>
    <cellStyle name="20% - Énfasis1 9 12" xfId="22"/>
    <cellStyle name="20% - Énfasis1 9 13" xfId="23"/>
    <cellStyle name="20% - Énfasis1 9 14" xfId="24"/>
    <cellStyle name="20% - Énfasis1 9 15" xfId="25"/>
    <cellStyle name="20% - Énfasis1 9 16" xfId="26"/>
    <cellStyle name="20% - Énfasis1 9 17" xfId="27"/>
    <cellStyle name="20% - Énfasis1 9 18" xfId="28"/>
    <cellStyle name="20% - Énfasis1 9 19" xfId="29"/>
    <cellStyle name="20% - Énfasis1 9 2" xfId="30"/>
    <cellStyle name="20% - Énfasis1 9 20" xfId="31"/>
    <cellStyle name="20% - Énfasis1 9 21" xfId="32"/>
    <cellStyle name="20% - Énfasis1 9 22" xfId="33"/>
    <cellStyle name="20% - Énfasis1 9 3" xfId="34"/>
    <cellStyle name="20% - Énfasis1 9 4" xfId="35"/>
    <cellStyle name="20% - Énfasis1 9 5" xfId="36"/>
    <cellStyle name="20% - Énfasis1 9 6" xfId="37"/>
    <cellStyle name="20% - Énfasis1 9 7" xfId="38"/>
    <cellStyle name="20% - Énfasis1 9 8" xfId="39"/>
    <cellStyle name="20% - Énfasis1 9 9" xfId="40"/>
    <cellStyle name="20% - Énfasis2 10" xfId="41"/>
    <cellStyle name="20% - Énfasis2 11" xfId="42"/>
    <cellStyle name="20% - Énfasis2 12" xfId="43"/>
    <cellStyle name="20% - Énfasis2 13" xfId="44"/>
    <cellStyle name="20% - Énfasis2 14" xfId="45"/>
    <cellStyle name="20% - Énfasis2 15" xfId="46"/>
    <cellStyle name="20% - Énfasis2 16" xfId="47"/>
    <cellStyle name="20% - Énfasis2 17" xfId="48"/>
    <cellStyle name="20% - Énfasis2 18" xfId="49"/>
    <cellStyle name="20% - Énfasis2 19" xfId="50"/>
    <cellStyle name="20% - Énfasis2 2" xfId="51"/>
    <cellStyle name="20% - Énfasis2 20" xfId="52"/>
    <cellStyle name="20% - Énfasis2 3" xfId="53"/>
    <cellStyle name="20% - Énfasis2 4" xfId="54"/>
    <cellStyle name="20% - Énfasis2 5" xfId="55"/>
    <cellStyle name="20% - Énfasis2 6" xfId="56"/>
    <cellStyle name="20% - Énfasis2 7" xfId="57"/>
    <cellStyle name="20% - Énfasis2 8" xfId="58"/>
    <cellStyle name="20% - Énfasis2 9" xfId="59"/>
    <cellStyle name="20% - Énfasis2 9 10" xfId="60"/>
    <cellStyle name="20% - Énfasis2 9 11" xfId="61"/>
    <cellStyle name="20% - Énfasis2 9 12" xfId="62"/>
    <cellStyle name="20% - Énfasis2 9 13" xfId="63"/>
    <cellStyle name="20% - Énfasis2 9 14" xfId="64"/>
    <cellStyle name="20% - Énfasis2 9 15" xfId="65"/>
    <cellStyle name="20% - Énfasis2 9 16" xfId="66"/>
    <cellStyle name="20% - Énfasis2 9 17" xfId="67"/>
    <cellStyle name="20% - Énfasis2 9 18" xfId="68"/>
    <cellStyle name="20% - Énfasis2 9 19" xfId="69"/>
    <cellStyle name="20% - Énfasis2 9 2" xfId="70"/>
    <cellStyle name="20% - Énfasis2 9 20" xfId="71"/>
    <cellStyle name="20% - Énfasis2 9 21" xfId="72"/>
    <cellStyle name="20% - Énfasis2 9 22" xfId="73"/>
    <cellStyle name="20% - Énfasis2 9 3" xfId="74"/>
    <cellStyle name="20% - Énfasis2 9 4" xfId="75"/>
    <cellStyle name="20% - Énfasis2 9 5" xfId="76"/>
    <cellStyle name="20% - Énfasis2 9 6" xfId="77"/>
    <cellStyle name="20% - Énfasis2 9 7" xfId="78"/>
    <cellStyle name="20% - Énfasis2 9 8" xfId="79"/>
    <cellStyle name="20% - Énfasis2 9 9" xfId="80"/>
    <cellStyle name="20% - Énfasis3 10" xfId="81"/>
    <cellStyle name="20% - Énfasis3 11" xfId="82"/>
    <cellStyle name="20% - Énfasis3 12" xfId="83"/>
    <cellStyle name="20% - Énfasis3 13" xfId="84"/>
    <cellStyle name="20% - Énfasis3 14" xfId="85"/>
    <cellStyle name="20% - Énfasis3 15" xfId="86"/>
    <cellStyle name="20% - Énfasis3 16" xfId="87"/>
    <cellStyle name="20% - Énfasis3 17" xfId="88"/>
    <cellStyle name="20% - Énfasis3 18" xfId="89"/>
    <cellStyle name="20% - Énfasis3 19" xfId="90"/>
    <cellStyle name="20% - Énfasis3 2" xfId="91"/>
    <cellStyle name="20% - Énfasis3 20" xfId="92"/>
    <cellStyle name="20% - Énfasis3 3" xfId="93"/>
    <cellStyle name="20% - Énfasis3 4" xfId="94"/>
    <cellStyle name="20% - Énfasis3 5" xfId="95"/>
    <cellStyle name="20% - Énfasis3 6" xfId="96"/>
    <cellStyle name="20% - Énfasis3 7" xfId="97"/>
    <cellStyle name="20% - Énfasis3 8" xfId="98"/>
    <cellStyle name="20% - Énfasis3 9" xfId="99"/>
    <cellStyle name="20% - Énfasis3 9 10" xfId="100"/>
    <cellStyle name="20% - Énfasis3 9 11" xfId="101"/>
    <cellStyle name="20% - Énfasis3 9 12" xfId="102"/>
    <cellStyle name="20% - Énfasis3 9 13" xfId="103"/>
    <cellStyle name="20% - Énfasis3 9 14" xfId="104"/>
    <cellStyle name="20% - Énfasis3 9 15" xfId="105"/>
    <cellStyle name="20% - Énfasis3 9 16" xfId="106"/>
    <cellStyle name="20% - Énfasis3 9 17" xfId="107"/>
    <cellStyle name="20% - Énfasis3 9 18" xfId="108"/>
    <cellStyle name="20% - Énfasis3 9 19" xfId="109"/>
    <cellStyle name="20% - Énfasis3 9 2" xfId="110"/>
    <cellStyle name="20% - Énfasis3 9 20" xfId="111"/>
    <cellStyle name="20% - Énfasis3 9 21" xfId="112"/>
    <cellStyle name="20% - Énfasis3 9 22" xfId="113"/>
    <cellStyle name="20% - Énfasis3 9 3" xfId="114"/>
    <cellStyle name="20% - Énfasis3 9 4" xfId="115"/>
    <cellStyle name="20% - Énfasis3 9 5" xfId="116"/>
    <cellStyle name="20% - Énfasis3 9 6" xfId="117"/>
    <cellStyle name="20% - Énfasis3 9 7" xfId="118"/>
    <cellStyle name="20% - Énfasis3 9 8" xfId="119"/>
    <cellStyle name="20% - Énfasis3 9 9" xfId="120"/>
    <cellStyle name="20% - Énfasis4 10" xfId="121"/>
    <cellStyle name="20% - Énfasis4 11" xfId="122"/>
    <cellStyle name="20% - Énfasis4 12" xfId="123"/>
    <cellStyle name="20% - Énfasis4 13" xfId="124"/>
    <cellStyle name="20% - Énfasis4 14" xfId="125"/>
    <cellStyle name="20% - Énfasis4 15" xfId="126"/>
    <cellStyle name="20% - Énfasis4 16" xfId="127"/>
    <cellStyle name="20% - Énfasis4 17" xfId="128"/>
    <cellStyle name="20% - Énfasis4 18" xfId="129"/>
    <cellStyle name="20% - Énfasis4 19" xfId="130"/>
    <cellStyle name="20% - Énfasis4 2" xfId="131"/>
    <cellStyle name="20% - Énfasis4 20" xfId="132"/>
    <cellStyle name="20% - Énfasis4 3" xfId="133"/>
    <cellStyle name="20% - Énfasis4 4" xfId="134"/>
    <cellStyle name="20% - Énfasis4 5" xfId="135"/>
    <cellStyle name="20% - Énfasis4 6" xfId="136"/>
    <cellStyle name="20% - Énfasis4 7" xfId="137"/>
    <cellStyle name="20% - Énfasis4 8" xfId="138"/>
    <cellStyle name="20% - Énfasis4 9" xfId="139"/>
    <cellStyle name="20% - Énfasis4 9 10" xfId="140"/>
    <cellStyle name="20% - Énfasis4 9 11" xfId="141"/>
    <cellStyle name="20% - Énfasis4 9 12" xfId="142"/>
    <cellStyle name="20% - Énfasis4 9 13" xfId="143"/>
    <cellStyle name="20% - Énfasis4 9 14" xfId="144"/>
    <cellStyle name="20% - Énfasis4 9 15" xfId="145"/>
    <cellStyle name="20% - Énfasis4 9 16" xfId="146"/>
    <cellStyle name="20% - Énfasis4 9 17" xfId="147"/>
    <cellStyle name="20% - Énfasis4 9 18" xfId="148"/>
    <cellStyle name="20% - Énfasis4 9 19" xfId="149"/>
    <cellStyle name="20% - Énfasis4 9 2" xfId="150"/>
    <cellStyle name="20% - Énfasis4 9 20" xfId="151"/>
    <cellStyle name="20% - Énfasis4 9 21" xfId="152"/>
    <cellStyle name="20% - Énfasis4 9 22" xfId="153"/>
    <cellStyle name="20% - Énfasis4 9 3" xfId="154"/>
    <cellStyle name="20% - Énfasis4 9 4" xfId="155"/>
    <cellStyle name="20% - Énfasis4 9 5" xfId="156"/>
    <cellStyle name="20% - Énfasis4 9 6" xfId="157"/>
    <cellStyle name="20% - Énfasis4 9 7" xfId="158"/>
    <cellStyle name="20% - Énfasis4 9 8" xfId="159"/>
    <cellStyle name="20% - Énfasis4 9 9" xfId="160"/>
    <cellStyle name="20% - Énfasis5" xfId="161" builtinId="46" customBuiltin="1"/>
    <cellStyle name="20% - Énfasis5 10" xfId="162"/>
    <cellStyle name="20% - Énfasis5 11" xfId="163"/>
    <cellStyle name="20% - Énfasis5 12" xfId="164"/>
    <cellStyle name="20% - Énfasis5 13" xfId="165"/>
    <cellStyle name="20% - Énfasis5 14" xfId="166"/>
    <cellStyle name="20% - Énfasis5 15" xfId="167"/>
    <cellStyle name="20% - Énfasis5 16" xfId="168"/>
    <cellStyle name="20% - Énfasis5 17" xfId="169"/>
    <cellStyle name="20% - Énfasis5 18" xfId="170"/>
    <cellStyle name="20% - Énfasis5 2" xfId="171"/>
    <cellStyle name="20% - Énfasis5 3" xfId="172"/>
    <cellStyle name="20% - Énfasis5 4" xfId="173"/>
    <cellStyle name="20% - Énfasis5 5" xfId="174"/>
    <cellStyle name="20% - Énfasis5 6" xfId="175"/>
    <cellStyle name="20% - Énfasis5 7" xfId="176"/>
    <cellStyle name="20% - Énfasis5 8" xfId="177"/>
    <cellStyle name="20% - Énfasis5 9" xfId="178"/>
    <cellStyle name="20% - Énfasis5 9 10" xfId="179"/>
    <cellStyle name="20% - Énfasis5 9 11" xfId="180"/>
    <cellStyle name="20% - Énfasis5 9 12" xfId="181"/>
    <cellStyle name="20% - Énfasis5 9 13" xfId="182"/>
    <cellStyle name="20% - Énfasis5 9 14" xfId="183"/>
    <cellStyle name="20% - Énfasis5 9 15" xfId="184"/>
    <cellStyle name="20% - Énfasis5 9 16" xfId="185"/>
    <cellStyle name="20% - Énfasis5 9 17" xfId="186"/>
    <cellStyle name="20% - Énfasis5 9 18" xfId="187"/>
    <cellStyle name="20% - Énfasis5 9 19" xfId="188"/>
    <cellStyle name="20% - Énfasis5 9 2" xfId="189"/>
    <cellStyle name="20% - Énfasis5 9 20" xfId="190"/>
    <cellStyle name="20% - Énfasis5 9 21" xfId="191"/>
    <cellStyle name="20% - Énfasis5 9 22" xfId="192"/>
    <cellStyle name="20% - Énfasis5 9 3" xfId="193"/>
    <cellStyle name="20% - Énfasis5 9 4" xfId="194"/>
    <cellStyle name="20% - Énfasis5 9 5" xfId="195"/>
    <cellStyle name="20% - Énfasis5 9 6" xfId="196"/>
    <cellStyle name="20% - Énfasis5 9 7" xfId="197"/>
    <cellStyle name="20% - Énfasis5 9 8" xfId="198"/>
    <cellStyle name="20% - Énfasis5 9 9" xfId="199"/>
    <cellStyle name="20% - Énfasis6" xfId="200" builtinId="50" customBuiltin="1"/>
    <cellStyle name="20% - Énfasis6 10" xfId="201"/>
    <cellStyle name="20% - Énfasis6 11" xfId="202"/>
    <cellStyle name="20% - Énfasis6 12" xfId="203"/>
    <cellStyle name="20% - Énfasis6 13" xfId="204"/>
    <cellStyle name="20% - Énfasis6 14" xfId="205"/>
    <cellStyle name="20% - Énfasis6 15" xfId="206"/>
    <cellStyle name="20% - Énfasis6 16" xfId="207"/>
    <cellStyle name="20% - Énfasis6 17" xfId="208"/>
    <cellStyle name="20% - Énfasis6 18" xfId="209"/>
    <cellStyle name="20% - Énfasis6 2" xfId="210"/>
    <cellStyle name="20% - Énfasis6 3" xfId="211"/>
    <cellStyle name="20% - Énfasis6 4" xfId="212"/>
    <cellStyle name="20% - Énfasis6 5" xfId="213"/>
    <cellStyle name="20% - Énfasis6 6" xfId="214"/>
    <cellStyle name="20% - Énfasis6 7" xfId="215"/>
    <cellStyle name="20% - Énfasis6 8" xfId="216"/>
    <cellStyle name="20% - Énfasis6 9" xfId="217"/>
    <cellStyle name="20% - Énfasis6 9 10" xfId="218"/>
    <cellStyle name="20% - Énfasis6 9 11" xfId="219"/>
    <cellStyle name="20% - Énfasis6 9 12" xfId="220"/>
    <cellStyle name="20% - Énfasis6 9 13" xfId="221"/>
    <cellStyle name="20% - Énfasis6 9 14" xfId="222"/>
    <cellStyle name="20% - Énfasis6 9 15" xfId="223"/>
    <cellStyle name="20% - Énfasis6 9 16" xfId="224"/>
    <cellStyle name="20% - Énfasis6 9 17" xfId="225"/>
    <cellStyle name="20% - Énfasis6 9 18" xfId="226"/>
    <cellStyle name="20% - Énfasis6 9 19" xfId="227"/>
    <cellStyle name="20% - Énfasis6 9 2" xfId="228"/>
    <cellStyle name="20% - Énfasis6 9 20" xfId="229"/>
    <cellStyle name="20% - Énfasis6 9 21" xfId="230"/>
    <cellStyle name="20% - Énfasis6 9 22" xfId="231"/>
    <cellStyle name="20% - Énfasis6 9 3" xfId="232"/>
    <cellStyle name="20% - Énfasis6 9 4" xfId="233"/>
    <cellStyle name="20% - Énfasis6 9 5" xfId="234"/>
    <cellStyle name="20% - Énfasis6 9 6" xfId="235"/>
    <cellStyle name="20% - Énfasis6 9 7" xfId="236"/>
    <cellStyle name="20% - Énfasis6 9 8" xfId="237"/>
    <cellStyle name="20% - Énfasis6 9 9" xfId="238"/>
    <cellStyle name="40% - Énfasis1" xfId="239" builtinId="31" customBuiltin="1"/>
    <cellStyle name="40% - Énfasis1 10" xfId="240"/>
    <cellStyle name="40% - Énfasis1 11" xfId="241"/>
    <cellStyle name="40% - Énfasis1 12" xfId="242"/>
    <cellStyle name="40% - Énfasis1 13" xfId="243"/>
    <cellStyle name="40% - Énfasis1 14" xfId="244"/>
    <cellStyle name="40% - Énfasis1 15" xfId="245"/>
    <cellStyle name="40% - Énfasis1 16" xfId="246"/>
    <cellStyle name="40% - Énfasis1 17" xfId="247"/>
    <cellStyle name="40% - Énfasis1 18" xfId="248"/>
    <cellStyle name="40% - Énfasis1 2" xfId="249"/>
    <cellStyle name="40% - Énfasis1 3" xfId="250"/>
    <cellStyle name="40% - Énfasis1 4" xfId="251"/>
    <cellStyle name="40% - Énfasis1 5" xfId="252"/>
    <cellStyle name="40% - Énfasis1 6" xfId="253"/>
    <cellStyle name="40% - Énfasis1 7" xfId="254"/>
    <cellStyle name="40% - Énfasis1 8" xfId="255"/>
    <cellStyle name="40% - Énfasis1 9" xfId="256"/>
    <cellStyle name="40% - Énfasis1 9 10" xfId="257"/>
    <cellStyle name="40% - Énfasis1 9 11" xfId="258"/>
    <cellStyle name="40% - Énfasis1 9 12" xfId="259"/>
    <cellStyle name="40% - Énfasis1 9 13" xfId="260"/>
    <cellStyle name="40% - Énfasis1 9 14" xfId="261"/>
    <cellStyle name="40% - Énfasis1 9 15" xfId="262"/>
    <cellStyle name="40% - Énfasis1 9 16" xfId="263"/>
    <cellStyle name="40% - Énfasis1 9 17" xfId="264"/>
    <cellStyle name="40% - Énfasis1 9 18" xfId="265"/>
    <cellStyle name="40% - Énfasis1 9 19" xfId="266"/>
    <cellStyle name="40% - Énfasis1 9 2" xfId="267"/>
    <cellStyle name="40% - Énfasis1 9 20" xfId="268"/>
    <cellStyle name="40% - Énfasis1 9 21" xfId="269"/>
    <cellStyle name="40% - Énfasis1 9 22" xfId="270"/>
    <cellStyle name="40% - Énfasis1 9 3" xfId="271"/>
    <cellStyle name="40% - Énfasis1 9 4" xfId="272"/>
    <cellStyle name="40% - Énfasis1 9 5" xfId="273"/>
    <cellStyle name="40% - Énfasis1 9 6" xfId="274"/>
    <cellStyle name="40% - Énfasis1 9 7" xfId="275"/>
    <cellStyle name="40% - Énfasis1 9 8" xfId="276"/>
    <cellStyle name="40% - Énfasis1 9 9" xfId="277"/>
    <cellStyle name="40% - Énfasis2" xfId="278" builtinId="35" customBuiltin="1"/>
    <cellStyle name="40% - Énfasis2 10" xfId="279"/>
    <cellStyle name="40% - Énfasis2 11" xfId="280"/>
    <cellStyle name="40% - Énfasis2 12" xfId="281"/>
    <cellStyle name="40% - Énfasis2 13" xfId="282"/>
    <cellStyle name="40% - Énfasis2 14" xfId="283"/>
    <cellStyle name="40% - Énfasis2 15" xfId="284"/>
    <cellStyle name="40% - Énfasis2 16" xfId="285"/>
    <cellStyle name="40% - Énfasis2 17" xfId="286"/>
    <cellStyle name="40% - Énfasis2 18" xfId="287"/>
    <cellStyle name="40% - Énfasis2 2" xfId="288"/>
    <cellStyle name="40% - Énfasis2 3" xfId="289"/>
    <cellStyle name="40% - Énfasis2 4" xfId="290"/>
    <cellStyle name="40% - Énfasis2 5" xfId="291"/>
    <cellStyle name="40% - Énfasis2 6" xfId="292"/>
    <cellStyle name="40% - Énfasis2 7" xfId="293"/>
    <cellStyle name="40% - Énfasis2 8" xfId="294"/>
    <cellStyle name="40% - Énfasis2 9" xfId="295"/>
    <cellStyle name="40% - Énfasis2 9 10" xfId="296"/>
    <cellStyle name="40% - Énfasis2 9 11" xfId="297"/>
    <cellStyle name="40% - Énfasis2 9 12" xfId="298"/>
    <cellStyle name="40% - Énfasis2 9 13" xfId="299"/>
    <cellStyle name="40% - Énfasis2 9 14" xfId="300"/>
    <cellStyle name="40% - Énfasis2 9 15" xfId="301"/>
    <cellStyle name="40% - Énfasis2 9 16" xfId="302"/>
    <cellStyle name="40% - Énfasis2 9 17" xfId="303"/>
    <cellStyle name="40% - Énfasis2 9 18" xfId="304"/>
    <cellStyle name="40% - Énfasis2 9 19" xfId="305"/>
    <cellStyle name="40% - Énfasis2 9 2" xfId="306"/>
    <cellStyle name="40% - Énfasis2 9 20" xfId="307"/>
    <cellStyle name="40% - Énfasis2 9 21" xfId="308"/>
    <cellStyle name="40% - Énfasis2 9 22" xfId="309"/>
    <cellStyle name="40% - Énfasis2 9 3" xfId="310"/>
    <cellStyle name="40% - Énfasis2 9 4" xfId="311"/>
    <cellStyle name="40% - Énfasis2 9 5" xfId="312"/>
    <cellStyle name="40% - Énfasis2 9 6" xfId="313"/>
    <cellStyle name="40% - Énfasis2 9 7" xfId="314"/>
    <cellStyle name="40% - Énfasis2 9 8" xfId="315"/>
    <cellStyle name="40% - Énfasis2 9 9" xfId="316"/>
    <cellStyle name="40% - Énfasis3 10" xfId="317"/>
    <cellStyle name="40% - Énfasis3 11" xfId="318"/>
    <cellStyle name="40% - Énfasis3 12" xfId="319"/>
    <cellStyle name="40% - Énfasis3 13" xfId="320"/>
    <cellStyle name="40% - Énfasis3 14" xfId="321"/>
    <cellStyle name="40% - Énfasis3 15" xfId="322"/>
    <cellStyle name="40% - Énfasis3 16" xfId="323"/>
    <cellStyle name="40% - Énfasis3 17" xfId="324"/>
    <cellStyle name="40% - Énfasis3 18" xfId="325"/>
    <cellStyle name="40% - Énfasis3 19" xfId="326"/>
    <cellStyle name="40% - Énfasis3 2" xfId="327"/>
    <cellStyle name="40% - Énfasis3 20" xfId="328"/>
    <cellStyle name="40% - Énfasis3 3" xfId="329"/>
    <cellStyle name="40% - Énfasis3 4" xfId="330"/>
    <cellStyle name="40% - Énfasis3 5" xfId="331"/>
    <cellStyle name="40% - Énfasis3 6" xfId="332"/>
    <cellStyle name="40% - Énfasis3 7" xfId="333"/>
    <cellStyle name="40% - Énfasis3 8" xfId="334"/>
    <cellStyle name="40% - Énfasis3 9" xfId="335"/>
    <cellStyle name="40% - Énfasis3 9 10" xfId="336"/>
    <cellStyle name="40% - Énfasis3 9 11" xfId="337"/>
    <cellStyle name="40% - Énfasis3 9 12" xfId="338"/>
    <cellStyle name="40% - Énfasis3 9 13" xfId="339"/>
    <cellStyle name="40% - Énfasis3 9 14" xfId="340"/>
    <cellStyle name="40% - Énfasis3 9 15" xfId="341"/>
    <cellStyle name="40% - Énfasis3 9 16" xfId="342"/>
    <cellStyle name="40% - Énfasis3 9 17" xfId="343"/>
    <cellStyle name="40% - Énfasis3 9 18" xfId="344"/>
    <cellStyle name="40% - Énfasis3 9 19" xfId="345"/>
    <cellStyle name="40% - Énfasis3 9 2" xfId="346"/>
    <cellStyle name="40% - Énfasis3 9 20" xfId="347"/>
    <cellStyle name="40% - Énfasis3 9 21" xfId="348"/>
    <cellStyle name="40% - Énfasis3 9 22" xfId="349"/>
    <cellStyle name="40% - Énfasis3 9 3" xfId="350"/>
    <cellStyle name="40% - Énfasis3 9 4" xfId="351"/>
    <cellStyle name="40% - Énfasis3 9 5" xfId="352"/>
    <cellStyle name="40% - Énfasis3 9 6" xfId="353"/>
    <cellStyle name="40% - Énfasis3 9 7" xfId="354"/>
    <cellStyle name="40% - Énfasis3 9 8" xfId="355"/>
    <cellStyle name="40% - Énfasis3 9 9" xfId="356"/>
    <cellStyle name="40% - Énfasis4" xfId="357" builtinId="43" customBuiltin="1"/>
    <cellStyle name="40% - Énfasis4 10" xfId="358"/>
    <cellStyle name="40% - Énfasis4 11" xfId="359"/>
    <cellStyle name="40% - Énfasis4 12" xfId="360"/>
    <cellStyle name="40% - Énfasis4 13" xfId="361"/>
    <cellStyle name="40% - Énfasis4 14" xfId="362"/>
    <cellStyle name="40% - Énfasis4 15" xfId="363"/>
    <cellStyle name="40% - Énfasis4 16" xfId="364"/>
    <cellStyle name="40% - Énfasis4 17" xfId="365"/>
    <cellStyle name="40% - Énfasis4 18" xfId="366"/>
    <cellStyle name="40% - Énfasis4 2" xfId="367"/>
    <cellStyle name="40% - Énfasis4 3" xfId="368"/>
    <cellStyle name="40% - Énfasis4 4" xfId="369"/>
    <cellStyle name="40% - Énfasis4 5" xfId="370"/>
    <cellStyle name="40% - Énfasis4 6" xfId="371"/>
    <cellStyle name="40% - Énfasis4 7" xfId="372"/>
    <cellStyle name="40% - Énfasis4 8" xfId="373"/>
    <cellStyle name="40% - Énfasis4 9" xfId="374"/>
    <cellStyle name="40% - Énfasis4 9 10" xfId="375"/>
    <cellStyle name="40% - Énfasis4 9 11" xfId="376"/>
    <cellStyle name="40% - Énfasis4 9 12" xfId="377"/>
    <cellStyle name="40% - Énfasis4 9 13" xfId="378"/>
    <cellStyle name="40% - Énfasis4 9 14" xfId="379"/>
    <cellStyle name="40% - Énfasis4 9 15" xfId="380"/>
    <cellStyle name="40% - Énfasis4 9 16" xfId="381"/>
    <cellStyle name="40% - Énfasis4 9 17" xfId="382"/>
    <cellStyle name="40% - Énfasis4 9 18" xfId="383"/>
    <cellStyle name="40% - Énfasis4 9 19" xfId="384"/>
    <cellStyle name="40% - Énfasis4 9 2" xfId="385"/>
    <cellStyle name="40% - Énfasis4 9 20" xfId="386"/>
    <cellStyle name="40% - Énfasis4 9 21" xfId="387"/>
    <cellStyle name="40% - Énfasis4 9 22" xfId="388"/>
    <cellStyle name="40% - Énfasis4 9 3" xfId="389"/>
    <cellStyle name="40% - Énfasis4 9 4" xfId="390"/>
    <cellStyle name="40% - Énfasis4 9 5" xfId="391"/>
    <cellStyle name="40% - Énfasis4 9 6" xfId="392"/>
    <cellStyle name="40% - Énfasis4 9 7" xfId="393"/>
    <cellStyle name="40% - Énfasis4 9 8" xfId="394"/>
    <cellStyle name="40% - Énfasis4 9 9" xfId="395"/>
    <cellStyle name="40% - Énfasis5" xfId="396" builtinId="47" customBuiltin="1"/>
    <cellStyle name="40% - Énfasis5 10" xfId="397"/>
    <cellStyle name="40% - Énfasis5 11" xfId="398"/>
    <cellStyle name="40% - Énfasis5 12" xfId="399"/>
    <cellStyle name="40% - Énfasis5 13" xfId="400"/>
    <cellStyle name="40% - Énfasis5 14" xfId="401"/>
    <cellStyle name="40% - Énfasis5 15" xfId="402"/>
    <cellStyle name="40% - Énfasis5 16" xfId="403"/>
    <cellStyle name="40% - Énfasis5 17" xfId="404"/>
    <cellStyle name="40% - Énfasis5 18" xfId="405"/>
    <cellStyle name="40% - Énfasis5 2" xfId="406"/>
    <cellStyle name="40% - Énfasis5 3" xfId="407"/>
    <cellStyle name="40% - Énfasis5 4" xfId="408"/>
    <cellStyle name="40% - Énfasis5 5" xfId="409"/>
    <cellStyle name="40% - Énfasis5 6" xfId="410"/>
    <cellStyle name="40% - Énfasis5 7" xfId="411"/>
    <cellStyle name="40% - Énfasis5 8" xfId="412"/>
    <cellStyle name="40% - Énfasis5 9" xfId="413"/>
    <cellStyle name="40% - Énfasis5 9 10" xfId="414"/>
    <cellStyle name="40% - Énfasis5 9 11" xfId="415"/>
    <cellStyle name="40% - Énfasis5 9 12" xfId="416"/>
    <cellStyle name="40% - Énfasis5 9 13" xfId="417"/>
    <cellStyle name="40% - Énfasis5 9 14" xfId="418"/>
    <cellStyle name="40% - Énfasis5 9 15" xfId="419"/>
    <cellStyle name="40% - Énfasis5 9 16" xfId="420"/>
    <cellStyle name="40% - Énfasis5 9 17" xfId="421"/>
    <cellStyle name="40% - Énfasis5 9 18" xfId="422"/>
    <cellStyle name="40% - Énfasis5 9 19" xfId="423"/>
    <cellStyle name="40% - Énfasis5 9 2" xfId="424"/>
    <cellStyle name="40% - Énfasis5 9 20" xfId="425"/>
    <cellStyle name="40% - Énfasis5 9 21" xfId="426"/>
    <cellStyle name="40% - Énfasis5 9 22" xfId="427"/>
    <cellStyle name="40% - Énfasis5 9 3" xfId="428"/>
    <cellStyle name="40% - Énfasis5 9 4" xfId="429"/>
    <cellStyle name="40% - Énfasis5 9 5" xfId="430"/>
    <cellStyle name="40% - Énfasis5 9 6" xfId="431"/>
    <cellStyle name="40% - Énfasis5 9 7" xfId="432"/>
    <cellStyle name="40% - Énfasis5 9 8" xfId="433"/>
    <cellStyle name="40% - Énfasis5 9 9" xfId="434"/>
    <cellStyle name="40% - Énfasis6" xfId="435" builtinId="51" customBuiltin="1"/>
    <cellStyle name="40% - Énfasis6 10" xfId="436"/>
    <cellStyle name="40% - Énfasis6 11" xfId="437"/>
    <cellStyle name="40% - Énfasis6 12" xfId="438"/>
    <cellStyle name="40% - Énfasis6 13" xfId="439"/>
    <cellStyle name="40% - Énfasis6 14" xfId="440"/>
    <cellStyle name="40% - Énfasis6 15" xfId="441"/>
    <cellStyle name="40% - Énfasis6 16" xfId="442"/>
    <cellStyle name="40% - Énfasis6 17" xfId="443"/>
    <cellStyle name="40% - Énfasis6 18" xfId="444"/>
    <cellStyle name="40% - Énfasis6 2" xfId="445"/>
    <cellStyle name="40% - Énfasis6 3" xfId="446"/>
    <cellStyle name="40% - Énfasis6 4" xfId="447"/>
    <cellStyle name="40% - Énfasis6 5" xfId="448"/>
    <cellStyle name="40% - Énfasis6 6" xfId="449"/>
    <cellStyle name="40% - Énfasis6 7" xfId="450"/>
    <cellStyle name="40% - Énfasis6 8" xfId="451"/>
    <cellStyle name="40% - Énfasis6 9" xfId="452"/>
    <cellStyle name="40% - Énfasis6 9 10" xfId="453"/>
    <cellStyle name="40% - Énfasis6 9 11" xfId="454"/>
    <cellStyle name="40% - Énfasis6 9 12" xfId="455"/>
    <cellStyle name="40% - Énfasis6 9 13" xfId="456"/>
    <cellStyle name="40% - Énfasis6 9 14" xfId="457"/>
    <cellStyle name="40% - Énfasis6 9 15" xfId="458"/>
    <cellStyle name="40% - Énfasis6 9 16" xfId="459"/>
    <cellStyle name="40% - Énfasis6 9 17" xfId="460"/>
    <cellStyle name="40% - Énfasis6 9 18" xfId="461"/>
    <cellStyle name="40% - Énfasis6 9 19" xfId="462"/>
    <cellStyle name="40% - Énfasis6 9 2" xfId="463"/>
    <cellStyle name="40% - Énfasis6 9 20" xfId="464"/>
    <cellStyle name="40% - Énfasis6 9 21" xfId="465"/>
    <cellStyle name="40% - Énfasis6 9 22" xfId="466"/>
    <cellStyle name="40% - Énfasis6 9 3" xfId="467"/>
    <cellStyle name="40% - Énfasis6 9 4" xfId="468"/>
    <cellStyle name="40% - Énfasis6 9 5" xfId="469"/>
    <cellStyle name="40% - Énfasis6 9 6" xfId="470"/>
    <cellStyle name="40% - Énfasis6 9 7" xfId="471"/>
    <cellStyle name="40% - Énfasis6 9 8" xfId="472"/>
    <cellStyle name="40% - Énfasis6 9 9" xfId="473"/>
    <cellStyle name="60% - Énfasis1" xfId="474" builtinId="32" customBuiltin="1"/>
    <cellStyle name="60% - Énfasis1 10" xfId="475"/>
    <cellStyle name="60% - Énfasis1 11" xfId="476"/>
    <cellStyle name="60% - Énfasis1 12" xfId="477"/>
    <cellStyle name="60% - Énfasis1 13" xfId="478"/>
    <cellStyle name="60% - Énfasis1 14" xfId="479"/>
    <cellStyle name="60% - Énfasis1 15" xfId="480"/>
    <cellStyle name="60% - Énfasis1 16" xfId="481"/>
    <cellStyle name="60% - Énfasis1 17" xfId="482"/>
    <cellStyle name="60% - Énfasis1 18" xfId="483"/>
    <cellStyle name="60% - Énfasis1 2" xfId="484"/>
    <cellStyle name="60% - Énfasis1 3" xfId="485"/>
    <cellStyle name="60% - Énfasis1 4" xfId="486"/>
    <cellStyle name="60% - Énfasis1 5" xfId="487"/>
    <cellStyle name="60% - Énfasis1 6" xfId="488"/>
    <cellStyle name="60% - Énfasis1 7" xfId="489"/>
    <cellStyle name="60% - Énfasis1 8" xfId="490"/>
    <cellStyle name="60% - Énfasis1 9" xfId="491"/>
    <cellStyle name="60% - Énfasis1 9 10" xfId="492"/>
    <cellStyle name="60% - Énfasis1 9 11" xfId="493"/>
    <cellStyle name="60% - Énfasis1 9 12" xfId="494"/>
    <cellStyle name="60% - Énfasis1 9 13" xfId="495"/>
    <cellStyle name="60% - Énfasis1 9 14" xfId="496"/>
    <cellStyle name="60% - Énfasis1 9 15" xfId="497"/>
    <cellStyle name="60% - Énfasis1 9 16" xfId="498"/>
    <cellStyle name="60% - Énfasis1 9 17" xfId="499"/>
    <cellStyle name="60% - Énfasis1 9 18" xfId="500"/>
    <cellStyle name="60% - Énfasis1 9 19" xfId="501"/>
    <cellStyle name="60% - Énfasis1 9 2" xfId="502"/>
    <cellStyle name="60% - Énfasis1 9 20" xfId="503"/>
    <cellStyle name="60% - Énfasis1 9 21" xfId="504"/>
    <cellStyle name="60% - Énfasis1 9 22" xfId="505"/>
    <cellStyle name="60% - Énfasis1 9 3" xfId="506"/>
    <cellStyle name="60% - Énfasis1 9 4" xfId="507"/>
    <cellStyle name="60% - Énfasis1 9 5" xfId="508"/>
    <cellStyle name="60% - Énfasis1 9 6" xfId="509"/>
    <cellStyle name="60% - Énfasis1 9 7" xfId="510"/>
    <cellStyle name="60% - Énfasis1 9 8" xfId="511"/>
    <cellStyle name="60% - Énfasis1 9 9" xfId="512"/>
    <cellStyle name="60% - Énfasis2" xfId="513" builtinId="36" customBuiltin="1"/>
    <cellStyle name="60% - Énfasis2 10" xfId="514"/>
    <cellStyle name="60% - Énfasis2 11" xfId="515"/>
    <cellStyle name="60% - Énfasis2 12" xfId="516"/>
    <cellStyle name="60% - Énfasis2 13" xfId="517"/>
    <cellStyle name="60% - Énfasis2 14" xfId="518"/>
    <cellStyle name="60% - Énfasis2 15" xfId="519"/>
    <cellStyle name="60% - Énfasis2 16" xfId="520"/>
    <cellStyle name="60% - Énfasis2 17" xfId="521"/>
    <cellStyle name="60% - Énfasis2 18" xfId="522"/>
    <cellStyle name="60% - Énfasis2 2" xfId="523"/>
    <cellStyle name="60% - Énfasis2 3" xfId="524"/>
    <cellStyle name="60% - Énfasis2 4" xfId="525"/>
    <cellStyle name="60% - Énfasis2 5" xfId="526"/>
    <cellStyle name="60% - Énfasis2 6" xfId="527"/>
    <cellStyle name="60% - Énfasis2 7" xfId="528"/>
    <cellStyle name="60% - Énfasis2 8" xfId="529"/>
    <cellStyle name="60% - Énfasis2 9" xfId="530"/>
    <cellStyle name="60% - Énfasis2 9 10" xfId="531"/>
    <cellStyle name="60% - Énfasis2 9 11" xfId="532"/>
    <cellStyle name="60% - Énfasis2 9 12" xfId="533"/>
    <cellStyle name="60% - Énfasis2 9 13" xfId="534"/>
    <cellStyle name="60% - Énfasis2 9 14" xfId="535"/>
    <cellStyle name="60% - Énfasis2 9 15" xfId="536"/>
    <cellStyle name="60% - Énfasis2 9 16" xfId="537"/>
    <cellStyle name="60% - Énfasis2 9 17" xfId="538"/>
    <cellStyle name="60% - Énfasis2 9 18" xfId="539"/>
    <cellStyle name="60% - Énfasis2 9 19" xfId="540"/>
    <cellStyle name="60% - Énfasis2 9 2" xfId="541"/>
    <cellStyle name="60% - Énfasis2 9 20" xfId="542"/>
    <cellStyle name="60% - Énfasis2 9 21" xfId="543"/>
    <cellStyle name="60% - Énfasis2 9 22" xfId="544"/>
    <cellStyle name="60% - Énfasis2 9 3" xfId="545"/>
    <cellStyle name="60% - Énfasis2 9 4" xfId="546"/>
    <cellStyle name="60% - Énfasis2 9 5" xfId="547"/>
    <cellStyle name="60% - Énfasis2 9 6" xfId="548"/>
    <cellStyle name="60% - Énfasis2 9 7" xfId="549"/>
    <cellStyle name="60% - Énfasis2 9 8" xfId="550"/>
    <cellStyle name="60% - Énfasis2 9 9" xfId="551"/>
    <cellStyle name="60% - Énfasis3 10" xfId="552"/>
    <cellStyle name="60% - Énfasis3 11" xfId="553"/>
    <cellStyle name="60% - Énfasis3 12" xfId="554"/>
    <cellStyle name="60% - Énfasis3 13" xfId="555"/>
    <cellStyle name="60% - Énfasis3 14" xfId="556"/>
    <cellStyle name="60% - Énfasis3 15" xfId="557"/>
    <cellStyle name="60% - Énfasis3 16" xfId="558"/>
    <cellStyle name="60% - Énfasis3 17" xfId="559"/>
    <cellStyle name="60% - Énfasis3 18" xfId="560"/>
    <cellStyle name="60% - Énfasis3 19" xfId="561"/>
    <cellStyle name="60% - Énfasis3 2" xfId="562"/>
    <cellStyle name="60% - Énfasis3 20" xfId="563"/>
    <cellStyle name="60% - Énfasis3 3" xfId="564"/>
    <cellStyle name="60% - Énfasis3 4" xfId="565"/>
    <cellStyle name="60% - Énfasis3 5" xfId="566"/>
    <cellStyle name="60% - Énfasis3 6" xfId="567"/>
    <cellStyle name="60% - Énfasis3 7" xfId="568"/>
    <cellStyle name="60% - Énfasis3 8" xfId="569"/>
    <cellStyle name="60% - Énfasis3 9" xfId="570"/>
    <cellStyle name="60% - Énfasis3 9 10" xfId="571"/>
    <cellStyle name="60% - Énfasis3 9 11" xfId="572"/>
    <cellStyle name="60% - Énfasis3 9 12" xfId="573"/>
    <cellStyle name="60% - Énfasis3 9 13" xfId="574"/>
    <cellStyle name="60% - Énfasis3 9 14" xfId="575"/>
    <cellStyle name="60% - Énfasis3 9 15" xfId="576"/>
    <cellStyle name="60% - Énfasis3 9 16" xfId="577"/>
    <cellStyle name="60% - Énfasis3 9 17" xfId="578"/>
    <cellStyle name="60% - Énfasis3 9 18" xfId="579"/>
    <cellStyle name="60% - Énfasis3 9 19" xfId="580"/>
    <cellStyle name="60% - Énfasis3 9 2" xfId="581"/>
    <cellStyle name="60% - Énfasis3 9 20" xfId="582"/>
    <cellStyle name="60% - Énfasis3 9 21" xfId="583"/>
    <cellStyle name="60% - Énfasis3 9 22" xfId="584"/>
    <cellStyle name="60% - Énfasis3 9 3" xfId="585"/>
    <cellStyle name="60% - Énfasis3 9 4" xfId="586"/>
    <cellStyle name="60% - Énfasis3 9 5" xfId="587"/>
    <cellStyle name="60% - Énfasis3 9 6" xfId="588"/>
    <cellStyle name="60% - Énfasis3 9 7" xfId="589"/>
    <cellStyle name="60% - Énfasis3 9 8" xfId="590"/>
    <cellStyle name="60% - Énfasis3 9 9" xfId="591"/>
    <cellStyle name="60% - Énfasis4 10" xfId="592"/>
    <cellStyle name="60% - Énfasis4 11" xfId="593"/>
    <cellStyle name="60% - Énfasis4 12" xfId="594"/>
    <cellStyle name="60% - Énfasis4 13" xfId="595"/>
    <cellStyle name="60% - Énfasis4 14" xfId="596"/>
    <cellStyle name="60% - Énfasis4 15" xfId="597"/>
    <cellStyle name="60% - Énfasis4 16" xfId="598"/>
    <cellStyle name="60% - Énfasis4 17" xfId="599"/>
    <cellStyle name="60% - Énfasis4 18" xfId="600"/>
    <cellStyle name="60% - Énfasis4 19" xfId="601"/>
    <cellStyle name="60% - Énfasis4 2" xfId="602"/>
    <cellStyle name="60% - Énfasis4 20" xfId="603"/>
    <cellStyle name="60% - Énfasis4 3" xfId="604"/>
    <cellStyle name="60% - Énfasis4 4" xfId="605"/>
    <cellStyle name="60% - Énfasis4 5" xfId="606"/>
    <cellStyle name="60% - Énfasis4 6" xfId="607"/>
    <cellStyle name="60% - Énfasis4 7" xfId="608"/>
    <cellStyle name="60% - Énfasis4 8" xfId="609"/>
    <cellStyle name="60% - Énfasis4 9" xfId="610"/>
    <cellStyle name="60% - Énfasis4 9 10" xfId="611"/>
    <cellStyle name="60% - Énfasis4 9 11" xfId="612"/>
    <cellStyle name="60% - Énfasis4 9 12" xfId="613"/>
    <cellStyle name="60% - Énfasis4 9 13" xfId="614"/>
    <cellStyle name="60% - Énfasis4 9 14" xfId="615"/>
    <cellStyle name="60% - Énfasis4 9 15" xfId="616"/>
    <cellStyle name="60% - Énfasis4 9 16" xfId="617"/>
    <cellStyle name="60% - Énfasis4 9 17" xfId="618"/>
    <cellStyle name="60% - Énfasis4 9 18" xfId="619"/>
    <cellStyle name="60% - Énfasis4 9 19" xfId="620"/>
    <cellStyle name="60% - Énfasis4 9 2" xfId="621"/>
    <cellStyle name="60% - Énfasis4 9 20" xfId="622"/>
    <cellStyle name="60% - Énfasis4 9 21" xfId="623"/>
    <cellStyle name="60% - Énfasis4 9 22" xfId="624"/>
    <cellStyle name="60% - Énfasis4 9 3" xfId="625"/>
    <cellStyle name="60% - Énfasis4 9 4" xfId="626"/>
    <cellStyle name="60% - Énfasis4 9 5" xfId="627"/>
    <cellStyle name="60% - Énfasis4 9 6" xfId="628"/>
    <cellStyle name="60% - Énfasis4 9 7" xfId="629"/>
    <cellStyle name="60% - Énfasis4 9 8" xfId="630"/>
    <cellStyle name="60% - Énfasis4 9 9" xfId="631"/>
    <cellStyle name="60% - Énfasis5" xfId="632" builtinId="48" customBuiltin="1"/>
    <cellStyle name="60% - Énfasis5 10" xfId="633"/>
    <cellStyle name="60% - Énfasis5 11" xfId="634"/>
    <cellStyle name="60% - Énfasis5 12" xfId="635"/>
    <cellStyle name="60% - Énfasis5 13" xfId="636"/>
    <cellStyle name="60% - Énfasis5 14" xfId="637"/>
    <cellStyle name="60% - Énfasis5 15" xfId="638"/>
    <cellStyle name="60% - Énfasis5 16" xfId="639"/>
    <cellStyle name="60% - Énfasis5 17" xfId="640"/>
    <cellStyle name="60% - Énfasis5 18" xfId="641"/>
    <cellStyle name="60% - Énfasis5 2" xfId="642"/>
    <cellStyle name="60% - Énfasis5 3" xfId="643"/>
    <cellStyle name="60% - Énfasis5 4" xfId="644"/>
    <cellStyle name="60% - Énfasis5 5" xfId="645"/>
    <cellStyle name="60% - Énfasis5 6" xfId="646"/>
    <cellStyle name="60% - Énfasis5 7" xfId="647"/>
    <cellStyle name="60% - Énfasis5 8" xfId="648"/>
    <cellStyle name="60% - Énfasis5 9" xfId="649"/>
    <cellStyle name="60% - Énfasis5 9 10" xfId="650"/>
    <cellStyle name="60% - Énfasis5 9 11" xfId="651"/>
    <cellStyle name="60% - Énfasis5 9 12" xfId="652"/>
    <cellStyle name="60% - Énfasis5 9 13" xfId="653"/>
    <cellStyle name="60% - Énfasis5 9 14" xfId="654"/>
    <cellStyle name="60% - Énfasis5 9 15" xfId="655"/>
    <cellStyle name="60% - Énfasis5 9 16" xfId="656"/>
    <cellStyle name="60% - Énfasis5 9 17" xfId="657"/>
    <cellStyle name="60% - Énfasis5 9 18" xfId="658"/>
    <cellStyle name="60% - Énfasis5 9 19" xfId="659"/>
    <cellStyle name="60% - Énfasis5 9 2" xfId="660"/>
    <cellStyle name="60% - Énfasis5 9 20" xfId="661"/>
    <cellStyle name="60% - Énfasis5 9 21" xfId="662"/>
    <cellStyle name="60% - Énfasis5 9 22" xfId="663"/>
    <cellStyle name="60% - Énfasis5 9 3" xfId="664"/>
    <cellStyle name="60% - Énfasis5 9 4" xfId="665"/>
    <cellStyle name="60% - Énfasis5 9 5" xfId="666"/>
    <cellStyle name="60% - Énfasis5 9 6" xfId="667"/>
    <cellStyle name="60% - Énfasis5 9 7" xfId="668"/>
    <cellStyle name="60% - Énfasis5 9 8" xfId="669"/>
    <cellStyle name="60% - Énfasis5 9 9" xfId="670"/>
    <cellStyle name="60% - Énfasis6 10" xfId="671"/>
    <cellStyle name="60% - Énfasis6 11" xfId="672"/>
    <cellStyle name="60% - Énfasis6 12" xfId="673"/>
    <cellStyle name="60% - Énfasis6 13" xfId="674"/>
    <cellStyle name="60% - Énfasis6 14" xfId="675"/>
    <cellStyle name="60% - Énfasis6 15" xfId="676"/>
    <cellStyle name="60% - Énfasis6 16" xfId="677"/>
    <cellStyle name="60% - Énfasis6 17" xfId="678"/>
    <cellStyle name="60% - Énfasis6 18" xfId="679"/>
    <cellStyle name="60% - Énfasis6 19" xfId="680"/>
    <cellStyle name="60% - Énfasis6 2" xfId="681"/>
    <cellStyle name="60% - Énfasis6 20" xfId="682"/>
    <cellStyle name="60% - Énfasis6 3" xfId="683"/>
    <cellStyle name="60% - Énfasis6 4" xfId="684"/>
    <cellStyle name="60% - Énfasis6 5" xfId="685"/>
    <cellStyle name="60% - Énfasis6 6" xfId="686"/>
    <cellStyle name="60% - Énfasis6 7" xfId="687"/>
    <cellStyle name="60% - Énfasis6 8" xfId="688"/>
    <cellStyle name="60% - Énfasis6 9" xfId="689"/>
    <cellStyle name="60% - Énfasis6 9 10" xfId="690"/>
    <cellStyle name="60% - Énfasis6 9 11" xfId="691"/>
    <cellStyle name="60% - Énfasis6 9 12" xfId="692"/>
    <cellStyle name="60% - Énfasis6 9 13" xfId="693"/>
    <cellStyle name="60% - Énfasis6 9 14" xfId="694"/>
    <cellStyle name="60% - Énfasis6 9 15" xfId="695"/>
    <cellStyle name="60% - Énfasis6 9 16" xfId="696"/>
    <cellStyle name="60% - Énfasis6 9 17" xfId="697"/>
    <cellStyle name="60% - Énfasis6 9 18" xfId="698"/>
    <cellStyle name="60% - Énfasis6 9 19" xfId="699"/>
    <cellStyle name="60% - Énfasis6 9 2" xfId="700"/>
    <cellStyle name="60% - Énfasis6 9 20" xfId="701"/>
    <cellStyle name="60% - Énfasis6 9 21" xfId="702"/>
    <cellStyle name="60% - Énfasis6 9 22" xfId="703"/>
    <cellStyle name="60% - Énfasis6 9 3" xfId="704"/>
    <cellStyle name="60% - Énfasis6 9 4" xfId="705"/>
    <cellStyle name="60% - Énfasis6 9 5" xfId="706"/>
    <cellStyle name="60% - Énfasis6 9 6" xfId="707"/>
    <cellStyle name="60% - Énfasis6 9 7" xfId="708"/>
    <cellStyle name="60% - Énfasis6 9 8" xfId="709"/>
    <cellStyle name="60% - Énfasis6 9 9" xfId="710"/>
    <cellStyle name="Buena 10" xfId="711"/>
    <cellStyle name="Buena 11" xfId="712"/>
    <cellStyle name="Buena 12" xfId="713"/>
    <cellStyle name="Buena 13" xfId="714"/>
    <cellStyle name="Buena 14" xfId="715"/>
    <cellStyle name="Buena 15" xfId="716"/>
    <cellStyle name="Buena 16" xfId="717"/>
    <cellStyle name="Buena 17" xfId="718"/>
    <cellStyle name="Buena 18" xfId="719"/>
    <cellStyle name="Buena 2" xfId="720"/>
    <cellStyle name="Buena 3" xfId="721"/>
    <cellStyle name="Buena 4" xfId="722"/>
    <cellStyle name="Buena 5" xfId="723"/>
    <cellStyle name="Buena 6" xfId="724"/>
    <cellStyle name="Buena 7" xfId="725"/>
    <cellStyle name="Buena 8" xfId="726"/>
    <cellStyle name="Buena 9" xfId="727"/>
    <cellStyle name="Buena 9 10" xfId="728"/>
    <cellStyle name="Buena 9 11" xfId="729"/>
    <cellStyle name="Buena 9 12" xfId="730"/>
    <cellStyle name="Buena 9 13" xfId="731"/>
    <cellStyle name="Buena 9 14" xfId="732"/>
    <cellStyle name="Buena 9 15" xfId="733"/>
    <cellStyle name="Buena 9 16" xfId="734"/>
    <cellStyle name="Buena 9 17" xfId="735"/>
    <cellStyle name="Buena 9 18" xfId="736"/>
    <cellStyle name="Buena 9 19" xfId="737"/>
    <cellStyle name="Buena 9 2" xfId="738"/>
    <cellStyle name="Buena 9 20" xfId="739"/>
    <cellStyle name="Buena 9 21" xfId="740"/>
    <cellStyle name="Buena 9 22" xfId="741"/>
    <cellStyle name="Buena 9 3" xfId="742"/>
    <cellStyle name="Buena 9 4" xfId="743"/>
    <cellStyle name="Buena 9 5" xfId="744"/>
    <cellStyle name="Buena 9 6" xfId="745"/>
    <cellStyle name="Buena 9 7" xfId="746"/>
    <cellStyle name="Buena 9 8" xfId="747"/>
    <cellStyle name="Buena 9 9" xfId="748"/>
    <cellStyle name="Cálculo" xfId="749" builtinId="22" customBuiltin="1"/>
    <cellStyle name="Cálculo 10" xfId="750"/>
    <cellStyle name="Cálculo 11" xfId="751"/>
    <cellStyle name="Cálculo 12" xfId="752"/>
    <cellStyle name="Cálculo 13" xfId="753"/>
    <cellStyle name="Cálculo 14" xfId="754"/>
    <cellStyle name="Cálculo 15" xfId="755"/>
    <cellStyle name="Cálculo 16" xfId="756"/>
    <cellStyle name="Cálculo 17" xfId="757"/>
    <cellStyle name="Cálculo 18" xfId="758"/>
    <cellStyle name="Cálculo 2" xfId="759"/>
    <cellStyle name="Cálculo 3" xfId="760"/>
    <cellStyle name="Cálculo 4" xfId="761"/>
    <cellStyle name="Cálculo 5" xfId="762"/>
    <cellStyle name="Cálculo 6" xfId="763"/>
    <cellStyle name="Cálculo 7" xfId="764"/>
    <cellStyle name="Cálculo 8" xfId="765"/>
    <cellStyle name="Cálculo 9" xfId="766"/>
    <cellStyle name="Cálculo 9 10" xfId="767"/>
    <cellStyle name="Cálculo 9 11" xfId="768"/>
    <cellStyle name="Cálculo 9 12" xfId="769"/>
    <cellStyle name="Cálculo 9 13" xfId="770"/>
    <cellStyle name="Cálculo 9 14" xfId="771"/>
    <cellStyle name="Cálculo 9 15" xfId="772"/>
    <cellStyle name="Cálculo 9 16" xfId="773"/>
    <cellStyle name="Cálculo 9 17" xfId="774"/>
    <cellStyle name="Cálculo 9 18" xfId="775"/>
    <cellStyle name="Cálculo 9 19" xfId="776"/>
    <cellStyle name="Cálculo 9 2" xfId="777"/>
    <cellStyle name="Cálculo 9 20" xfId="778"/>
    <cellStyle name="Cálculo 9 21" xfId="779"/>
    <cellStyle name="Cálculo 9 22" xfId="780"/>
    <cellStyle name="Cálculo 9 3" xfId="781"/>
    <cellStyle name="Cálculo 9 4" xfId="782"/>
    <cellStyle name="Cálculo 9 5" xfId="783"/>
    <cellStyle name="Cálculo 9 6" xfId="784"/>
    <cellStyle name="Cálculo 9 7" xfId="785"/>
    <cellStyle name="Cálculo 9 8" xfId="786"/>
    <cellStyle name="Cálculo 9 9" xfId="787"/>
    <cellStyle name="Celda de comprobación" xfId="788" builtinId="23" customBuiltin="1"/>
    <cellStyle name="Celda de comprobación 10" xfId="789"/>
    <cellStyle name="Celda de comprobación 11" xfId="790"/>
    <cellStyle name="Celda de comprobación 12" xfId="791"/>
    <cellStyle name="Celda de comprobación 13" xfId="792"/>
    <cellStyle name="Celda de comprobación 14" xfId="793"/>
    <cellStyle name="Celda de comprobación 15" xfId="794"/>
    <cellStyle name="Celda de comprobación 16" xfId="795"/>
    <cellStyle name="Celda de comprobación 17" xfId="796"/>
    <cellStyle name="Celda de comprobación 18" xfId="797"/>
    <cellStyle name="Celda de comprobación 2" xfId="798"/>
    <cellStyle name="Celda de comprobación 3" xfId="799"/>
    <cellStyle name="Celda de comprobación 4" xfId="800"/>
    <cellStyle name="Celda de comprobación 5" xfId="801"/>
    <cellStyle name="Celda de comprobación 6" xfId="802"/>
    <cellStyle name="Celda de comprobación 7" xfId="803"/>
    <cellStyle name="Celda de comprobación 8" xfId="804"/>
    <cellStyle name="Celda de comprobación 9" xfId="805"/>
    <cellStyle name="Celda de comprobación 9 10" xfId="806"/>
    <cellStyle name="Celda de comprobación 9 11" xfId="807"/>
    <cellStyle name="Celda de comprobación 9 12" xfId="808"/>
    <cellStyle name="Celda de comprobación 9 13" xfId="809"/>
    <cellStyle name="Celda de comprobación 9 14" xfId="810"/>
    <cellStyle name="Celda de comprobación 9 15" xfId="811"/>
    <cellStyle name="Celda de comprobación 9 16" xfId="812"/>
    <cellStyle name="Celda de comprobación 9 17" xfId="813"/>
    <cellStyle name="Celda de comprobación 9 18" xfId="814"/>
    <cellStyle name="Celda de comprobación 9 19" xfId="815"/>
    <cellStyle name="Celda de comprobación 9 2" xfId="816"/>
    <cellStyle name="Celda de comprobación 9 20" xfId="817"/>
    <cellStyle name="Celda de comprobación 9 21" xfId="818"/>
    <cellStyle name="Celda de comprobación 9 22" xfId="819"/>
    <cellStyle name="Celda de comprobación 9 3" xfId="820"/>
    <cellStyle name="Celda de comprobación 9 4" xfId="821"/>
    <cellStyle name="Celda de comprobación 9 5" xfId="822"/>
    <cellStyle name="Celda de comprobación 9 6" xfId="823"/>
    <cellStyle name="Celda de comprobación 9 7" xfId="824"/>
    <cellStyle name="Celda de comprobación 9 8" xfId="825"/>
    <cellStyle name="Celda de comprobación 9 9" xfId="826"/>
    <cellStyle name="Celda vinculada" xfId="827" builtinId="24" customBuiltin="1"/>
    <cellStyle name="Celda vinculada 10" xfId="828"/>
    <cellStyle name="Celda vinculada 11" xfId="829"/>
    <cellStyle name="Celda vinculada 12" xfId="830"/>
    <cellStyle name="Celda vinculada 13" xfId="831"/>
    <cellStyle name="Celda vinculada 14" xfId="832"/>
    <cellStyle name="Celda vinculada 15" xfId="833"/>
    <cellStyle name="Celda vinculada 16" xfId="834"/>
    <cellStyle name="Celda vinculada 17" xfId="835"/>
    <cellStyle name="Celda vinculada 18" xfId="836"/>
    <cellStyle name="Celda vinculada 2" xfId="837"/>
    <cellStyle name="Celda vinculada 3" xfId="838"/>
    <cellStyle name="Celda vinculada 4" xfId="839"/>
    <cellStyle name="Celda vinculada 5" xfId="840"/>
    <cellStyle name="Celda vinculada 6" xfId="841"/>
    <cellStyle name="Celda vinculada 7" xfId="842"/>
    <cellStyle name="Celda vinculada 8" xfId="843"/>
    <cellStyle name="Celda vinculada 9" xfId="844"/>
    <cellStyle name="Celda vinculada 9 10" xfId="845"/>
    <cellStyle name="Celda vinculada 9 11" xfId="846"/>
    <cellStyle name="Celda vinculada 9 12" xfId="847"/>
    <cellStyle name="Celda vinculada 9 13" xfId="848"/>
    <cellStyle name="Celda vinculada 9 14" xfId="849"/>
    <cellStyle name="Celda vinculada 9 15" xfId="850"/>
    <cellStyle name="Celda vinculada 9 16" xfId="851"/>
    <cellStyle name="Celda vinculada 9 17" xfId="852"/>
    <cellStyle name="Celda vinculada 9 18" xfId="853"/>
    <cellStyle name="Celda vinculada 9 19" xfId="854"/>
    <cellStyle name="Celda vinculada 9 2" xfId="855"/>
    <cellStyle name="Celda vinculada 9 20" xfId="856"/>
    <cellStyle name="Celda vinculada 9 21" xfId="857"/>
    <cellStyle name="Celda vinculada 9 22" xfId="858"/>
    <cellStyle name="Celda vinculada 9 3" xfId="859"/>
    <cellStyle name="Celda vinculada 9 4" xfId="860"/>
    <cellStyle name="Celda vinculada 9 5" xfId="861"/>
    <cellStyle name="Celda vinculada 9 6" xfId="862"/>
    <cellStyle name="Celda vinculada 9 7" xfId="863"/>
    <cellStyle name="Celda vinculada 9 8" xfId="864"/>
    <cellStyle name="Celda vinculada 9 9" xfId="865"/>
    <cellStyle name="Coma 2" xfId="866"/>
    <cellStyle name="Coma 2 2" xfId="867"/>
    <cellStyle name="Encabezado 4" xfId="868" builtinId="19" customBuiltin="1"/>
    <cellStyle name="Encabezado 4 10" xfId="869"/>
    <cellStyle name="Encabezado 4 11" xfId="870"/>
    <cellStyle name="Encabezado 4 12" xfId="871"/>
    <cellStyle name="Encabezado 4 13" xfId="872"/>
    <cellStyle name="Encabezado 4 14" xfId="873"/>
    <cellStyle name="Encabezado 4 15" xfId="874"/>
    <cellStyle name="Encabezado 4 16" xfId="875"/>
    <cellStyle name="Encabezado 4 17" xfId="876"/>
    <cellStyle name="Encabezado 4 18" xfId="877"/>
    <cellStyle name="Encabezado 4 2" xfId="878"/>
    <cellStyle name="Encabezado 4 3" xfId="879"/>
    <cellStyle name="Encabezado 4 4" xfId="880"/>
    <cellStyle name="Encabezado 4 5" xfId="881"/>
    <cellStyle name="Encabezado 4 6" xfId="882"/>
    <cellStyle name="Encabezado 4 7" xfId="883"/>
    <cellStyle name="Encabezado 4 8" xfId="884"/>
    <cellStyle name="Encabezado 4 9" xfId="885"/>
    <cellStyle name="Encabezado 4 9 10" xfId="886"/>
    <cellStyle name="Encabezado 4 9 11" xfId="887"/>
    <cellStyle name="Encabezado 4 9 12" xfId="888"/>
    <cellStyle name="Encabezado 4 9 13" xfId="889"/>
    <cellStyle name="Encabezado 4 9 14" xfId="890"/>
    <cellStyle name="Encabezado 4 9 15" xfId="891"/>
    <cellStyle name="Encabezado 4 9 16" xfId="892"/>
    <cellStyle name="Encabezado 4 9 17" xfId="893"/>
    <cellStyle name="Encabezado 4 9 18" xfId="894"/>
    <cellStyle name="Encabezado 4 9 19" xfId="895"/>
    <cellStyle name="Encabezado 4 9 2" xfId="896"/>
    <cellStyle name="Encabezado 4 9 20" xfId="897"/>
    <cellStyle name="Encabezado 4 9 21" xfId="898"/>
    <cellStyle name="Encabezado 4 9 22" xfId="899"/>
    <cellStyle name="Encabezado 4 9 3" xfId="900"/>
    <cellStyle name="Encabezado 4 9 4" xfId="901"/>
    <cellStyle name="Encabezado 4 9 5" xfId="902"/>
    <cellStyle name="Encabezado 4 9 6" xfId="903"/>
    <cellStyle name="Encabezado 4 9 7" xfId="904"/>
    <cellStyle name="Encabezado 4 9 8" xfId="905"/>
    <cellStyle name="Encabezado 4 9 9" xfId="906"/>
    <cellStyle name="Énfasis1" xfId="907" builtinId="29" customBuiltin="1"/>
    <cellStyle name="Énfasis1 10" xfId="908"/>
    <cellStyle name="Énfasis1 11" xfId="909"/>
    <cellStyle name="Énfasis1 12" xfId="910"/>
    <cellStyle name="Énfasis1 13" xfId="911"/>
    <cellStyle name="Énfasis1 14" xfId="912"/>
    <cellStyle name="Énfasis1 15" xfId="913"/>
    <cellStyle name="Énfasis1 16" xfId="914"/>
    <cellStyle name="Énfasis1 17" xfId="915"/>
    <cellStyle name="Énfasis1 18" xfId="916"/>
    <cellStyle name="Énfasis1 2" xfId="917"/>
    <cellStyle name="Énfasis1 3" xfId="918"/>
    <cellStyle name="Énfasis1 4" xfId="919"/>
    <cellStyle name="Énfasis1 5" xfId="920"/>
    <cellStyle name="Énfasis1 6" xfId="921"/>
    <cellStyle name="Énfasis1 7" xfId="922"/>
    <cellStyle name="Énfasis1 8" xfId="923"/>
    <cellStyle name="Énfasis1 9" xfId="924"/>
    <cellStyle name="Énfasis1 9 10" xfId="925"/>
    <cellStyle name="Énfasis1 9 11" xfId="926"/>
    <cellStyle name="Énfasis1 9 12" xfId="927"/>
    <cellStyle name="Énfasis1 9 13" xfId="928"/>
    <cellStyle name="Énfasis1 9 14" xfId="929"/>
    <cellStyle name="Énfasis1 9 15" xfId="930"/>
    <cellStyle name="Énfasis1 9 16" xfId="931"/>
    <cellStyle name="Énfasis1 9 17" xfId="932"/>
    <cellStyle name="Énfasis1 9 18" xfId="933"/>
    <cellStyle name="Énfasis1 9 19" xfId="934"/>
    <cellStyle name="Énfasis1 9 2" xfId="935"/>
    <cellStyle name="Énfasis1 9 20" xfId="936"/>
    <cellStyle name="Énfasis1 9 21" xfId="937"/>
    <cellStyle name="Énfasis1 9 22" xfId="938"/>
    <cellStyle name="Énfasis1 9 3" xfId="939"/>
    <cellStyle name="Énfasis1 9 4" xfId="940"/>
    <cellStyle name="Énfasis1 9 5" xfId="941"/>
    <cellStyle name="Énfasis1 9 6" xfId="942"/>
    <cellStyle name="Énfasis1 9 7" xfId="943"/>
    <cellStyle name="Énfasis1 9 8" xfId="944"/>
    <cellStyle name="Énfasis1 9 9" xfId="945"/>
    <cellStyle name="Énfasis2" xfId="946" builtinId="33" customBuiltin="1"/>
    <cellStyle name="Énfasis2 10" xfId="947"/>
    <cellStyle name="Énfasis2 11" xfId="948"/>
    <cellStyle name="Énfasis2 12" xfId="949"/>
    <cellStyle name="Énfasis2 13" xfId="950"/>
    <cellStyle name="Énfasis2 14" xfId="951"/>
    <cellStyle name="Énfasis2 15" xfId="952"/>
    <cellStyle name="Énfasis2 16" xfId="953"/>
    <cellStyle name="Énfasis2 17" xfId="954"/>
    <cellStyle name="Énfasis2 18" xfId="955"/>
    <cellStyle name="Énfasis2 2" xfId="956"/>
    <cellStyle name="Énfasis2 3" xfId="957"/>
    <cellStyle name="Énfasis2 4" xfId="958"/>
    <cellStyle name="Énfasis2 5" xfId="959"/>
    <cellStyle name="Énfasis2 6" xfId="960"/>
    <cellStyle name="Énfasis2 7" xfId="961"/>
    <cellStyle name="Énfasis2 8" xfId="962"/>
    <cellStyle name="Énfasis2 9" xfId="963"/>
    <cellStyle name="Énfasis2 9 10" xfId="964"/>
    <cellStyle name="Énfasis2 9 11" xfId="965"/>
    <cellStyle name="Énfasis2 9 12" xfId="966"/>
    <cellStyle name="Énfasis2 9 13" xfId="967"/>
    <cellStyle name="Énfasis2 9 14" xfId="968"/>
    <cellStyle name="Énfasis2 9 15" xfId="969"/>
    <cellStyle name="Énfasis2 9 16" xfId="970"/>
    <cellStyle name="Énfasis2 9 17" xfId="971"/>
    <cellStyle name="Énfasis2 9 18" xfId="972"/>
    <cellStyle name="Énfasis2 9 19" xfId="973"/>
    <cellStyle name="Énfasis2 9 2" xfId="974"/>
    <cellStyle name="Énfasis2 9 20" xfId="975"/>
    <cellStyle name="Énfasis2 9 21" xfId="976"/>
    <cellStyle name="Énfasis2 9 22" xfId="977"/>
    <cellStyle name="Énfasis2 9 3" xfId="978"/>
    <cellStyle name="Énfasis2 9 4" xfId="979"/>
    <cellStyle name="Énfasis2 9 5" xfId="980"/>
    <cellStyle name="Énfasis2 9 6" xfId="981"/>
    <cellStyle name="Énfasis2 9 7" xfId="982"/>
    <cellStyle name="Énfasis2 9 8" xfId="983"/>
    <cellStyle name="Énfasis2 9 9" xfId="984"/>
    <cellStyle name="Énfasis3" xfId="985" builtinId="37" customBuiltin="1"/>
    <cellStyle name="Énfasis3 10" xfId="986"/>
    <cellStyle name="Énfasis3 11" xfId="987"/>
    <cellStyle name="Énfasis3 12" xfId="988"/>
    <cellStyle name="Énfasis3 13" xfId="989"/>
    <cellStyle name="Énfasis3 14" xfId="990"/>
    <cellStyle name="Énfasis3 15" xfId="991"/>
    <cellStyle name="Énfasis3 16" xfId="992"/>
    <cellStyle name="Énfasis3 17" xfId="993"/>
    <cellStyle name="Énfasis3 18" xfId="994"/>
    <cellStyle name="Énfasis3 2" xfId="995"/>
    <cellStyle name="Énfasis3 3" xfId="996"/>
    <cellStyle name="Énfasis3 4" xfId="997"/>
    <cellStyle name="Énfasis3 5" xfId="998"/>
    <cellStyle name="Énfasis3 6" xfId="999"/>
    <cellStyle name="Énfasis3 7" xfId="1000"/>
    <cellStyle name="Énfasis3 8" xfId="1001"/>
    <cellStyle name="Énfasis3 9" xfId="1002"/>
    <cellStyle name="Énfasis3 9 10" xfId="1003"/>
    <cellStyle name="Énfasis3 9 11" xfId="1004"/>
    <cellStyle name="Énfasis3 9 12" xfId="1005"/>
    <cellStyle name="Énfasis3 9 13" xfId="1006"/>
    <cellStyle name="Énfasis3 9 14" xfId="1007"/>
    <cellStyle name="Énfasis3 9 15" xfId="1008"/>
    <cellStyle name="Énfasis3 9 16" xfId="1009"/>
    <cellStyle name="Énfasis3 9 17" xfId="1010"/>
    <cellStyle name="Énfasis3 9 18" xfId="1011"/>
    <cellStyle name="Énfasis3 9 19" xfId="1012"/>
    <cellStyle name="Énfasis3 9 2" xfId="1013"/>
    <cellStyle name="Énfasis3 9 20" xfId="1014"/>
    <cellStyle name="Énfasis3 9 21" xfId="1015"/>
    <cellStyle name="Énfasis3 9 22" xfId="1016"/>
    <cellStyle name="Énfasis3 9 3" xfId="1017"/>
    <cellStyle name="Énfasis3 9 4" xfId="1018"/>
    <cellStyle name="Énfasis3 9 5" xfId="1019"/>
    <cellStyle name="Énfasis3 9 6" xfId="1020"/>
    <cellStyle name="Énfasis3 9 7" xfId="1021"/>
    <cellStyle name="Énfasis3 9 8" xfId="1022"/>
    <cellStyle name="Énfasis3 9 9" xfId="1023"/>
    <cellStyle name="Énfasis4" xfId="1024" builtinId="41" customBuiltin="1"/>
    <cellStyle name="Énfasis4 10" xfId="1025"/>
    <cellStyle name="Énfasis4 11" xfId="1026"/>
    <cellStyle name="Énfasis4 12" xfId="1027"/>
    <cellStyle name="Énfasis4 13" xfId="1028"/>
    <cellStyle name="Énfasis4 14" xfId="1029"/>
    <cellStyle name="Énfasis4 15" xfId="1030"/>
    <cellStyle name="Énfasis4 16" xfId="1031"/>
    <cellStyle name="Énfasis4 17" xfId="1032"/>
    <cellStyle name="Énfasis4 18" xfId="1033"/>
    <cellStyle name="Énfasis4 2" xfId="1034"/>
    <cellStyle name="Énfasis4 3" xfId="1035"/>
    <cellStyle name="Énfasis4 4" xfId="1036"/>
    <cellStyle name="Énfasis4 5" xfId="1037"/>
    <cellStyle name="Énfasis4 6" xfId="1038"/>
    <cellStyle name="Énfasis4 7" xfId="1039"/>
    <cellStyle name="Énfasis4 8" xfId="1040"/>
    <cellStyle name="Énfasis4 9" xfId="1041"/>
    <cellStyle name="Énfasis4 9 10" xfId="1042"/>
    <cellStyle name="Énfasis4 9 11" xfId="1043"/>
    <cellStyle name="Énfasis4 9 12" xfId="1044"/>
    <cellStyle name="Énfasis4 9 13" xfId="1045"/>
    <cellStyle name="Énfasis4 9 14" xfId="1046"/>
    <cellStyle name="Énfasis4 9 15" xfId="1047"/>
    <cellStyle name="Énfasis4 9 16" xfId="1048"/>
    <cellStyle name="Énfasis4 9 17" xfId="1049"/>
    <cellStyle name="Énfasis4 9 18" xfId="1050"/>
    <cellStyle name="Énfasis4 9 19" xfId="1051"/>
    <cellStyle name="Énfasis4 9 2" xfId="1052"/>
    <cellStyle name="Énfasis4 9 20" xfId="1053"/>
    <cellStyle name="Énfasis4 9 21" xfId="1054"/>
    <cellStyle name="Énfasis4 9 22" xfId="1055"/>
    <cellStyle name="Énfasis4 9 3" xfId="1056"/>
    <cellStyle name="Énfasis4 9 4" xfId="1057"/>
    <cellStyle name="Énfasis4 9 5" xfId="1058"/>
    <cellStyle name="Énfasis4 9 6" xfId="1059"/>
    <cellStyle name="Énfasis4 9 7" xfId="1060"/>
    <cellStyle name="Énfasis4 9 8" xfId="1061"/>
    <cellStyle name="Énfasis4 9 9" xfId="1062"/>
    <cellStyle name="Énfasis5" xfId="1063" builtinId="45" customBuiltin="1"/>
    <cellStyle name="Énfasis5 10" xfId="1064"/>
    <cellStyle name="Énfasis5 11" xfId="1065"/>
    <cellStyle name="Énfasis5 12" xfId="1066"/>
    <cellStyle name="Énfasis5 13" xfId="1067"/>
    <cellStyle name="Énfasis5 14" xfId="1068"/>
    <cellStyle name="Énfasis5 15" xfId="1069"/>
    <cellStyle name="Énfasis5 16" xfId="1070"/>
    <cellStyle name="Énfasis5 17" xfId="1071"/>
    <cellStyle name="Énfasis5 18" xfId="1072"/>
    <cellStyle name="Énfasis5 2" xfId="1073"/>
    <cellStyle name="Énfasis5 3" xfId="1074"/>
    <cellStyle name="Énfasis5 4" xfId="1075"/>
    <cellStyle name="Énfasis5 5" xfId="1076"/>
    <cellStyle name="Énfasis5 6" xfId="1077"/>
    <cellStyle name="Énfasis5 7" xfId="1078"/>
    <cellStyle name="Énfasis5 8" xfId="1079"/>
    <cellStyle name="Énfasis5 9" xfId="1080"/>
    <cellStyle name="Énfasis5 9 10" xfId="1081"/>
    <cellStyle name="Énfasis5 9 11" xfId="1082"/>
    <cellStyle name="Énfasis5 9 12" xfId="1083"/>
    <cellStyle name="Énfasis5 9 13" xfId="1084"/>
    <cellStyle name="Énfasis5 9 14" xfId="1085"/>
    <cellStyle name="Énfasis5 9 15" xfId="1086"/>
    <cellStyle name="Énfasis5 9 16" xfId="1087"/>
    <cellStyle name="Énfasis5 9 17" xfId="1088"/>
    <cellStyle name="Énfasis5 9 18" xfId="1089"/>
    <cellStyle name="Énfasis5 9 19" xfId="1090"/>
    <cellStyle name="Énfasis5 9 2" xfId="1091"/>
    <cellStyle name="Énfasis5 9 20" xfId="1092"/>
    <cellStyle name="Énfasis5 9 21" xfId="1093"/>
    <cellStyle name="Énfasis5 9 22" xfId="1094"/>
    <cellStyle name="Énfasis5 9 3" xfId="1095"/>
    <cellStyle name="Énfasis5 9 4" xfId="1096"/>
    <cellStyle name="Énfasis5 9 5" xfId="1097"/>
    <cellStyle name="Énfasis5 9 6" xfId="1098"/>
    <cellStyle name="Énfasis5 9 7" xfId="1099"/>
    <cellStyle name="Énfasis5 9 8" xfId="1100"/>
    <cellStyle name="Énfasis5 9 9" xfId="1101"/>
    <cellStyle name="Énfasis6" xfId="1102" builtinId="49" customBuiltin="1"/>
    <cellStyle name="Énfasis6 10" xfId="1103"/>
    <cellStyle name="Énfasis6 11" xfId="1104"/>
    <cellStyle name="Énfasis6 12" xfId="1105"/>
    <cellStyle name="Énfasis6 13" xfId="1106"/>
    <cellStyle name="Énfasis6 14" xfId="1107"/>
    <cellStyle name="Énfasis6 15" xfId="1108"/>
    <cellStyle name="Énfasis6 16" xfId="1109"/>
    <cellStyle name="Énfasis6 17" xfId="1110"/>
    <cellStyle name="Énfasis6 18" xfId="1111"/>
    <cellStyle name="Énfasis6 2" xfId="1112"/>
    <cellStyle name="Énfasis6 3" xfId="1113"/>
    <cellStyle name="Énfasis6 4" xfId="1114"/>
    <cellStyle name="Énfasis6 5" xfId="1115"/>
    <cellStyle name="Énfasis6 6" xfId="1116"/>
    <cellStyle name="Énfasis6 7" xfId="1117"/>
    <cellStyle name="Énfasis6 8" xfId="1118"/>
    <cellStyle name="Énfasis6 9" xfId="1119"/>
    <cellStyle name="Énfasis6 9 10" xfId="1120"/>
    <cellStyle name="Énfasis6 9 11" xfId="1121"/>
    <cellStyle name="Énfasis6 9 12" xfId="1122"/>
    <cellStyle name="Énfasis6 9 13" xfId="1123"/>
    <cellStyle name="Énfasis6 9 14" xfId="1124"/>
    <cellStyle name="Énfasis6 9 15" xfId="1125"/>
    <cellStyle name="Énfasis6 9 16" xfId="1126"/>
    <cellStyle name="Énfasis6 9 17" xfId="1127"/>
    <cellStyle name="Énfasis6 9 18" xfId="1128"/>
    <cellStyle name="Énfasis6 9 19" xfId="1129"/>
    <cellStyle name="Énfasis6 9 2" xfId="1130"/>
    <cellStyle name="Énfasis6 9 20" xfId="1131"/>
    <cellStyle name="Énfasis6 9 21" xfId="1132"/>
    <cellStyle name="Énfasis6 9 22" xfId="1133"/>
    <cellStyle name="Énfasis6 9 3" xfId="1134"/>
    <cellStyle name="Énfasis6 9 4" xfId="1135"/>
    <cellStyle name="Énfasis6 9 5" xfId="1136"/>
    <cellStyle name="Énfasis6 9 6" xfId="1137"/>
    <cellStyle name="Énfasis6 9 7" xfId="1138"/>
    <cellStyle name="Énfasis6 9 8" xfId="1139"/>
    <cellStyle name="Énfasis6 9 9" xfId="1140"/>
    <cellStyle name="Entrada" xfId="1141" builtinId="20" customBuiltin="1"/>
    <cellStyle name="Entrada 10" xfId="1142"/>
    <cellStyle name="Entrada 11" xfId="1143"/>
    <cellStyle name="Entrada 12" xfId="1144"/>
    <cellStyle name="Entrada 13" xfId="1145"/>
    <cellStyle name="Entrada 14" xfId="1146"/>
    <cellStyle name="Entrada 15" xfId="1147"/>
    <cellStyle name="Entrada 16" xfId="1148"/>
    <cellStyle name="Entrada 17" xfId="1149"/>
    <cellStyle name="Entrada 18" xfId="1150"/>
    <cellStyle name="Entrada 2" xfId="1151"/>
    <cellStyle name="Entrada 3" xfId="1152"/>
    <cellStyle name="Entrada 4" xfId="1153"/>
    <cellStyle name="Entrada 5" xfId="1154"/>
    <cellStyle name="Entrada 6" xfId="1155"/>
    <cellStyle name="Entrada 7" xfId="1156"/>
    <cellStyle name="Entrada 8" xfId="1157"/>
    <cellStyle name="Entrada 9" xfId="1158"/>
    <cellStyle name="Entrada 9 10" xfId="1159"/>
    <cellStyle name="Entrada 9 11" xfId="1160"/>
    <cellStyle name="Entrada 9 12" xfId="1161"/>
    <cellStyle name="Entrada 9 13" xfId="1162"/>
    <cellStyle name="Entrada 9 14" xfId="1163"/>
    <cellStyle name="Entrada 9 15" xfId="1164"/>
    <cellStyle name="Entrada 9 16" xfId="1165"/>
    <cellStyle name="Entrada 9 17" xfId="1166"/>
    <cellStyle name="Entrada 9 18" xfId="1167"/>
    <cellStyle name="Entrada 9 19" xfId="1168"/>
    <cellStyle name="Entrada 9 2" xfId="1169"/>
    <cellStyle name="Entrada 9 20" xfId="1170"/>
    <cellStyle name="Entrada 9 21" xfId="1171"/>
    <cellStyle name="Entrada 9 22" xfId="1172"/>
    <cellStyle name="Entrada 9 3" xfId="1173"/>
    <cellStyle name="Entrada 9 4" xfId="1174"/>
    <cellStyle name="Entrada 9 5" xfId="1175"/>
    <cellStyle name="Entrada 9 6" xfId="1176"/>
    <cellStyle name="Entrada 9 7" xfId="1177"/>
    <cellStyle name="Entrada 9 8" xfId="1178"/>
    <cellStyle name="Entrada 9 9" xfId="1179"/>
    <cellStyle name="Euro" xfId="1180"/>
    <cellStyle name="Euro 10" xfId="1181"/>
    <cellStyle name="Euro 11" xfId="1182"/>
    <cellStyle name="Euro 12" xfId="1183"/>
    <cellStyle name="Euro 13" xfId="1184"/>
    <cellStyle name="Euro 14" xfId="1185"/>
    <cellStyle name="Euro 15" xfId="1186"/>
    <cellStyle name="Euro 16" xfId="1187"/>
    <cellStyle name="Euro 17" xfId="1188"/>
    <cellStyle name="Euro 18" xfId="1189"/>
    <cellStyle name="Euro 19" xfId="1190"/>
    <cellStyle name="Euro 2" xfId="1191"/>
    <cellStyle name="Euro 20" xfId="1192"/>
    <cellStyle name="Euro 21" xfId="1193"/>
    <cellStyle name="Euro 22" xfId="1194"/>
    <cellStyle name="Euro 23" xfId="1195"/>
    <cellStyle name="Euro 24" xfId="1196"/>
    <cellStyle name="Euro 25" xfId="1197"/>
    <cellStyle name="Euro 26" xfId="1198"/>
    <cellStyle name="Euro 27" xfId="1199"/>
    <cellStyle name="Euro 28" xfId="1200"/>
    <cellStyle name="Euro 29" xfId="1201"/>
    <cellStyle name="Euro 3" xfId="1202"/>
    <cellStyle name="Euro 4" xfId="1203"/>
    <cellStyle name="Euro 5" xfId="1204"/>
    <cellStyle name="Euro 6" xfId="1205"/>
    <cellStyle name="Euro 7" xfId="1206"/>
    <cellStyle name="Euro 8" xfId="1207"/>
    <cellStyle name="Euro 9" xfId="1208"/>
    <cellStyle name="Hipervínculo 2" xfId="1209"/>
    <cellStyle name="Hipervínculo 31" xfId="1210"/>
    <cellStyle name="Incorrecto" xfId="1211" builtinId="27" customBuiltin="1"/>
    <cellStyle name="Incorrecto 10" xfId="1212"/>
    <cellStyle name="Incorrecto 11" xfId="1213"/>
    <cellStyle name="Incorrecto 12" xfId="1214"/>
    <cellStyle name="Incorrecto 13" xfId="1215"/>
    <cellStyle name="Incorrecto 14" xfId="1216"/>
    <cellStyle name="Incorrecto 15" xfId="1217"/>
    <cellStyle name="Incorrecto 16" xfId="1218"/>
    <cellStyle name="Incorrecto 17" xfId="1219"/>
    <cellStyle name="Incorrecto 18" xfId="1220"/>
    <cellStyle name="Incorrecto 2" xfId="1221"/>
    <cellStyle name="Incorrecto 3" xfId="1222"/>
    <cellStyle name="Incorrecto 4" xfId="1223"/>
    <cellStyle name="Incorrecto 5" xfId="1224"/>
    <cellStyle name="Incorrecto 6" xfId="1225"/>
    <cellStyle name="Incorrecto 7" xfId="1226"/>
    <cellStyle name="Incorrecto 8" xfId="1227"/>
    <cellStyle name="Incorrecto 9" xfId="1228"/>
    <cellStyle name="Incorrecto 9 10" xfId="1229"/>
    <cellStyle name="Incorrecto 9 11" xfId="1230"/>
    <cellStyle name="Incorrecto 9 12" xfId="1231"/>
    <cellStyle name="Incorrecto 9 13" xfId="1232"/>
    <cellStyle name="Incorrecto 9 14" xfId="1233"/>
    <cellStyle name="Incorrecto 9 15" xfId="1234"/>
    <cellStyle name="Incorrecto 9 16" xfId="1235"/>
    <cellStyle name="Incorrecto 9 17" xfId="1236"/>
    <cellStyle name="Incorrecto 9 18" xfId="1237"/>
    <cellStyle name="Incorrecto 9 19" xfId="1238"/>
    <cellStyle name="Incorrecto 9 2" xfId="1239"/>
    <cellStyle name="Incorrecto 9 20" xfId="1240"/>
    <cellStyle name="Incorrecto 9 21" xfId="1241"/>
    <cellStyle name="Incorrecto 9 22" xfId="1242"/>
    <cellStyle name="Incorrecto 9 3" xfId="1243"/>
    <cellStyle name="Incorrecto 9 4" xfId="1244"/>
    <cellStyle name="Incorrecto 9 5" xfId="1245"/>
    <cellStyle name="Incorrecto 9 6" xfId="1246"/>
    <cellStyle name="Incorrecto 9 7" xfId="1247"/>
    <cellStyle name="Incorrecto 9 8" xfId="1248"/>
    <cellStyle name="Incorrecto 9 9" xfId="1249"/>
    <cellStyle name="Millares" xfId="1250" builtinId="3"/>
    <cellStyle name="Millares [0]" xfId="1251" builtinId="6"/>
    <cellStyle name="Millares [0] 2" xfId="1252"/>
    <cellStyle name="Millares 2" xfId="1253"/>
    <cellStyle name="Millares 2 10" xfId="1254"/>
    <cellStyle name="Millares 2 11" xfId="1255"/>
    <cellStyle name="Millares 2 12" xfId="1256"/>
    <cellStyle name="Millares 2 13" xfId="1257"/>
    <cellStyle name="Millares 2 13 2" xfId="1258"/>
    <cellStyle name="Millares 2 13 2 2" xfId="1259"/>
    <cellStyle name="Millares 2 13 2 2 2" xfId="1260"/>
    <cellStyle name="Millares 2 14" xfId="1261"/>
    <cellStyle name="Millares 2 2" xfId="1262"/>
    <cellStyle name="Millares 2 2 2" xfId="1263"/>
    <cellStyle name="Millares 2 2 3" xfId="1264"/>
    <cellStyle name="Millares 2 2 4" xfId="1265"/>
    <cellStyle name="Millares 2 3" xfId="1266"/>
    <cellStyle name="Millares 2 4" xfId="1267"/>
    <cellStyle name="Millares 2 5" xfId="1268"/>
    <cellStyle name="Millares 2 6" xfId="1269"/>
    <cellStyle name="Millares 2 7" xfId="1270"/>
    <cellStyle name="Millares 2 8" xfId="1271"/>
    <cellStyle name="Millares 2 9" xfId="1272"/>
    <cellStyle name="Millares 3" xfId="1273"/>
    <cellStyle name="Millares 3 2" xfId="1274"/>
    <cellStyle name="Millares 3 3" xfId="1275"/>
    <cellStyle name="Millares 4" xfId="1276"/>
    <cellStyle name="Millares 4 2" xfId="1277"/>
    <cellStyle name="Millares 4 2 2" xfId="1278"/>
    <cellStyle name="Millares 4 2 2 2" xfId="1279"/>
    <cellStyle name="Millares 4 3" xfId="1280"/>
    <cellStyle name="Millares 5" xfId="1281"/>
    <cellStyle name="Millares 6" xfId="1282"/>
    <cellStyle name="Millares 7" xfId="1283"/>
    <cellStyle name="Millares 8" xfId="1284"/>
    <cellStyle name="Moneda 2" xfId="1285"/>
    <cellStyle name="Moneda 2 2" xfId="1286"/>
    <cellStyle name="Moneda 2 3" xfId="1287"/>
    <cellStyle name="Neutral" xfId="1288" builtinId="28" customBuiltin="1"/>
    <cellStyle name="Neutral 10" xfId="1289"/>
    <cellStyle name="Neutral 11" xfId="1290"/>
    <cellStyle name="Neutral 12" xfId="1291"/>
    <cellStyle name="Neutral 13" xfId="1292"/>
    <cellStyle name="Neutral 14" xfId="1293"/>
    <cellStyle name="Neutral 15" xfId="1294"/>
    <cellStyle name="Neutral 16" xfId="1295"/>
    <cellStyle name="Neutral 2" xfId="1296"/>
    <cellStyle name="Neutral 3" xfId="1297"/>
    <cellStyle name="Neutral 4" xfId="1298"/>
    <cellStyle name="Neutral 5" xfId="1299"/>
    <cellStyle name="Neutral 6" xfId="1300"/>
    <cellStyle name="Neutral 7" xfId="1301"/>
    <cellStyle name="Neutral 8" xfId="1302"/>
    <cellStyle name="Neutral 9" xfId="1303"/>
    <cellStyle name="Normal" xfId="0" builtinId="0"/>
    <cellStyle name="Normal 10" xfId="1304"/>
    <cellStyle name="Normal 10 2" xfId="1305"/>
    <cellStyle name="Normal 11" xfId="1306"/>
    <cellStyle name="Normal 11 2" xfId="1307"/>
    <cellStyle name="Normal 110" xfId="1308"/>
    <cellStyle name="Normal 112" xfId="1309"/>
    <cellStyle name="Normal 113" xfId="1310"/>
    <cellStyle name="Normal 115" xfId="1311"/>
    <cellStyle name="Normal 12" xfId="1312"/>
    <cellStyle name="Normal 12 2" xfId="1313"/>
    <cellStyle name="Normal 13" xfId="1314"/>
    <cellStyle name="Normal 13 2" xfId="1315"/>
    <cellStyle name="Normal 14" xfId="1316"/>
    <cellStyle name="Normal 14 2" xfId="1317"/>
    <cellStyle name="Normal 15" xfId="1318"/>
    <cellStyle name="Normal 15 2" xfId="1319"/>
    <cellStyle name="Normal 16" xfId="1320"/>
    <cellStyle name="Normal 16 2" xfId="1321"/>
    <cellStyle name="Normal 17" xfId="1322"/>
    <cellStyle name="Normal 17 2" xfId="1323"/>
    <cellStyle name="Normal 18 2" xfId="1324"/>
    <cellStyle name="Normal 19" xfId="1325"/>
    <cellStyle name="Normal 19 2" xfId="1326"/>
    <cellStyle name="Normal 2" xfId="1327"/>
    <cellStyle name="Normal 2 10" xfId="1328"/>
    <cellStyle name="Normal 2 11" xfId="1329"/>
    <cellStyle name="Normal 2 12" xfId="1330"/>
    <cellStyle name="Normal 2 2" xfId="1331"/>
    <cellStyle name="Normal 2 2 2" xfId="1332"/>
    <cellStyle name="Normal 2 2 3" xfId="1333"/>
    <cellStyle name="Normal 2 2 4" xfId="1334"/>
    <cellStyle name="Normal 2 2 5" xfId="1335"/>
    <cellStyle name="Normal 2 3" xfId="1336"/>
    <cellStyle name="Normal 2 4" xfId="1337"/>
    <cellStyle name="Normal 2 5" xfId="1338"/>
    <cellStyle name="Normal 2 6" xfId="1339"/>
    <cellStyle name="Normal 2 7" xfId="1340"/>
    <cellStyle name="Normal 2 8" xfId="1341"/>
    <cellStyle name="Normal 2 9" xfId="1342"/>
    <cellStyle name="Normal 20 2" xfId="1343"/>
    <cellStyle name="Normal 21 2" xfId="1344"/>
    <cellStyle name="Normal 22 2" xfId="1345"/>
    <cellStyle name="Normal 23 2" xfId="1346"/>
    <cellStyle name="Normal 24 2" xfId="1347"/>
    <cellStyle name="Normal 25 2" xfId="1348"/>
    <cellStyle name="Normal 3" xfId="1349"/>
    <cellStyle name="Normal 3 10" xfId="1350"/>
    <cellStyle name="Normal 3 11" xfId="1351"/>
    <cellStyle name="Normal 3 12" xfId="1352"/>
    <cellStyle name="Normal 3 13" xfId="1353"/>
    <cellStyle name="Normal 3 14" xfId="1354"/>
    <cellStyle name="Normal 3 15" xfId="1355"/>
    <cellStyle name="Normal 3 16" xfId="1356"/>
    <cellStyle name="Normal 3 17" xfId="1357"/>
    <cellStyle name="Normal 3 18" xfId="1358"/>
    <cellStyle name="Normal 3 19" xfId="1359"/>
    <cellStyle name="Normal 3 2" xfId="1360"/>
    <cellStyle name="Normal 3 20" xfId="1361"/>
    <cellStyle name="Normal 3 21" xfId="1362"/>
    <cellStyle name="Normal 3 3" xfId="1363"/>
    <cellStyle name="Normal 3 4" xfId="1364"/>
    <cellStyle name="Normal 3 5" xfId="1365"/>
    <cellStyle name="Normal 3 6" xfId="1366"/>
    <cellStyle name="Normal 3 7" xfId="1367"/>
    <cellStyle name="Normal 3 8" xfId="1368"/>
    <cellStyle name="Normal 3 9" xfId="1369"/>
    <cellStyle name="Normal 3_PLAN DE ACTIVIDADES 10 DE ABRIL RURALIDAD" xfId="1370"/>
    <cellStyle name="Normal 4" xfId="1371"/>
    <cellStyle name="Normal 4 10" xfId="1372"/>
    <cellStyle name="Normal 4 11" xfId="1373"/>
    <cellStyle name="Normal 4 12" xfId="1374"/>
    <cellStyle name="Normal 4 13" xfId="1375"/>
    <cellStyle name="Normal 4 14" xfId="1376"/>
    <cellStyle name="Normal 4 15" xfId="1377"/>
    <cellStyle name="Normal 4 16" xfId="1378"/>
    <cellStyle name="Normal 4 17" xfId="1379"/>
    <cellStyle name="Normal 4 18" xfId="1380"/>
    <cellStyle name="Normal 4 19" xfId="1381"/>
    <cellStyle name="Normal 4 2" xfId="1382"/>
    <cellStyle name="Normal 4 20" xfId="1383"/>
    <cellStyle name="Normal 4 21" xfId="1384"/>
    <cellStyle name="Normal 4 3" xfId="1385"/>
    <cellStyle name="Normal 4 4" xfId="1386"/>
    <cellStyle name="Normal 4 5" xfId="1387"/>
    <cellStyle name="Normal 4 6" xfId="1388"/>
    <cellStyle name="Normal 4 7" xfId="1389"/>
    <cellStyle name="Normal 4 8" xfId="1390"/>
    <cellStyle name="Normal 4 9" xfId="1391"/>
    <cellStyle name="Normal 47" xfId="1392"/>
    <cellStyle name="Normal 48" xfId="1393"/>
    <cellStyle name="Normal 5" xfId="1394"/>
    <cellStyle name="Normal 5 10" xfId="1395"/>
    <cellStyle name="Normal 5 11" xfId="1396"/>
    <cellStyle name="Normal 5 12" xfId="1397"/>
    <cellStyle name="Normal 5 13" xfId="1398"/>
    <cellStyle name="Normal 5 14" xfId="1399"/>
    <cellStyle name="Normal 5 15" xfId="1400"/>
    <cellStyle name="Normal 5 16" xfId="1401"/>
    <cellStyle name="Normal 5 17" xfId="1402"/>
    <cellStyle name="Normal 5 18" xfId="1403"/>
    <cellStyle name="Normal 5 19" xfId="1404"/>
    <cellStyle name="Normal 5 2" xfId="1405"/>
    <cellStyle name="Normal 5 20" xfId="1406"/>
    <cellStyle name="Normal 5 21" xfId="1407"/>
    <cellStyle name="Normal 5 3" xfId="1408"/>
    <cellStyle name="Normal 5 4" xfId="1409"/>
    <cellStyle name="Normal 5 5" xfId="1410"/>
    <cellStyle name="Normal 5 6" xfId="1411"/>
    <cellStyle name="Normal 5 7" xfId="1412"/>
    <cellStyle name="Normal 5 8" xfId="1413"/>
    <cellStyle name="Normal 5 9" xfId="1414"/>
    <cellStyle name="Normal 53" xfId="1415"/>
    <cellStyle name="Normal 54" xfId="1416"/>
    <cellStyle name="Normal 55" xfId="1417"/>
    <cellStyle name="Normal 56" xfId="1418"/>
    <cellStyle name="Normal 57" xfId="1419"/>
    <cellStyle name="Normal 58" xfId="1420"/>
    <cellStyle name="Normal 59" xfId="1421"/>
    <cellStyle name="Normal 6" xfId="1422"/>
    <cellStyle name="Normal 6 2" xfId="1423"/>
    <cellStyle name="Normal 61" xfId="1424"/>
    <cellStyle name="Normal 65" xfId="1425"/>
    <cellStyle name="Normal 66" xfId="1426"/>
    <cellStyle name="Normal 69" xfId="1427"/>
    <cellStyle name="Normal 7" xfId="1428"/>
    <cellStyle name="Normal 7 2" xfId="1429"/>
    <cellStyle name="Normal 70" xfId="1430"/>
    <cellStyle name="Normal 75" xfId="1431"/>
    <cellStyle name="Normal 76" xfId="1432"/>
    <cellStyle name="Normal 77" xfId="1433"/>
    <cellStyle name="Normal 78" xfId="1434"/>
    <cellStyle name="Normal 79" xfId="1435"/>
    <cellStyle name="Normal 8" xfId="1436"/>
    <cellStyle name="Normal 8 2" xfId="1437"/>
    <cellStyle name="Normal 8 3" xfId="1438"/>
    <cellStyle name="Normal 80" xfId="1439"/>
    <cellStyle name="Normal 81" xfId="1440"/>
    <cellStyle name="Normal 82" xfId="1441"/>
    <cellStyle name="Normal 87" xfId="1442"/>
    <cellStyle name="Normal 89" xfId="1443"/>
    <cellStyle name="Normal 9" xfId="1444"/>
    <cellStyle name="Normal 9 2" xfId="1445"/>
    <cellStyle name="Normal 97" xfId="1446"/>
    <cellStyle name="Normal 99" xfId="1447"/>
    <cellStyle name="Notas 10" xfId="1448"/>
    <cellStyle name="Notas 11" xfId="1449"/>
    <cellStyle name="Notas 12" xfId="1450"/>
    <cellStyle name="Notas 13" xfId="1451"/>
    <cellStyle name="Notas 14" xfId="1452"/>
    <cellStyle name="Notas 15" xfId="1453"/>
    <cellStyle name="Notas 16" xfId="1454"/>
    <cellStyle name="Notas 17" xfId="1455"/>
    <cellStyle name="Notas 18" xfId="1456"/>
    <cellStyle name="Notas 19" xfId="1457"/>
    <cellStyle name="Notas 2" xfId="1458"/>
    <cellStyle name="Notas 2 2" xfId="1459"/>
    <cellStyle name="Notas 2 3" xfId="1460"/>
    <cellStyle name="Notas 2 4" xfId="1461"/>
    <cellStyle name="Notas 20" xfId="1462"/>
    <cellStyle name="Notas 21" xfId="1463"/>
    <cellStyle name="Notas 22" xfId="1464"/>
    <cellStyle name="Notas 3" xfId="1465"/>
    <cellStyle name="Notas 4" xfId="1466"/>
    <cellStyle name="Notas 5" xfId="1467"/>
    <cellStyle name="Notas 6" xfId="1468"/>
    <cellStyle name="Notas 7" xfId="1469"/>
    <cellStyle name="Notas 8" xfId="1470"/>
    <cellStyle name="Notas 9" xfId="1471"/>
    <cellStyle name="Notas 9 10" xfId="1472"/>
    <cellStyle name="Notas 9 11" xfId="1473"/>
    <cellStyle name="Notas 9 12" xfId="1474"/>
    <cellStyle name="Notas 9 13" xfId="1475"/>
    <cellStyle name="Notas 9 14" xfId="1476"/>
    <cellStyle name="Notas 9 15" xfId="1477"/>
    <cellStyle name="Notas 9 16" xfId="1478"/>
    <cellStyle name="Notas 9 17" xfId="1479"/>
    <cellStyle name="Notas 9 18" xfId="1480"/>
    <cellStyle name="Notas 9 19" xfId="1481"/>
    <cellStyle name="Notas 9 2" xfId="1482"/>
    <cellStyle name="Notas 9 20" xfId="1483"/>
    <cellStyle name="Notas 9 21" xfId="1484"/>
    <cellStyle name="Notas 9 22" xfId="1485"/>
    <cellStyle name="Notas 9 3" xfId="1486"/>
    <cellStyle name="Notas 9 4" xfId="1487"/>
    <cellStyle name="Notas 9 5" xfId="1488"/>
    <cellStyle name="Notas 9 6" xfId="1489"/>
    <cellStyle name="Notas 9 7" xfId="1490"/>
    <cellStyle name="Notas 9 8" xfId="1491"/>
    <cellStyle name="Notas 9 9" xfId="1492"/>
    <cellStyle name="Porcentaje" xfId="1495" builtinId="5"/>
    <cellStyle name="Porcentaje 2" xfId="1493"/>
    <cellStyle name="Porcentaje 3" xfId="1494"/>
    <cellStyle name="Porcentual 2" xfId="1496"/>
    <cellStyle name="Porcentual 2 2" xfId="1497"/>
    <cellStyle name="Porcentual 2 3" xfId="1498"/>
    <cellStyle name="Porcentual 2 4" xfId="1499"/>
    <cellStyle name="Porcentual 3" xfId="1500"/>
    <cellStyle name="Salida" xfId="1501" builtinId="21" customBuiltin="1"/>
    <cellStyle name="Salida 10" xfId="1502"/>
    <cellStyle name="Salida 11" xfId="1503"/>
    <cellStyle name="Salida 12" xfId="1504"/>
    <cellStyle name="Salida 13" xfId="1505"/>
    <cellStyle name="Salida 14" xfId="1506"/>
    <cellStyle name="Salida 15" xfId="1507"/>
    <cellStyle name="Salida 16" xfId="1508"/>
    <cellStyle name="Salida 17" xfId="1509"/>
    <cellStyle name="Salida 18" xfId="1510"/>
    <cellStyle name="Salida 2" xfId="1511"/>
    <cellStyle name="Salida 3" xfId="1512"/>
    <cellStyle name="Salida 4" xfId="1513"/>
    <cellStyle name="Salida 5" xfId="1514"/>
    <cellStyle name="Salida 6" xfId="1515"/>
    <cellStyle name="Salida 7" xfId="1516"/>
    <cellStyle name="Salida 8" xfId="1517"/>
    <cellStyle name="Salida 9" xfId="1518"/>
    <cellStyle name="Salida 9 10" xfId="1519"/>
    <cellStyle name="Salida 9 11" xfId="1520"/>
    <cellStyle name="Salida 9 12" xfId="1521"/>
    <cellStyle name="Salida 9 13" xfId="1522"/>
    <cellStyle name="Salida 9 14" xfId="1523"/>
    <cellStyle name="Salida 9 15" xfId="1524"/>
    <cellStyle name="Salida 9 16" xfId="1525"/>
    <cellStyle name="Salida 9 17" xfId="1526"/>
    <cellStyle name="Salida 9 18" xfId="1527"/>
    <cellStyle name="Salida 9 19" xfId="1528"/>
    <cellStyle name="Salida 9 2" xfId="1529"/>
    <cellStyle name="Salida 9 20" xfId="1530"/>
    <cellStyle name="Salida 9 21" xfId="1531"/>
    <cellStyle name="Salida 9 22" xfId="1532"/>
    <cellStyle name="Salida 9 3" xfId="1533"/>
    <cellStyle name="Salida 9 4" xfId="1534"/>
    <cellStyle name="Salida 9 5" xfId="1535"/>
    <cellStyle name="Salida 9 6" xfId="1536"/>
    <cellStyle name="Salida 9 7" xfId="1537"/>
    <cellStyle name="Salida 9 8" xfId="1538"/>
    <cellStyle name="Salida 9 9" xfId="1539"/>
    <cellStyle name="Texto de advertencia" xfId="1540" builtinId="11" customBuiltin="1"/>
    <cellStyle name="Texto de advertencia 10" xfId="1541"/>
    <cellStyle name="Texto de advertencia 11" xfId="1542"/>
    <cellStyle name="Texto de advertencia 12" xfId="1543"/>
    <cellStyle name="Texto de advertencia 13" xfId="1544"/>
    <cellStyle name="Texto de advertencia 14" xfId="1545"/>
    <cellStyle name="Texto de advertencia 15" xfId="1546"/>
    <cellStyle name="Texto de advertencia 16" xfId="1547"/>
    <cellStyle name="Texto de advertencia 17" xfId="1548"/>
    <cellStyle name="Texto de advertencia 18" xfId="1549"/>
    <cellStyle name="Texto de advertencia 2" xfId="1550"/>
    <cellStyle name="Texto de advertencia 3" xfId="1551"/>
    <cellStyle name="Texto de advertencia 4" xfId="1552"/>
    <cellStyle name="Texto de advertencia 5" xfId="1553"/>
    <cellStyle name="Texto de advertencia 6" xfId="1554"/>
    <cellStyle name="Texto de advertencia 7" xfId="1555"/>
    <cellStyle name="Texto de advertencia 8" xfId="1556"/>
    <cellStyle name="Texto de advertencia 9" xfId="1557"/>
    <cellStyle name="Texto de advertencia 9 10" xfId="1558"/>
    <cellStyle name="Texto de advertencia 9 11" xfId="1559"/>
    <cellStyle name="Texto de advertencia 9 12" xfId="1560"/>
    <cellStyle name="Texto de advertencia 9 13" xfId="1561"/>
    <cellStyle name="Texto de advertencia 9 14" xfId="1562"/>
    <cellStyle name="Texto de advertencia 9 15" xfId="1563"/>
    <cellStyle name="Texto de advertencia 9 16" xfId="1564"/>
    <cellStyle name="Texto de advertencia 9 17" xfId="1565"/>
    <cellStyle name="Texto de advertencia 9 18" xfId="1566"/>
    <cellStyle name="Texto de advertencia 9 19" xfId="1567"/>
    <cellStyle name="Texto de advertencia 9 2" xfId="1568"/>
    <cellStyle name="Texto de advertencia 9 20" xfId="1569"/>
    <cellStyle name="Texto de advertencia 9 21" xfId="1570"/>
    <cellStyle name="Texto de advertencia 9 22" xfId="1571"/>
    <cellStyle name="Texto de advertencia 9 3" xfId="1572"/>
    <cellStyle name="Texto de advertencia 9 4" xfId="1573"/>
    <cellStyle name="Texto de advertencia 9 5" xfId="1574"/>
    <cellStyle name="Texto de advertencia 9 6" xfId="1575"/>
    <cellStyle name="Texto de advertencia 9 7" xfId="1576"/>
    <cellStyle name="Texto de advertencia 9 8" xfId="1577"/>
    <cellStyle name="Texto de advertencia 9 9" xfId="1578"/>
    <cellStyle name="Texto explicativo" xfId="1579" builtinId="53" customBuiltin="1"/>
    <cellStyle name="Texto explicativo 10" xfId="1580"/>
    <cellStyle name="Texto explicativo 11" xfId="1581"/>
    <cellStyle name="Texto explicativo 12" xfId="1582"/>
    <cellStyle name="Texto explicativo 13" xfId="1583"/>
    <cellStyle name="Texto explicativo 14" xfId="1584"/>
    <cellStyle name="Texto explicativo 15" xfId="1585"/>
    <cellStyle name="Texto explicativo 16" xfId="1586"/>
    <cellStyle name="Texto explicativo 17" xfId="1587"/>
    <cellStyle name="Texto explicativo 18" xfId="1588"/>
    <cellStyle name="Texto explicativo 2" xfId="1589"/>
    <cellStyle name="Texto explicativo 3" xfId="1590"/>
    <cellStyle name="Texto explicativo 4" xfId="1591"/>
    <cellStyle name="Texto explicativo 5" xfId="1592"/>
    <cellStyle name="Texto explicativo 6" xfId="1593"/>
    <cellStyle name="Texto explicativo 7" xfId="1594"/>
    <cellStyle name="Texto explicativo 8" xfId="1595"/>
    <cellStyle name="Texto explicativo 9" xfId="1596"/>
    <cellStyle name="Texto explicativo 9 10" xfId="1597"/>
    <cellStyle name="Texto explicativo 9 11" xfId="1598"/>
    <cellStyle name="Texto explicativo 9 12" xfId="1599"/>
    <cellStyle name="Texto explicativo 9 13" xfId="1600"/>
    <cellStyle name="Texto explicativo 9 14" xfId="1601"/>
    <cellStyle name="Texto explicativo 9 15" xfId="1602"/>
    <cellStyle name="Texto explicativo 9 16" xfId="1603"/>
    <cellStyle name="Texto explicativo 9 17" xfId="1604"/>
    <cellStyle name="Texto explicativo 9 18" xfId="1605"/>
    <cellStyle name="Texto explicativo 9 19" xfId="1606"/>
    <cellStyle name="Texto explicativo 9 2" xfId="1607"/>
    <cellStyle name="Texto explicativo 9 20" xfId="1608"/>
    <cellStyle name="Texto explicativo 9 21" xfId="1609"/>
    <cellStyle name="Texto explicativo 9 22" xfId="1610"/>
    <cellStyle name="Texto explicativo 9 3" xfId="1611"/>
    <cellStyle name="Texto explicativo 9 4" xfId="1612"/>
    <cellStyle name="Texto explicativo 9 5" xfId="1613"/>
    <cellStyle name="Texto explicativo 9 6" xfId="1614"/>
    <cellStyle name="Texto explicativo 9 7" xfId="1615"/>
    <cellStyle name="Texto explicativo 9 8" xfId="1616"/>
    <cellStyle name="Texto explicativo 9 9" xfId="1617"/>
    <cellStyle name="Título 1 10" xfId="1618"/>
    <cellStyle name="Título 1 11" xfId="1619"/>
    <cellStyle name="Título 1 12" xfId="1620"/>
    <cellStyle name="Título 1 13" xfId="1621"/>
    <cellStyle name="Título 1 14" xfId="1622"/>
    <cellStyle name="Título 1 15" xfId="1623"/>
    <cellStyle name="Título 1 16" xfId="1624"/>
    <cellStyle name="Título 1 17" xfId="1625"/>
    <cellStyle name="Título 1 18" xfId="1626"/>
    <cellStyle name="Título 1 2" xfId="1627"/>
    <cellStyle name="Título 1 3" xfId="1628"/>
    <cellStyle name="Título 1 4" xfId="1629"/>
    <cellStyle name="Título 1 5" xfId="1630"/>
    <cellStyle name="Título 1 6" xfId="1631"/>
    <cellStyle name="Título 1 7" xfId="1632"/>
    <cellStyle name="Título 1 8" xfId="1633"/>
    <cellStyle name="Título 1 9" xfId="1634"/>
    <cellStyle name="Título 1 9 10" xfId="1635"/>
    <cellStyle name="Título 1 9 11" xfId="1636"/>
    <cellStyle name="Título 1 9 12" xfId="1637"/>
    <cellStyle name="Título 1 9 13" xfId="1638"/>
    <cellStyle name="Título 1 9 14" xfId="1639"/>
    <cellStyle name="Título 1 9 15" xfId="1640"/>
    <cellStyle name="Título 1 9 16" xfId="1641"/>
    <cellStyle name="Título 1 9 17" xfId="1642"/>
    <cellStyle name="Título 1 9 18" xfId="1643"/>
    <cellStyle name="Título 1 9 19" xfId="1644"/>
    <cellStyle name="Título 1 9 2" xfId="1645"/>
    <cellStyle name="Título 1 9 20" xfId="1646"/>
    <cellStyle name="Título 1 9 21" xfId="1647"/>
    <cellStyle name="Título 1 9 22" xfId="1648"/>
    <cellStyle name="Título 1 9 3" xfId="1649"/>
    <cellStyle name="Título 1 9 4" xfId="1650"/>
    <cellStyle name="Título 1 9 5" xfId="1651"/>
    <cellStyle name="Título 1 9 6" xfId="1652"/>
    <cellStyle name="Título 1 9 7" xfId="1653"/>
    <cellStyle name="Título 1 9 8" xfId="1654"/>
    <cellStyle name="Título 1 9 9" xfId="1655"/>
    <cellStyle name="Título 10" xfId="1656"/>
    <cellStyle name="Título 11" xfId="1657"/>
    <cellStyle name="Título 11 10" xfId="1658"/>
    <cellStyle name="Título 11 11" xfId="1659"/>
    <cellStyle name="Título 11 12" xfId="1660"/>
    <cellStyle name="Título 11 13" xfId="1661"/>
    <cellStyle name="Título 11 14" xfId="1662"/>
    <cellStyle name="Título 11 15" xfId="1663"/>
    <cellStyle name="Título 11 16" xfId="1664"/>
    <cellStyle name="Título 11 17" xfId="1665"/>
    <cellStyle name="Título 11 18" xfId="1666"/>
    <cellStyle name="Título 11 19" xfId="1667"/>
    <cellStyle name="Título 11 2" xfId="1668"/>
    <cellStyle name="Título 11 20" xfId="1669"/>
    <cellStyle name="Título 11 21" xfId="1670"/>
    <cellStyle name="Título 11 22" xfId="1671"/>
    <cellStyle name="Título 11 3" xfId="1672"/>
    <cellStyle name="Título 11 4" xfId="1673"/>
    <cellStyle name="Título 11 5" xfId="1674"/>
    <cellStyle name="Título 11 6" xfId="1675"/>
    <cellStyle name="Título 11 7" xfId="1676"/>
    <cellStyle name="Título 11 8" xfId="1677"/>
    <cellStyle name="Título 11 9" xfId="1678"/>
    <cellStyle name="Título 12" xfId="1679"/>
    <cellStyle name="Título 13" xfId="1680"/>
    <cellStyle name="Título 14" xfId="1681"/>
    <cellStyle name="Título 15" xfId="1682"/>
    <cellStyle name="Título 16" xfId="1683"/>
    <cellStyle name="Título 17" xfId="1684"/>
    <cellStyle name="Título 18" xfId="1685"/>
    <cellStyle name="Título 19" xfId="1686"/>
    <cellStyle name="Título 2" xfId="1687" builtinId="17" customBuiltin="1"/>
    <cellStyle name="Título 2 10" xfId="1688"/>
    <cellStyle name="Título 2 11" xfId="1689"/>
    <cellStyle name="Título 2 12" xfId="1690"/>
    <cellStyle name="Título 2 13" xfId="1691"/>
    <cellStyle name="Título 2 14" xfId="1692"/>
    <cellStyle name="Título 2 15" xfId="1693"/>
    <cellStyle name="Título 2 16" xfId="1694"/>
    <cellStyle name="Título 2 17" xfId="1695"/>
    <cellStyle name="Título 2 18" xfId="1696"/>
    <cellStyle name="Título 2 2" xfId="1697"/>
    <cellStyle name="Título 2 3" xfId="1698"/>
    <cellStyle name="Título 2 4" xfId="1699"/>
    <cellStyle name="Título 2 5" xfId="1700"/>
    <cellStyle name="Título 2 6" xfId="1701"/>
    <cellStyle name="Título 2 7" xfId="1702"/>
    <cellStyle name="Título 2 8" xfId="1703"/>
    <cellStyle name="Título 2 9" xfId="1704"/>
    <cellStyle name="Título 2 9 10" xfId="1705"/>
    <cellStyle name="Título 2 9 11" xfId="1706"/>
    <cellStyle name="Título 2 9 12" xfId="1707"/>
    <cellStyle name="Título 2 9 13" xfId="1708"/>
    <cellStyle name="Título 2 9 14" xfId="1709"/>
    <cellStyle name="Título 2 9 15" xfId="1710"/>
    <cellStyle name="Título 2 9 16" xfId="1711"/>
    <cellStyle name="Título 2 9 17" xfId="1712"/>
    <cellStyle name="Título 2 9 18" xfId="1713"/>
    <cellStyle name="Título 2 9 19" xfId="1714"/>
    <cellStyle name="Título 2 9 2" xfId="1715"/>
    <cellStyle name="Título 2 9 20" xfId="1716"/>
    <cellStyle name="Título 2 9 21" xfId="1717"/>
    <cellStyle name="Título 2 9 22" xfId="1718"/>
    <cellStyle name="Título 2 9 3" xfId="1719"/>
    <cellStyle name="Título 2 9 4" xfId="1720"/>
    <cellStyle name="Título 2 9 5" xfId="1721"/>
    <cellStyle name="Título 2 9 6" xfId="1722"/>
    <cellStyle name="Título 2 9 7" xfId="1723"/>
    <cellStyle name="Título 2 9 8" xfId="1724"/>
    <cellStyle name="Título 2 9 9" xfId="1725"/>
    <cellStyle name="Título 20" xfId="1726"/>
    <cellStyle name="Título 21" xfId="1727"/>
    <cellStyle name="Título 3" xfId="1728" builtinId="18" customBuiltin="1"/>
    <cellStyle name="Título 3 10" xfId="1729"/>
    <cellStyle name="Título 3 11" xfId="1730"/>
    <cellStyle name="Título 3 12" xfId="1731"/>
    <cellStyle name="Título 3 13" xfId="1732"/>
    <cellStyle name="Título 3 14" xfId="1733"/>
    <cellStyle name="Título 3 15" xfId="1734"/>
    <cellStyle name="Título 3 16" xfId="1735"/>
    <cellStyle name="Título 3 17" xfId="1736"/>
    <cellStyle name="Título 3 18" xfId="1737"/>
    <cellStyle name="Título 3 2" xfId="1738"/>
    <cellStyle name="Título 3 3" xfId="1739"/>
    <cellStyle name="Título 3 4" xfId="1740"/>
    <cellStyle name="Título 3 5" xfId="1741"/>
    <cellStyle name="Título 3 6" xfId="1742"/>
    <cellStyle name="Título 3 7" xfId="1743"/>
    <cellStyle name="Título 3 8" xfId="1744"/>
    <cellStyle name="Título 3 9" xfId="1745"/>
    <cellStyle name="Título 3 9 10" xfId="1746"/>
    <cellStyle name="Título 3 9 11" xfId="1747"/>
    <cellStyle name="Título 3 9 12" xfId="1748"/>
    <cellStyle name="Título 3 9 13" xfId="1749"/>
    <cellStyle name="Título 3 9 14" xfId="1750"/>
    <cellStyle name="Título 3 9 15" xfId="1751"/>
    <cellStyle name="Título 3 9 16" xfId="1752"/>
    <cellStyle name="Título 3 9 17" xfId="1753"/>
    <cellStyle name="Título 3 9 18" xfId="1754"/>
    <cellStyle name="Título 3 9 19" xfId="1755"/>
    <cellStyle name="Título 3 9 2" xfId="1756"/>
    <cellStyle name="Título 3 9 20" xfId="1757"/>
    <cellStyle name="Título 3 9 21" xfId="1758"/>
    <cellStyle name="Título 3 9 22" xfId="1759"/>
    <cellStyle name="Título 3 9 3" xfId="1760"/>
    <cellStyle name="Título 3 9 4" xfId="1761"/>
    <cellStyle name="Título 3 9 5" xfId="1762"/>
    <cellStyle name="Título 3 9 6" xfId="1763"/>
    <cellStyle name="Título 3 9 7" xfId="1764"/>
    <cellStyle name="Título 3 9 8" xfId="1765"/>
    <cellStyle name="Título 3 9 9" xfId="1766"/>
    <cellStyle name="Título 4" xfId="1767"/>
    <cellStyle name="Título 5" xfId="1768"/>
    <cellStyle name="Título 6" xfId="1769"/>
    <cellStyle name="Título 7" xfId="1770"/>
    <cellStyle name="Título 8" xfId="1771"/>
    <cellStyle name="Título 9" xfId="1772"/>
    <cellStyle name="Total" xfId="1773" builtinId="25" customBuiltin="1"/>
    <cellStyle name="Total 10" xfId="1774"/>
    <cellStyle name="Total 11" xfId="1775"/>
    <cellStyle name="Total 12" xfId="1776"/>
    <cellStyle name="Total 13" xfId="1777"/>
    <cellStyle name="Total 14" xfId="1778"/>
    <cellStyle name="Total 15" xfId="1779"/>
    <cellStyle name="Total 16" xfId="1780"/>
    <cellStyle name="Total 2" xfId="1781"/>
    <cellStyle name="Total 3" xfId="1782"/>
    <cellStyle name="Total 4" xfId="1783"/>
    <cellStyle name="Total 5" xfId="1784"/>
    <cellStyle name="Total 6" xfId="1785"/>
    <cellStyle name="Total 7" xfId="1786"/>
    <cellStyle name="Total 8" xfId="1787"/>
    <cellStyle name="Total 9" xfId="178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0-2BCE-4834-8D7B-3A6F522DCF6E}"/>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1-2BCE-4834-8D7B-3A6F522DCF6E}"/>
            </c:ext>
          </c:extLst>
        </c:ser>
        <c:dLbls>
          <c:showLegendKey val="0"/>
          <c:showVal val="0"/>
          <c:showCatName val="0"/>
          <c:showSerName val="0"/>
          <c:showPercent val="0"/>
          <c:showBubbleSize val="0"/>
        </c:dLbls>
        <c:marker val="1"/>
        <c:smooth val="0"/>
        <c:axId val="-1516185808"/>
        <c:axId val="-1516177104"/>
      </c:lineChart>
      <c:catAx>
        <c:axId val="-1516185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516177104"/>
        <c:crosses val="autoZero"/>
        <c:auto val="1"/>
        <c:lblAlgn val="ctr"/>
        <c:lblOffset val="100"/>
        <c:noMultiLvlLbl val="0"/>
      </c:catAx>
      <c:valAx>
        <c:axId val="-151617710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516185808"/>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0</c:formatCode>
                <c:ptCount val="12"/>
                <c:pt idx="0">
                  <c:v>7</c:v>
                </c:pt>
                <c:pt idx="1">
                  <c:v>29</c:v>
                </c:pt>
                <c:pt idx="2">
                  <c:v>29</c:v>
                </c:pt>
                <c:pt idx="3">
                  <c:v>24</c:v>
                </c:pt>
                <c:pt idx="4">
                  <c:v>10</c:v>
                </c:pt>
                <c:pt idx="5">
                  <c:v>12</c:v>
                </c:pt>
                <c:pt idx="6">
                  <c:v>28</c:v>
                </c:pt>
                <c:pt idx="7">
                  <c:v>41</c:v>
                </c:pt>
                <c:pt idx="8">
                  <c:v>14</c:v>
                </c:pt>
                <c:pt idx="9">
                  <c:v>8</c:v>
                </c:pt>
                <c:pt idx="10">
                  <c:v>3</c:v>
                </c:pt>
              </c:numCache>
            </c:numRef>
          </c:val>
          <c:extLst xmlns:c16r2="http://schemas.microsoft.com/office/drawing/2015/06/chart">
            <c:ext xmlns:c16="http://schemas.microsoft.com/office/drawing/2014/chart" uri="{C3380CC4-5D6E-409C-BE32-E72D297353CC}">
              <c16:uniqueId val="{00000000-4F4E-492E-82AD-C17FBC7E01DA}"/>
            </c:ext>
          </c:extLst>
        </c:ser>
        <c:ser>
          <c:idx val="1"/>
          <c:order val="1"/>
          <c:tx>
            <c:strRef>
              <c:f>'Meta No. 1'!$C$26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0</c:formatCode>
                <c:ptCount val="12"/>
                <c:pt idx="0">
                  <c:v>8</c:v>
                </c:pt>
                <c:pt idx="1">
                  <c:v>10</c:v>
                </c:pt>
                <c:pt idx="2">
                  <c:v>15</c:v>
                </c:pt>
                <c:pt idx="3">
                  <c:v>18</c:v>
                </c:pt>
                <c:pt idx="4">
                  <c:v>22</c:v>
                </c:pt>
                <c:pt idx="5">
                  <c:v>32</c:v>
                </c:pt>
                <c:pt idx="6">
                  <c:v>32</c:v>
                </c:pt>
                <c:pt idx="7">
                  <c:v>20</c:v>
                </c:pt>
                <c:pt idx="8">
                  <c:v>18</c:v>
                </c:pt>
                <c:pt idx="9">
                  <c:v>15</c:v>
                </c:pt>
                <c:pt idx="10">
                  <c:v>10</c:v>
                </c:pt>
                <c:pt idx="11">
                  <c:v>8</c:v>
                </c:pt>
              </c:numCache>
            </c:numRef>
          </c:val>
          <c:extLst xmlns:c16r2="http://schemas.microsoft.com/office/drawing/2015/06/chart">
            <c:ext xmlns:c16="http://schemas.microsoft.com/office/drawing/2014/chart" uri="{C3380CC4-5D6E-409C-BE32-E72D297353CC}">
              <c16:uniqueId val="{00000001-4F4E-492E-82AD-C17FBC7E01DA}"/>
            </c:ext>
          </c:extLst>
        </c:ser>
        <c:dLbls>
          <c:showLegendKey val="0"/>
          <c:showVal val="0"/>
          <c:showCatName val="0"/>
          <c:showSerName val="0"/>
          <c:showPercent val="0"/>
          <c:showBubbleSize val="0"/>
        </c:dLbls>
        <c:gapWidth val="150"/>
        <c:axId val="-1516186352"/>
        <c:axId val="-1516176016"/>
      </c:barChart>
      <c:lineChart>
        <c:grouping val="standard"/>
        <c:varyColors val="0"/>
        <c:ser>
          <c:idx val="0"/>
          <c:order val="2"/>
          <c:tx>
            <c:strRef>
              <c:f>'Meta No. 1'!$H$26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1'!$H$27:$H$38</c:f>
              <c:numCache>
                <c:formatCode>0.00%</c:formatCode>
                <c:ptCount val="12"/>
                <c:pt idx="0">
                  <c:v>3.3653846153846152E-2</c:v>
                </c:pt>
                <c:pt idx="1">
                  <c:v>0.17307692307692307</c:v>
                </c:pt>
                <c:pt idx="2">
                  <c:v>0.3125</c:v>
                </c:pt>
                <c:pt idx="3">
                  <c:v>0.42788461538461542</c:v>
                </c:pt>
                <c:pt idx="4">
                  <c:v>0.47596153846153849</c:v>
                </c:pt>
                <c:pt idx="5">
                  <c:v>0.53365384615384615</c:v>
                </c:pt>
                <c:pt idx="6">
                  <c:v>0.66826923076923073</c:v>
                </c:pt>
                <c:pt idx="7">
                  <c:v>0.86538461538461531</c:v>
                </c:pt>
                <c:pt idx="8">
                  <c:v>0.9326923076923076</c:v>
                </c:pt>
                <c:pt idx="9">
                  <c:v>0.97115384615384603</c:v>
                </c:pt>
                <c:pt idx="10">
                  <c:v>0.98557692307692291</c:v>
                </c:pt>
                <c:pt idx="11">
                  <c:v>0</c:v>
                </c:pt>
              </c:numCache>
            </c:numRef>
          </c:val>
          <c:smooth val="0"/>
          <c:extLst xmlns:c16r2="http://schemas.microsoft.com/office/drawing/2015/06/chart">
            <c:ext xmlns:c16="http://schemas.microsoft.com/office/drawing/2014/chart" uri="{C3380CC4-5D6E-409C-BE32-E72D297353CC}">
              <c16:uniqueId val="{00000002-4F4E-492E-82AD-C17FBC7E01DA}"/>
            </c:ext>
          </c:extLst>
        </c:ser>
        <c:dLbls>
          <c:showLegendKey val="0"/>
          <c:showVal val="0"/>
          <c:showCatName val="0"/>
          <c:showSerName val="0"/>
          <c:showPercent val="0"/>
          <c:showBubbleSize val="0"/>
        </c:dLbls>
        <c:marker val="1"/>
        <c:smooth val="0"/>
        <c:axId val="-1516180368"/>
        <c:axId val="-1516177648"/>
      </c:lineChart>
      <c:catAx>
        <c:axId val="-1516186352"/>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516176016"/>
        <c:crossesAt val="0"/>
        <c:auto val="1"/>
        <c:lblAlgn val="ctr"/>
        <c:lblOffset val="100"/>
        <c:tickLblSkip val="1"/>
        <c:tickMarkSkip val="1"/>
        <c:noMultiLvlLbl val="0"/>
      </c:catAx>
      <c:valAx>
        <c:axId val="-1516176016"/>
        <c:scaling>
          <c:orientation val="minMax"/>
          <c:max val="35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516186352"/>
        <c:crosses val="autoZero"/>
        <c:crossBetween val="between"/>
        <c:majorUnit val="50"/>
      </c:valAx>
      <c:valAx>
        <c:axId val="-1516177648"/>
        <c:scaling>
          <c:orientation val="minMax"/>
          <c:max val="1"/>
        </c:scaling>
        <c:delete val="0"/>
        <c:axPos val="r"/>
        <c:numFmt formatCode="0%" sourceLinked="0"/>
        <c:majorTickMark val="out"/>
        <c:minorTickMark val="none"/>
        <c:tickLblPos val="nextTo"/>
        <c:crossAx val="-1516180368"/>
        <c:crosses val="max"/>
        <c:crossBetween val="between"/>
        <c:majorUnit val="0.1"/>
      </c:valAx>
      <c:catAx>
        <c:axId val="-1516180368"/>
        <c:scaling>
          <c:orientation val="minMax"/>
        </c:scaling>
        <c:delete val="1"/>
        <c:axPos val="b"/>
        <c:numFmt formatCode="General" sourceLinked="1"/>
        <c:majorTickMark val="out"/>
        <c:minorTickMark val="none"/>
        <c:tickLblPos val="nextTo"/>
        <c:crossAx val="-1516177648"/>
        <c:crosses val="autoZero"/>
        <c:auto val="1"/>
        <c:lblAlgn val="ctr"/>
        <c:lblOffset val="100"/>
        <c:noMultiLvlLbl val="0"/>
      </c:catAx>
      <c:spPr>
        <a:noFill/>
        <a:ln w="12700">
          <a:solidFill>
            <a:srgbClr val="B3B3B3"/>
          </a:solidFill>
          <a:prstDash val="solid"/>
        </a:ln>
      </c:spPr>
    </c:plotArea>
    <c:legend>
      <c:legendPos val="r"/>
      <c:layout>
        <c:manualLayout>
          <c:xMode val="edge"/>
          <c:yMode val="edge"/>
          <c:x val="0.85561781272411186"/>
          <c:y val="0.55931248926527055"/>
          <c:w val="0.14327470846274268"/>
          <c:h val="0.27472319649505805"/>
        </c:manualLayout>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039729700775571E-2"/>
          <c:y val="3.6865525695471232E-2"/>
          <c:w val="0.77859643208017493"/>
          <c:h val="0.61972308695220868"/>
        </c:manualLayout>
      </c:layout>
      <c:barChart>
        <c:barDir val="col"/>
        <c:grouping val="clustered"/>
        <c:varyColors val="0"/>
        <c:ser>
          <c:idx val="0"/>
          <c:order val="0"/>
          <c:tx>
            <c:strRef>
              <c:f>'Meta No. 2'!$D$26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_(* #,##0.00_);_(* \(#,##0.00\);_(* "-"??_);_(@_)</c:formatCode>
                <c:ptCount val="12"/>
                <c:pt idx="0">
                  <c:v>0.1</c:v>
                </c:pt>
                <c:pt idx="1">
                  <c:v>0.1</c:v>
                </c:pt>
                <c:pt idx="2">
                  <c:v>0.2</c:v>
                </c:pt>
                <c:pt idx="3">
                  <c:v>0.1</c:v>
                </c:pt>
                <c:pt idx="4">
                  <c:v>0.2</c:v>
                </c:pt>
                <c:pt idx="5">
                  <c:v>0.1</c:v>
                </c:pt>
                <c:pt idx="6">
                  <c:v>0.2</c:v>
                </c:pt>
                <c:pt idx="7">
                  <c:v>0.22</c:v>
                </c:pt>
                <c:pt idx="8">
                  <c:v>0.22</c:v>
                </c:pt>
                <c:pt idx="9">
                  <c:v>0.22</c:v>
                </c:pt>
                <c:pt idx="10">
                  <c:v>0.22</c:v>
                </c:pt>
              </c:numCache>
            </c:numRef>
          </c:val>
          <c:extLst xmlns:c16r2="http://schemas.microsoft.com/office/drawing/2015/06/chart">
            <c:ext xmlns:c16="http://schemas.microsoft.com/office/drawing/2014/chart" uri="{C3380CC4-5D6E-409C-BE32-E72D297353CC}">
              <c16:uniqueId val="{00000000-67BB-4FE0-BD79-6A9053FC1697}"/>
            </c:ext>
          </c:extLst>
        </c:ser>
        <c:ser>
          <c:idx val="1"/>
          <c:order val="1"/>
          <c:tx>
            <c:strRef>
              <c:f>'Meta No. 2'!$C$26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_(* #,##0.00_);_(* \(#,##0.00\);_(* "-"??_);_(@_)</c:formatCode>
                <c:ptCount val="12"/>
                <c:pt idx="0">
                  <c:v>0.1</c:v>
                </c:pt>
                <c:pt idx="1">
                  <c:v>0.1</c:v>
                </c:pt>
                <c:pt idx="2">
                  <c:v>0.2</c:v>
                </c:pt>
                <c:pt idx="3">
                  <c:v>0.1</c:v>
                </c:pt>
                <c:pt idx="4">
                  <c:v>0.2</c:v>
                </c:pt>
                <c:pt idx="5">
                  <c:v>0.1</c:v>
                </c:pt>
                <c:pt idx="6">
                  <c:v>0.2</c:v>
                </c:pt>
                <c:pt idx="7">
                  <c:v>0.22</c:v>
                </c:pt>
                <c:pt idx="8">
                  <c:v>0.22</c:v>
                </c:pt>
                <c:pt idx="9">
                  <c:v>0.22</c:v>
                </c:pt>
                <c:pt idx="10">
                  <c:v>0.22</c:v>
                </c:pt>
                <c:pt idx="11">
                  <c:v>0.12</c:v>
                </c:pt>
              </c:numCache>
            </c:numRef>
          </c:val>
          <c:extLst xmlns:c16r2="http://schemas.microsoft.com/office/drawing/2015/06/chart">
            <c:ext xmlns:c16="http://schemas.microsoft.com/office/drawing/2014/chart" uri="{C3380CC4-5D6E-409C-BE32-E72D297353CC}">
              <c16:uniqueId val="{00000001-67BB-4FE0-BD79-6A9053FC1697}"/>
            </c:ext>
          </c:extLst>
        </c:ser>
        <c:dLbls>
          <c:showLegendKey val="0"/>
          <c:showVal val="0"/>
          <c:showCatName val="0"/>
          <c:showSerName val="0"/>
          <c:showPercent val="0"/>
          <c:showBubbleSize val="0"/>
        </c:dLbls>
        <c:gapWidth val="150"/>
        <c:axId val="-1516181456"/>
        <c:axId val="-1516182000"/>
      </c:barChart>
      <c:lineChart>
        <c:grouping val="standard"/>
        <c:varyColors val="0"/>
        <c:ser>
          <c:idx val="0"/>
          <c:order val="2"/>
          <c:tx>
            <c:strRef>
              <c:f>'Meta No. 2'!$H$26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2'!$H$27:$H$38</c:f>
              <c:numCache>
                <c:formatCode>0.00%</c:formatCode>
                <c:ptCount val="12"/>
                <c:pt idx="0">
                  <c:v>0.05</c:v>
                </c:pt>
                <c:pt idx="1">
                  <c:v>0.1</c:v>
                </c:pt>
                <c:pt idx="2">
                  <c:v>0.2</c:v>
                </c:pt>
                <c:pt idx="3">
                  <c:v>0.25</c:v>
                </c:pt>
                <c:pt idx="4">
                  <c:v>0.35</c:v>
                </c:pt>
                <c:pt idx="5">
                  <c:v>0.39999999999999997</c:v>
                </c:pt>
                <c:pt idx="6">
                  <c:v>0.5</c:v>
                </c:pt>
                <c:pt idx="7">
                  <c:v>0.61</c:v>
                </c:pt>
                <c:pt idx="8">
                  <c:v>0.72</c:v>
                </c:pt>
                <c:pt idx="9">
                  <c:v>0.83</c:v>
                </c:pt>
                <c:pt idx="10">
                  <c:v>0.94</c:v>
                </c:pt>
                <c:pt idx="11">
                  <c:v>0</c:v>
                </c:pt>
              </c:numCache>
            </c:numRef>
          </c:val>
          <c:smooth val="0"/>
          <c:extLst xmlns:c16r2="http://schemas.microsoft.com/office/drawing/2015/06/chart">
            <c:ext xmlns:c16="http://schemas.microsoft.com/office/drawing/2014/chart" uri="{C3380CC4-5D6E-409C-BE32-E72D297353CC}">
              <c16:uniqueId val="{00000002-67BB-4FE0-BD79-6A9053FC1697}"/>
            </c:ext>
          </c:extLst>
        </c:ser>
        <c:dLbls>
          <c:showLegendKey val="0"/>
          <c:showVal val="0"/>
          <c:showCatName val="0"/>
          <c:showSerName val="0"/>
          <c:showPercent val="0"/>
          <c:showBubbleSize val="0"/>
        </c:dLbls>
        <c:marker val="1"/>
        <c:smooth val="0"/>
        <c:axId val="-1516189072"/>
        <c:axId val="-1516176560"/>
      </c:lineChart>
      <c:catAx>
        <c:axId val="-15161814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516182000"/>
        <c:crossesAt val="0"/>
        <c:auto val="1"/>
        <c:lblAlgn val="ctr"/>
        <c:lblOffset val="100"/>
        <c:tickLblSkip val="1"/>
        <c:tickMarkSkip val="1"/>
        <c:noMultiLvlLbl val="0"/>
      </c:catAx>
      <c:valAx>
        <c:axId val="-1516182000"/>
        <c:scaling>
          <c:orientation val="minMax"/>
          <c:max val="2"/>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516181456"/>
        <c:crosses val="autoZero"/>
        <c:crossBetween val="between"/>
        <c:majorUnit val="1"/>
      </c:valAx>
      <c:valAx>
        <c:axId val="-1516176560"/>
        <c:scaling>
          <c:orientation val="minMax"/>
          <c:max val="1"/>
        </c:scaling>
        <c:delete val="0"/>
        <c:axPos val="r"/>
        <c:numFmt formatCode="0%" sourceLinked="0"/>
        <c:majorTickMark val="out"/>
        <c:minorTickMark val="none"/>
        <c:tickLblPos val="nextTo"/>
        <c:crossAx val="-1516189072"/>
        <c:crosses val="max"/>
        <c:crossBetween val="between"/>
        <c:majorUnit val="0.1"/>
      </c:valAx>
      <c:catAx>
        <c:axId val="-1516189072"/>
        <c:scaling>
          <c:orientation val="minMax"/>
        </c:scaling>
        <c:delete val="1"/>
        <c:axPos val="b"/>
        <c:numFmt formatCode="General" sourceLinked="1"/>
        <c:majorTickMark val="out"/>
        <c:minorTickMark val="none"/>
        <c:tickLblPos val="nextTo"/>
        <c:crossAx val="-1516176560"/>
        <c:crosses val="autoZero"/>
        <c:auto val="1"/>
        <c:lblAlgn val="ctr"/>
        <c:lblOffset val="100"/>
        <c:noMultiLvlLbl val="0"/>
      </c:catAx>
      <c:spPr>
        <a:noFill/>
        <a:ln w="12700">
          <a:solidFill>
            <a:srgbClr val="B3B3B3"/>
          </a:solidFill>
          <a:prstDash val="solid"/>
        </a:ln>
      </c:spPr>
    </c:plotArea>
    <c:legend>
      <c:legendPos val="r"/>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555646528713759E-2"/>
          <c:y val="3.625867660313891E-2"/>
          <c:w val="0.73913697485977126"/>
          <c:h val="0.62598288374513322"/>
        </c:manualLayout>
      </c:layout>
      <c:barChart>
        <c:barDir val="col"/>
        <c:grouping val="clustered"/>
        <c:varyColors val="0"/>
        <c:ser>
          <c:idx val="0"/>
          <c:order val="0"/>
          <c:tx>
            <c:strRef>
              <c:f>'Meta No. 3'!$D$26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_(* #,##0_);_(* \(#,##0\);_(* "-"??_);_(@_)</c:formatCode>
                <c:ptCount val="12"/>
                <c:pt idx="0">
                  <c:v>165</c:v>
                </c:pt>
                <c:pt idx="1">
                  <c:v>200</c:v>
                </c:pt>
                <c:pt idx="2">
                  <c:v>200</c:v>
                </c:pt>
                <c:pt idx="3">
                  <c:v>200</c:v>
                </c:pt>
                <c:pt idx="4">
                  <c:v>200</c:v>
                </c:pt>
                <c:pt idx="5">
                  <c:v>250</c:v>
                </c:pt>
                <c:pt idx="6">
                  <c:v>250</c:v>
                </c:pt>
                <c:pt idx="7">
                  <c:v>250</c:v>
                </c:pt>
                <c:pt idx="8">
                  <c:v>150</c:v>
                </c:pt>
                <c:pt idx="9">
                  <c:v>150</c:v>
                </c:pt>
                <c:pt idx="10">
                  <c:v>85</c:v>
                </c:pt>
                <c:pt idx="11">
                  <c:v>0</c:v>
                </c:pt>
              </c:numCache>
            </c:numRef>
          </c:val>
          <c:extLst xmlns:c16r2="http://schemas.microsoft.com/office/drawing/2015/06/chart">
            <c:ext xmlns:c16="http://schemas.microsoft.com/office/drawing/2014/chart" uri="{C3380CC4-5D6E-409C-BE32-E72D297353CC}">
              <c16:uniqueId val="{00000000-1326-4D47-B16E-9DFEDAD9AFB1}"/>
            </c:ext>
          </c:extLst>
        </c:ser>
        <c:ser>
          <c:idx val="1"/>
          <c:order val="1"/>
          <c:tx>
            <c:strRef>
              <c:f>'Meta No. 3'!$C$26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_(* #,##0_);_(* \(#,##0\);_(* "-"??_);_(@_)</c:formatCode>
                <c:ptCount val="12"/>
                <c:pt idx="0">
                  <c:v>50</c:v>
                </c:pt>
                <c:pt idx="1">
                  <c:v>200</c:v>
                </c:pt>
                <c:pt idx="2">
                  <c:v>200</c:v>
                </c:pt>
                <c:pt idx="3">
                  <c:v>200</c:v>
                </c:pt>
                <c:pt idx="4">
                  <c:v>200</c:v>
                </c:pt>
                <c:pt idx="5">
                  <c:v>250</c:v>
                </c:pt>
                <c:pt idx="6">
                  <c:v>250</c:v>
                </c:pt>
                <c:pt idx="7">
                  <c:v>250</c:v>
                </c:pt>
                <c:pt idx="8">
                  <c:v>150</c:v>
                </c:pt>
                <c:pt idx="9">
                  <c:v>150</c:v>
                </c:pt>
                <c:pt idx="10">
                  <c:v>200</c:v>
                </c:pt>
                <c:pt idx="11">
                  <c:v>0</c:v>
                </c:pt>
              </c:numCache>
            </c:numRef>
          </c:val>
          <c:extLst xmlns:c16r2="http://schemas.microsoft.com/office/drawing/2015/06/chart">
            <c:ext xmlns:c16="http://schemas.microsoft.com/office/drawing/2014/chart" uri="{C3380CC4-5D6E-409C-BE32-E72D297353CC}">
              <c16:uniqueId val="{00000001-1326-4D47-B16E-9DFEDAD9AFB1}"/>
            </c:ext>
          </c:extLst>
        </c:ser>
        <c:dLbls>
          <c:showLegendKey val="0"/>
          <c:showVal val="0"/>
          <c:showCatName val="0"/>
          <c:showSerName val="0"/>
          <c:showPercent val="0"/>
          <c:showBubbleSize val="0"/>
        </c:dLbls>
        <c:gapWidth val="150"/>
        <c:axId val="-1516191248"/>
        <c:axId val="-1516180912"/>
      </c:barChart>
      <c:lineChart>
        <c:grouping val="standard"/>
        <c:varyColors val="0"/>
        <c:ser>
          <c:idx val="0"/>
          <c:order val="2"/>
          <c:tx>
            <c:strRef>
              <c:f>'Meta No. 3'!$H$26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3'!$H$27:$H$38</c:f>
              <c:numCache>
                <c:formatCode>0.00%</c:formatCode>
                <c:ptCount val="12"/>
                <c:pt idx="0">
                  <c:v>7.857142857142857E-2</c:v>
                </c:pt>
                <c:pt idx="1">
                  <c:v>0.1738095238095238</c:v>
                </c:pt>
                <c:pt idx="2">
                  <c:v>0.26904761904761904</c:v>
                </c:pt>
                <c:pt idx="3">
                  <c:v>0.36428571428571427</c:v>
                </c:pt>
                <c:pt idx="4">
                  <c:v>0.4595238095238095</c:v>
                </c:pt>
                <c:pt idx="5">
                  <c:v>0.57857142857142851</c:v>
                </c:pt>
                <c:pt idx="6">
                  <c:v>0.69761904761904758</c:v>
                </c:pt>
                <c:pt idx="7">
                  <c:v>0.81666666666666665</c:v>
                </c:pt>
                <c:pt idx="8">
                  <c:v>0.88809523809523805</c:v>
                </c:pt>
                <c:pt idx="9">
                  <c:v>0.95952380952380945</c:v>
                </c:pt>
                <c:pt idx="10">
                  <c:v>0.99999999999999989</c:v>
                </c:pt>
              </c:numCache>
            </c:numRef>
          </c:val>
          <c:smooth val="0"/>
          <c:extLst xmlns:c16r2="http://schemas.microsoft.com/office/drawing/2015/06/chart">
            <c:ext xmlns:c16="http://schemas.microsoft.com/office/drawing/2014/chart" uri="{C3380CC4-5D6E-409C-BE32-E72D297353CC}">
              <c16:uniqueId val="{00000002-1326-4D47-B16E-9DFEDAD9AFB1}"/>
            </c:ext>
          </c:extLst>
        </c:ser>
        <c:dLbls>
          <c:showLegendKey val="0"/>
          <c:showVal val="0"/>
          <c:showCatName val="0"/>
          <c:showSerName val="0"/>
          <c:showPercent val="0"/>
          <c:showBubbleSize val="0"/>
        </c:dLbls>
        <c:marker val="1"/>
        <c:smooth val="0"/>
        <c:axId val="-1516185264"/>
        <c:axId val="-1516190704"/>
      </c:lineChart>
      <c:catAx>
        <c:axId val="-1516191248"/>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516180912"/>
        <c:crossesAt val="0"/>
        <c:auto val="1"/>
        <c:lblAlgn val="ctr"/>
        <c:lblOffset val="100"/>
        <c:tickLblSkip val="1"/>
        <c:tickMarkSkip val="1"/>
        <c:noMultiLvlLbl val="0"/>
      </c:catAx>
      <c:valAx>
        <c:axId val="-1516180912"/>
        <c:scaling>
          <c:orientation val="minMax"/>
          <c:max val="25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516191248"/>
        <c:crosses val="autoZero"/>
        <c:crossBetween val="between"/>
        <c:majorUnit val="5000"/>
      </c:valAx>
      <c:valAx>
        <c:axId val="-1516190704"/>
        <c:scaling>
          <c:orientation val="minMax"/>
          <c:max val="1"/>
        </c:scaling>
        <c:delete val="0"/>
        <c:axPos val="r"/>
        <c:numFmt formatCode="0%" sourceLinked="0"/>
        <c:majorTickMark val="out"/>
        <c:minorTickMark val="none"/>
        <c:tickLblPos val="nextTo"/>
        <c:crossAx val="-1516185264"/>
        <c:crosses val="max"/>
        <c:crossBetween val="between"/>
        <c:majorUnit val="0.1"/>
      </c:valAx>
      <c:catAx>
        <c:axId val="-1516185264"/>
        <c:scaling>
          <c:orientation val="minMax"/>
        </c:scaling>
        <c:delete val="1"/>
        <c:axPos val="b"/>
        <c:numFmt formatCode="General" sourceLinked="1"/>
        <c:majorTickMark val="out"/>
        <c:minorTickMark val="none"/>
        <c:tickLblPos val="nextTo"/>
        <c:crossAx val="-1516190704"/>
        <c:crosses val="autoZero"/>
        <c:auto val="1"/>
        <c:lblAlgn val="ctr"/>
        <c:lblOffset val="100"/>
        <c:noMultiLvlLbl val="0"/>
      </c:catAx>
      <c:spPr>
        <a:noFill/>
        <a:ln w="12700">
          <a:solidFill>
            <a:srgbClr val="B3B3B3"/>
          </a:solidFill>
          <a:prstDash val="solid"/>
        </a:ln>
      </c:spPr>
    </c:plotArea>
    <c:legend>
      <c:legendPos val="r"/>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4'!$D$26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0</c:formatCode>
                <c:ptCount val="12"/>
                <c:pt idx="0">
                  <c:v>8</c:v>
                </c:pt>
                <c:pt idx="1">
                  <c:v>69</c:v>
                </c:pt>
                <c:pt idx="2">
                  <c:v>159</c:v>
                </c:pt>
                <c:pt idx="3">
                  <c:v>171</c:v>
                </c:pt>
                <c:pt idx="4">
                  <c:v>257</c:v>
                </c:pt>
                <c:pt idx="5">
                  <c:v>267</c:v>
                </c:pt>
                <c:pt idx="6">
                  <c:v>214</c:v>
                </c:pt>
                <c:pt idx="7">
                  <c:v>242</c:v>
                </c:pt>
                <c:pt idx="8">
                  <c:v>225</c:v>
                </c:pt>
                <c:pt idx="9">
                  <c:v>66</c:v>
                </c:pt>
                <c:pt idx="10">
                  <c:v>17</c:v>
                </c:pt>
              </c:numCache>
            </c:numRef>
          </c:val>
          <c:extLst xmlns:c16r2="http://schemas.microsoft.com/office/drawing/2015/06/chart">
            <c:ext xmlns:c16="http://schemas.microsoft.com/office/drawing/2014/chart" uri="{C3380CC4-5D6E-409C-BE32-E72D297353CC}">
              <c16:uniqueId val="{00000000-932C-42E1-87CA-F74FE997A90D}"/>
            </c:ext>
          </c:extLst>
        </c:ser>
        <c:ser>
          <c:idx val="1"/>
          <c:order val="1"/>
          <c:tx>
            <c:strRef>
              <c:f>'Meta No. 4'!$C$26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_(* #,##0_);_(* \(#,##0\);_(* "-"??_);_(@_)</c:formatCode>
                <c:ptCount val="12"/>
                <c:pt idx="0">
                  <c:v>0</c:v>
                </c:pt>
                <c:pt idx="1">
                  <c:v>50</c:v>
                </c:pt>
                <c:pt idx="2">
                  <c:v>70</c:v>
                </c:pt>
                <c:pt idx="3">
                  <c:v>250</c:v>
                </c:pt>
                <c:pt idx="4">
                  <c:v>250</c:v>
                </c:pt>
                <c:pt idx="5">
                  <c:v>250</c:v>
                </c:pt>
                <c:pt idx="6">
                  <c:v>200</c:v>
                </c:pt>
                <c:pt idx="7">
                  <c:v>200</c:v>
                </c:pt>
                <c:pt idx="8">
                  <c:v>150</c:v>
                </c:pt>
                <c:pt idx="9">
                  <c:v>150</c:v>
                </c:pt>
                <c:pt idx="10">
                  <c:v>100</c:v>
                </c:pt>
                <c:pt idx="11">
                  <c:v>30</c:v>
                </c:pt>
              </c:numCache>
            </c:numRef>
          </c:val>
          <c:extLst xmlns:c16r2="http://schemas.microsoft.com/office/drawing/2015/06/chart">
            <c:ext xmlns:c16="http://schemas.microsoft.com/office/drawing/2014/chart" uri="{C3380CC4-5D6E-409C-BE32-E72D297353CC}">
              <c16:uniqueId val="{00000001-932C-42E1-87CA-F74FE997A90D}"/>
            </c:ext>
          </c:extLst>
        </c:ser>
        <c:dLbls>
          <c:showLegendKey val="0"/>
          <c:showVal val="0"/>
          <c:showCatName val="0"/>
          <c:showSerName val="0"/>
          <c:showPercent val="0"/>
          <c:showBubbleSize val="0"/>
        </c:dLbls>
        <c:gapWidth val="150"/>
        <c:axId val="-1516190160"/>
        <c:axId val="-1516183632"/>
      </c:barChart>
      <c:lineChart>
        <c:grouping val="standard"/>
        <c:varyColors val="0"/>
        <c:ser>
          <c:idx val="0"/>
          <c:order val="2"/>
          <c:tx>
            <c:strRef>
              <c:f>'Meta No. 4'!$H$26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4'!$H$27:$H$38</c:f>
              <c:numCache>
                <c:formatCode>0.00%</c:formatCode>
                <c:ptCount val="12"/>
                <c:pt idx="0">
                  <c:v>4.7058823529411761E-3</c:v>
                </c:pt>
                <c:pt idx="1">
                  <c:v>4.0588235294117647E-2</c:v>
                </c:pt>
                <c:pt idx="2">
                  <c:v>0.13882352941176471</c:v>
                </c:pt>
                <c:pt idx="3">
                  <c:v>0.23941176470588235</c:v>
                </c:pt>
                <c:pt idx="4">
                  <c:v>0.39058823529411768</c:v>
                </c:pt>
                <c:pt idx="5">
                  <c:v>0.54764705882352949</c:v>
                </c:pt>
                <c:pt idx="6">
                  <c:v>0.67352941176470593</c:v>
                </c:pt>
                <c:pt idx="7">
                  <c:v>0.8158823529411765</c:v>
                </c:pt>
                <c:pt idx="8">
                  <c:v>0.94823529411764707</c:v>
                </c:pt>
                <c:pt idx="9">
                  <c:v>0.98705882352941177</c:v>
                </c:pt>
                <c:pt idx="10">
                  <c:v>0.99705882352941178</c:v>
                </c:pt>
                <c:pt idx="11">
                  <c:v>0</c:v>
                </c:pt>
              </c:numCache>
            </c:numRef>
          </c:val>
          <c:smooth val="0"/>
          <c:extLst xmlns:c16r2="http://schemas.microsoft.com/office/drawing/2015/06/chart">
            <c:ext xmlns:c16="http://schemas.microsoft.com/office/drawing/2014/chart" uri="{C3380CC4-5D6E-409C-BE32-E72D297353CC}">
              <c16:uniqueId val="{00000002-932C-42E1-87CA-F74FE997A90D}"/>
            </c:ext>
          </c:extLst>
        </c:ser>
        <c:dLbls>
          <c:showLegendKey val="0"/>
          <c:showVal val="0"/>
          <c:showCatName val="0"/>
          <c:showSerName val="0"/>
          <c:showPercent val="0"/>
          <c:showBubbleSize val="0"/>
        </c:dLbls>
        <c:marker val="1"/>
        <c:smooth val="0"/>
        <c:axId val="-1516189616"/>
        <c:axId val="-1516186896"/>
      </c:lineChart>
      <c:catAx>
        <c:axId val="-1516190160"/>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516183632"/>
        <c:crossesAt val="0"/>
        <c:auto val="1"/>
        <c:lblAlgn val="ctr"/>
        <c:lblOffset val="100"/>
        <c:tickLblSkip val="1"/>
        <c:tickMarkSkip val="1"/>
        <c:noMultiLvlLbl val="0"/>
      </c:catAx>
      <c:valAx>
        <c:axId val="-1516183632"/>
        <c:scaling>
          <c:orientation val="minMax"/>
          <c:max val="4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516190160"/>
        <c:crosses val="autoZero"/>
        <c:crossBetween val="between"/>
      </c:valAx>
      <c:valAx>
        <c:axId val="-1516186896"/>
        <c:scaling>
          <c:orientation val="minMax"/>
          <c:max val="1"/>
        </c:scaling>
        <c:delete val="0"/>
        <c:axPos val="r"/>
        <c:numFmt formatCode="0%" sourceLinked="0"/>
        <c:majorTickMark val="out"/>
        <c:minorTickMark val="none"/>
        <c:tickLblPos val="nextTo"/>
        <c:crossAx val="-1516189616"/>
        <c:crosses val="max"/>
        <c:crossBetween val="between"/>
        <c:majorUnit val="0.1"/>
      </c:valAx>
      <c:catAx>
        <c:axId val="-1516189616"/>
        <c:scaling>
          <c:orientation val="minMax"/>
        </c:scaling>
        <c:delete val="1"/>
        <c:axPos val="b"/>
        <c:numFmt formatCode="General" sourceLinked="1"/>
        <c:majorTickMark val="out"/>
        <c:minorTickMark val="none"/>
        <c:tickLblPos val="nextTo"/>
        <c:crossAx val="-1516186896"/>
        <c:crosses val="autoZero"/>
        <c:auto val="1"/>
        <c:lblAlgn val="ctr"/>
        <c:lblOffset val="100"/>
        <c:noMultiLvlLbl val="0"/>
      </c:catAx>
      <c:spPr>
        <a:noFill/>
        <a:ln w="12700">
          <a:solidFill>
            <a:srgbClr val="B3B3B3"/>
          </a:solidFill>
          <a:prstDash val="solid"/>
        </a:ln>
      </c:spPr>
    </c:plotArea>
    <c:legend>
      <c:legendPos val="r"/>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775126759645523E-2"/>
          <c:y val="9.7216651162526063E-2"/>
          <c:w val="0.76713287359093751"/>
          <c:h val="0.61831745462786747"/>
        </c:manualLayout>
      </c:layout>
      <c:barChart>
        <c:barDir val="col"/>
        <c:grouping val="clustered"/>
        <c:varyColors val="0"/>
        <c:ser>
          <c:idx val="0"/>
          <c:order val="0"/>
          <c:tx>
            <c:strRef>
              <c:f>'Meta No. 5'!$D$26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_(* #,##0.00_);_(* \(#,##0.00\);_(* "-"??_);_(@_)</c:formatCode>
                <c:ptCount val="12"/>
                <c:pt idx="0">
                  <c:v>0.99975000000000003</c:v>
                </c:pt>
                <c:pt idx="1">
                  <c:v>3.9975000000000001</c:v>
                </c:pt>
                <c:pt idx="2">
                  <c:v>8</c:v>
                </c:pt>
                <c:pt idx="3">
                  <c:v>10</c:v>
                </c:pt>
                <c:pt idx="4">
                  <c:v>15</c:v>
                </c:pt>
                <c:pt idx="5">
                  <c:v>10</c:v>
                </c:pt>
                <c:pt idx="6">
                  <c:v>10</c:v>
                </c:pt>
                <c:pt idx="7">
                  <c:v>9</c:v>
                </c:pt>
                <c:pt idx="8">
                  <c:v>5</c:v>
                </c:pt>
                <c:pt idx="9">
                  <c:v>1</c:v>
                </c:pt>
                <c:pt idx="10">
                  <c:v>1</c:v>
                </c:pt>
              </c:numCache>
            </c:numRef>
          </c:val>
          <c:extLst xmlns:c16r2="http://schemas.microsoft.com/office/drawing/2015/06/chart">
            <c:ext xmlns:c16="http://schemas.microsoft.com/office/drawing/2014/chart" uri="{C3380CC4-5D6E-409C-BE32-E72D297353CC}">
              <c16:uniqueId val="{00000000-EDEC-4E98-BFD0-1AA5CECD3DFC}"/>
            </c:ext>
          </c:extLst>
        </c:ser>
        <c:ser>
          <c:idx val="1"/>
          <c:order val="1"/>
          <c:tx>
            <c:strRef>
              <c:f>'Meta No. 5'!$C$26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_(* #,##0.00_);_(* \(#,##0.00\);_(* "-"??_);_(@_)</c:formatCode>
                <c:ptCount val="12"/>
                <c:pt idx="0">
                  <c:v>1</c:v>
                </c:pt>
                <c:pt idx="1">
                  <c:v>4</c:v>
                </c:pt>
                <c:pt idx="2">
                  <c:v>6</c:v>
                </c:pt>
                <c:pt idx="3">
                  <c:v>9</c:v>
                </c:pt>
                <c:pt idx="4">
                  <c:v>9</c:v>
                </c:pt>
                <c:pt idx="5">
                  <c:v>9</c:v>
                </c:pt>
                <c:pt idx="6">
                  <c:v>8</c:v>
                </c:pt>
                <c:pt idx="7">
                  <c:v>8</c:v>
                </c:pt>
                <c:pt idx="8">
                  <c:v>8</c:v>
                </c:pt>
                <c:pt idx="9">
                  <c:v>7</c:v>
                </c:pt>
                <c:pt idx="10">
                  <c:v>3</c:v>
                </c:pt>
                <c:pt idx="11">
                  <c:v>3</c:v>
                </c:pt>
              </c:numCache>
            </c:numRef>
          </c:val>
          <c:extLst xmlns:c16r2="http://schemas.microsoft.com/office/drawing/2015/06/chart">
            <c:ext xmlns:c16="http://schemas.microsoft.com/office/drawing/2014/chart" uri="{C3380CC4-5D6E-409C-BE32-E72D297353CC}">
              <c16:uniqueId val="{00000001-EDEC-4E98-BFD0-1AA5CECD3DFC}"/>
            </c:ext>
          </c:extLst>
        </c:ser>
        <c:dLbls>
          <c:showLegendKey val="0"/>
          <c:showVal val="0"/>
          <c:showCatName val="0"/>
          <c:showSerName val="0"/>
          <c:showPercent val="0"/>
          <c:showBubbleSize val="0"/>
        </c:dLbls>
        <c:gapWidth val="150"/>
        <c:axId val="-1516179280"/>
        <c:axId val="-1516178736"/>
      </c:barChart>
      <c:lineChart>
        <c:grouping val="standard"/>
        <c:varyColors val="0"/>
        <c:ser>
          <c:idx val="0"/>
          <c:order val="2"/>
          <c:tx>
            <c:strRef>
              <c:f>'Meta No. 5'!$H$26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5'!$H$27:$H$38</c:f>
              <c:numCache>
                <c:formatCode>0.00%</c:formatCode>
                <c:ptCount val="12"/>
                <c:pt idx="0">
                  <c:v>1.333E-2</c:v>
                </c:pt>
                <c:pt idx="1">
                  <c:v>5.33E-2</c:v>
                </c:pt>
                <c:pt idx="2">
                  <c:v>0.17329666666666668</c:v>
                </c:pt>
                <c:pt idx="3">
                  <c:v>0.30663000000000001</c:v>
                </c:pt>
                <c:pt idx="4">
                  <c:v>0.50663000000000002</c:v>
                </c:pt>
                <c:pt idx="5">
                  <c:v>0.63996333333333333</c:v>
                </c:pt>
                <c:pt idx="6">
                  <c:v>0.77329666666666663</c:v>
                </c:pt>
                <c:pt idx="7">
                  <c:v>0.89329666666666663</c:v>
                </c:pt>
                <c:pt idx="8">
                  <c:v>0.95996333333333328</c:v>
                </c:pt>
                <c:pt idx="9">
                  <c:v>0.97329666666666659</c:v>
                </c:pt>
                <c:pt idx="10">
                  <c:v>0.9866299999999999</c:v>
                </c:pt>
                <c:pt idx="11">
                  <c:v>0</c:v>
                </c:pt>
              </c:numCache>
            </c:numRef>
          </c:val>
          <c:smooth val="0"/>
          <c:extLst xmlns:c16r2="http://schemas.microsoft.com/office/drawing/2015/06/chart">
            <c:ext xmlns:c16="http://schemas.microsoft.com/office/drawing/2014/chart" uri="{C3380CC4-5D6E-409C-BE32-E72D297353CC}">
              <c16:uniqueId val="{00000002-EDEC-4E98-BFD0-1AA5CECD3DFC}"/>
            </c:ext>
          </c:extLst>
        </c:ser>
        <c:dLbls>
          <c:showLegendKey val="0"/>
          <c:showVal val="0"/>
          <c:showCatName val="0"/>
          <c:showSerName val="0"/>
          <c:showPercent val="0"/>
          <c:showBubbleSize val="0"/>
        </c:dLbls>
        <c:marker val="1"/>
        <c:smooth val="0"/>
        <c:axId val="-1516178192"/>
        <c:axId val="-1516187984"/>
      </c:lineChart>
      <c:catAx>
        <c:axId val="-1516179280"/>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516178736"/>
        <c:crossesAt val="0"/>
        <c:auto val="1"/>
        <c:lblAlgn val="ctr"/>
        <c:lblOffset val="100"/>
        <c:tickLblSkip val="1"/>
        <c:tickMarkSkip val="1"/>
        <c:noMultiLvlLbl val="0"/>
      </c:catAx>
      <c:valAx>
        <c:axId val="-1516178736"/>
        <c:scaling>
          <c:orientation val="minMax"/>
          <c:max val="43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516179280"/>
        <c:crosses val="autoZero"/>
        <c:crossBetween val="between"/>
      </c:valAx>
      <c:valAx>
        <c:axId val="-1516187984"/>
        <c:scaling>
          <c:orientation val="minMax"/>
          <c:max val="1"/>
        </c:scaling>
        <c:delete val="0"/>
        <c:axPos val="r"/>
        <c:numFmt formatCode="0%" sourceLinked="0"/>
        <c:majorTickMark val="out"/>
        <c:minorTickMark val="none"/>
        <c:tickLblPos val="nextTo"/>
        <c:crossAx val="-1516178192"/>
        <c:crosses val="max"/>
        <c:crossBetween val="between"/>
        <c:majorUnit val="0.1"/>
      </c:valAx>
      <c:catAx>
        <c:axId val="-1516178192"/>
        <c:scaling>
          <c:orientation val="minMax"/>
        </c:scaling>
        <c:delete val="1"/>
        <c:axPos val="b"/>
        <c:numFmt formatCode="General" sourceLinked="1"/>
        <c:majorTickMark val="out"/>
        <c:minorTickMark val="none"/>
        <c:tickLblPos val="nextTo"/>
        <c:crossAx val="-1516187984"/>
        <c:crosses val="autoZero"/>
        <c:auto val="1"/>
        <c:lblAlgn val="ctr"/>
        <c:lblOffset val="100"/>
        <c:noMultiLvlLbl val="0"/>
      </c:catAx>
      <c:spPr>
        <a:noFill/>
        <a:ln w="12700">
          <a:solidFill>
            <a:srgbClr val="B3B3B3"/>
          </a:solidFill>
          <a:prstDash val="solid"/>
        </a:ln>
      </c:spPr>
    </c:plotArea>
    <c:legend>
      <c:legendPos val="r"/>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622469380341359E-2"/>
          <c:y val="9.4669116798330469E-2"/>
          <c:w val="0.76334022379233391"/>
          <c:h val="0.62831933587888467"/>
        </c:manualLayout>
      </c:layout>
      <c:barChart>
        <c:barDir val="col"/>
        <c:grouping val="clustered"/>
        <c:varyColors val="0"/>
        <c:ser>
          <c:idx val="0"/>
          <c:order val="0"/>
          <c:tx>
            <c:strRef>
              <c:f>'Meta No. 6'!$D$26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c:formatCode>
                <c:ptCount val="12"/>
                <c:pt idx="0">
                  <c:v>1</c:v>
                </c:pt>
                <c:pt idx="1">
                  <c:v>0</c:v>
                </c:pt>
                <c:pt idx="2">
                  <c:v>0</c:v>
                </c:pt>
                <c:pt idx="3">
                  <c:v>1</c:v>
                </c:pt>
                <c:pt idx="4">
                  <c:v>2</c:v>
                </c:pt>
                <c:pt idx="5">
                  <c:v>2</c:v>
                </c:pt>
                <c:pt idx="6">
                  <c:v>1</c:v>
                </c:pt>
                <c:pt idx="7">
                  <c:v>1</c:v>
                </c:pt>
                <c:pt idx="8">
                  <c:v>1</c:v>
                </c:pt>
                <c:pt idx="9">
                  <c:v>1</c:v>
                </c:pt>
              </c:numCache>
            </c:numRef>
          </c:val>
          <c:extLst xmlns:c16r2="http://schemas.microsoft.com/office/drawing/2015/06/chart">
            <c:ext xmlns:c16="http://schemas.microsoft.com/office/drawing/2014/chart" uri="{C3380CC4-5D6E-409C-BE32-E72D297353CC}">
              <c16:uniqueId val="{00000000-FC67-4CC8-943A-FA84C122C7BC}"/>
            </c:ext>
          </c:extLst>
        </c:ser>
        <c:ser>
          <c:idx val="1"/>
          <c:order val="1"/>
          <c:tx>
            <c:strRef>
              <c:f>'Meta No. 6'!$C$26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_(* #,##0_);_(* \(#,##0\);_(* "-"??_);_(@_)</c:formatCode>
                <c:ptCount val="12"/>
                <c:pt idx="0">
                  <c:v>0</c:v>
                </c:pt>
                <c:pt idx="1">
                  <c:v>0</c:v>
                </c:pt>
                <c:pt idx="2">
                  <c:v>1</c:v>
                </c:pt>
                <c:pt idx="3">
                  <c:v>1</c:v>
                </c:pt>
                <c:pt idx="4">
                  <c:v>2</c:v>
                </c:pt>
                <c:pt idx="5">
                  <c:v>2</c:v>
                </c:pt>
                <c:pt idx="6">
                  <c:v>1</c:v>
                </c:pt>
                <c:pt idx="7">
                  <c:v>1</c:v>
                </c:pt>
                <c:pt idx="8">
                  <c:v>1</c:v>
                </c:pt>
                <c:pt idx="9">
                  <c:v>1</c:v>
                </c:pt>
                <c:pt idx="10">
                  <c:v>0</c:v>
                </c:pt>
                <c:pt idx="11">
                  <c:v>0</c:v>
                </c:pt>
              </c:numCache>
            </c:numRef>
          </c:val>
          <c:extLst xmlns:c16r2="http://schemas.microsoft.com/office/drawing/2015/06/chart">
            <c:ext xmlns:c16="http://schemas.microsoft.com/office/drawing/2014/chart" uri="{C3380CC4-5D6E-409C-BE32-E72D297353CC}">
              <c16:uniqueId val="{00000001-FC67-4CC8-943A-FA84C122C7BC}"/>
            </c:ext>
          </c:extLst>
        </c:ser>
        <c:dLbls>
          <c:showLegendKey val="0"/>
          <c:showVal val="0"/>
          <c:showCatName val="0"/>
          <c:showSerName val="0"/>
          <c:showPercent val="0"/>
          <c:showBubbleSize val="0"/>
        </c:dLbls>
        <c:gapWidth val="150"/>
        <c:axId val="-1516187440"/>
        <c:axId val="-1516183088"/>
      </c:barChart>
      <c:lineChart>
        <c:grouping val="standard"/>
        <c:varyColors val="0"/>
        <c:ser>
          <c:idx val="0"/>
          <c:order val="2"/>
          <c:tx>
            <c:strRef>
              <c:f>'Meta No. 6'!$H$26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6'!$H$27:$H$38</c:f>
              <c:numCache>
                <c:formatCode>0.00%</c:formatCode>
                <c:ptCount val="12"/>
                <c:pt idx="0">
                  <c:v>0.1</c:v>
                </c:pt>
                <c:pt idx="1">
                  <c:v>0.1</c:v>
                </c:pt>
                <c:pt idx="2">
                  <c:v>0.1</c:v>
                </c:pt>
                <c:pt idx="3">
                  <c:v>0.2</c:v>
                </c:pt>
                <c:pt idx="4">
                  <c:v>0.4</c:v>
                </c:pt>
                <c:pt idx="5">
                  <c:v>0.60000000000000009</c:v>
                </c:pt>
                <c:pt idx="6">
                  <c:v>0.70000000000000007</c:v>
                </c:pt>
                <c:pt idx="7">
                  <c:v>0.8</c:v>
                </c:pt>
                <c:pt idx="8">
                  <c:v>0.9</c:v>
                </c:pt>
                <c:pt idx="9">
                  <c:v>1</c:v>
                </c:pt>
                <c:pt idx="10">
                  <c:v>0</c:v>
                </c:pt>
                <c:pt idx="11">
                  <c:v>0</c:v>
                </c:pt>
              </c:numCache>
            </c:numRef>
          </c:val>
          <c:smooth val="0"/>
          <c:extLst xmlns:c16r2="http://schemas.microsoft.com/office/drawing/2015/06/chart">
            <c:ext xmlns:c16="http://schemas.microsoft.com/office/drawing/2014/chart" uri="{C3380CC4-5D6E-409C-BE32-E72D297353CC}">
              <c16:uniqueId val="{00000002-FC67-4CC8-943A-FA84C122C7BC}"/>
            </c:ext>
          </c:extLst>
        </c:ser>
        <c:dLbls>
          <c:showLegendKey val="0"/>
          <c:showVal val="0"/>
          <c:showCatName val="0"/>
          <c:showSerName val="0"/>
          <c:showPercent val="0"/>
          <c:showBubbleSize val="0"/>
        </c:dLbls>
        <c:marker val="1"/>
        <c:smooth val="0"/>
        <c:axId val="-1481702000"/>
        <c:axId val="-1481704176"/>
      </c:lineChart>
      <c:catAx>
        <c:axId val="-1516187440"/>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516183088"/>
        <c:crossesAt val="0"/>
        <c:auto val="1"/>
        <c:lblAlgn val="ctr"/>
        <c:lblOffset val="100"/>
        <c:tickLblSkip val="1"/>
        <c:tickMarkSkip val="1"/>
        <c:noMultiLvlLbl val="0"/>
      </c:catAx>
      <c:valAx>
        <c:axId val="-1516183088"/>
        <c:scaling>
          <c:orientation val="minMax"/>
          <c:max val="18"/>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516187440"/>
        <c:crosses val="autoZero"/>
        <c:crossBetween val="between"/>
      </c:valAx>
      <c:valAx>
        <c:axId val="-1481704176"/>
        <c:scaling>
          <c:orientation val="minMax"/>
          <c:max val="1"/>
        </c:scaling>
        <c:delete val="0"/>
        <c:axPos val="r"/>
        <c:numFmt formatCode="0%" sourceLinked="0"/>
        <c:majorTickMark val="out"/>
        <c:minorTickMark val="none"/>
        <c:tickLblPos val="nextTo"/>
        <c:crossAx val="-1481702000"/>
        <c:crosses val="max"/>
        <c:crossBetween val="between"/>
        <c:majorUnit val="0.1"/>
      </c:valAx>
      <c:catAx>
        <c:axId val="-1481702000"/>
        <c:scaling>
          <c:orientation val="minMax"/>
        </c:scaling>
        <c:delete val="1"/>
        <c:axPos val="b"/>
        <c:numFmt formatCode="General" sourceLinked="1"/>
        <c:majorTickMark val="out"/>
        <c:minorTickMark val="none"/>
        <c:tickLblPos val="nextTo"/>
        <c:crossAx val="-1481704176"/>
        <c:crosses val="autoZero"/>
        <c:auto val="1"/>
        <c:lblAlgn val="ctr"/>
        <c:lblOffset val="100"/>
        <c:noMultiLvlLbl val="0"/>
      </c:catAx>
      <c:spPr>
        <a:noFill/>
        <a:ln w="12700">
          <a:solidFill>
            <a:srgbClr val="B3B3B3"/>
          </a:solidFill>
          <a:prstDash val="solid"/>
        </a:ln>
      </c:spPr>
    </c:plotArea>
    <c:legend>
      <c:legendPos val="r"/>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6DFC-4048-8CCB-3603F78E8855}"/>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1-6DFC-4048-8CCB-3603F78E8855}"/>
            </c:ext>
          </c:extLst>
        </c:ser>
        <c:dLbls>
          <c:showLegendKey val="0"/>
          <c:showVal val="0"/>
          <c:showCatName val="0"/>
          <c:showSerName val="0"/>
          <c:showPercent val="0"/>
          <c:showBubbleSize val="0"/>
        </c:dLbls>
        <c:marker val="1"/>
        <c:smooth val="0"/>
        <c:axId val="-1481699280"/>
        <c:axId val="-1481703632"/>
      </c:lineChart>
      <c:catAx>
        <c:axId val="-14816992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481703632"/>
        <c:crosses val="autoZero"/>
        <c:auto val="1"/>
        <c:lblAlgn val="ctr"/>
        <c:lblOffset val="100"/>
        <c:noMultiLvlLbl val="0"/>
      </c:catAx>
      <c:valAx>
        <c:axId val="-1481703632"/>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481699280"/>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784888" name="Object 1208" hidden="1">
              <a:extLst>
                <a:ext uri="{63B3BB69-23CF-44E3-9099-C40C66FF867C}">
                  <a14:compatExt spid="_x0000_s35784888"/>
                </a:ext>
                <a:ext uri="{FF2B5EF4-FFF2-40B4-BE49-F238E27FC236}">
                  <a16:creationId xmlns="" xmlns:a16="http://schemas.microsoft.com/office/drawing/2014/main" id="{00000000-0008-0000-0300-0000B808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123825</xdr:colOff>
      <xdr:row>39</xdr:row>
      <xdr:rowOff>133350</xdr:rowOff>
    </xdr:from>
    <xdr:to>
      <xdr:col>8</xdr:col>
      <xdr:colOff>1304925</xdr:colOff>
      <xdr:row>43</xdr:row>
      <xdr:rowOff>228600</xdr:rowOff>
    </xdr:to>
    <xdr:graphicFrame macro="">
      <xdr:nvGraphicFramePr>
        <xdr:cNvPr id="6" name="Gráfico 3">
          <a:extLst>
            <a:ext uri="{FF2B5EF4-FFF2-40B4-BE49-F238E27FC236}">
              <a16:creationId xmlns="" xmlns:a16="http://schemas.microsoft.com/office/drawing/2014/main" id="{00000000-0008-0000-0300-000006000000}"/>
            </a:ext>
            <a:ext uri="{147F2762-F138-4A5C-976F-8EAC2B608ADB}">
              <a16:predDERef xmlns="" xmlns:a16="http://schemas.microsoft.com/office/drawing/2014/main" pred="{00000000-0008-0000-0300-0000B808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789825" name="Object 1" hidden="1">
              <a:extLst>
                <a:ext uri="{63B3BB69-23CF-44E3-9099-C40C66FF867C}">
                  <a14:compatExt spid="_x0000_s35789825"/>
                </a:ext>
                <a:ext uri="{FF2B5EF4-FFF2-40B4-BE49-F238E27FC236}">
                  <a16:creationId xmlns="" xmlns:a16="http://schemas.microsoft.com/office/drawing/2014/main" id="{00000000-0008-0000-0400-0000011C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68843</xdr:colOff>
      <xdr:row>39</xdr:row>
      <xdr:rowOff>158750</xdr:rowOff>
    </xdr:from>
    <xdr:to>
      <xdr:col>8</xdr:col>
      <xdr:colOff>1428750</xdr:colOff>
      <xdr:row>43</xdr:row>
      <xdr:rowOff>32472</xdr:rowOff>
    </xdr:to>
    <xdr:graphicFrame macro="">
      <xdr:nvGraphicFramePr>
        <xdr:cNvPr id="6" name="Gráfico 3">
          <a:extLst>
            <a:ext uri="{FF2B5EF4-FFF2-40B4-BE49-F238E27FC236}">
              <a16:creationId xmlns=""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790849" name="Object 1" hidden="1">
              <a:extLst>
                <a:ext uri="{63B3BB69-23CF-44E3-9099-C40C66FF867C}">
                  <a14:compatExt spid="_x0000_s35790849"/>
                </a:ext>
                <a:ext uri="{FF2B5EF4-FFF2-40B4-BE49-F238E27FC236}">
                  <a16:creationId xmlns="" xmlns:a16="http://schemas.microsoft.com/office/drawing/2014/main" id="{00000000-0008-0000-0500-00000120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494740</xdr:colOff>
      <xdr:row>39</xdr:row>
      <xdr:rowOff>199281</xdr:rowOff>
    </xdr:from>
    <xdr:to>
      <xdr:col>8</xdr:col>
      <xdr:colOff>1480104</xdr:colOff>
      <xdr:row>43</xdr:row>
      <xdr:rowOff>10941</xdr:rowOff>
    </xdr:to>
    <xdr:graphicFrame macro="">
      <xdr:nvGraphicFramePr>
        <xdr:cNvPr id="6" name="Gráfico 3">
          <a:extLst>
            <a:ext uri="{FF2B5EF4-FFF2-40B4-BE49-F238E27FC236}">
              <a16:creationId xmlns=""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791873" name="Object 1" hidden="1">
              <a:extLst>
                <a:ext uri="{63B3BB69-23CF-44E3-9099-C40C66FF867C}">
                  <a14:compatExt spid="_x0000_s35791873"/>
                </a:ext>
                <a:ext uri="{FF2B5EF4-FFF2-40B4-BE49-F238E27FC236}">
                  <a16:creationId xmlns="" xmlns:a16="http://schemas.microsoft.com/office/drawing/2014/main" id="{00000000-0008-0000-0600-00000124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90915</xdr:colOff>
      <xdr:row>39</xdr:row>
      <xdr:rowOff>171967</xdr:rowOff>
    </xdr:from>
    <xdr:to>
      <xdr:col>8</xdr:col>
      <xdr:colOff>1443113</xdr:colOff>
      <xdr:row>43</xdr:row>
      <xdr:rowOff>569288</xdr:rowOff>
    </xdr:to>
    <xdr:graphicFrame macro="">
      <xdr:nvGraphicFramePr>
        <xdr:cNvPr id="6" name="Gráfico 3">
          <a:extLst>
            <a:ext uri="{FF2B5EF4-FFF2-40B4-BE49-F238E27FC236}">
              <a16:creationId xmlns=""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4175"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805185" name="Object 1" hidden="1">
              <a:extLst>
                <a:ext uri="{63B3BB69-23CF-44E3-9099-C40C66FF867C}">
                  <a14:compatExt spid="_x0000_s35805185"/>
                </a:ext>
                <a:ext uri="{FF2B5EF4-FFF2-40B4-BE49-F238E27FC236}">
                  <a16:creationId xmlns="" xmlns:a16="http://schemas.microsoft.com/office/drawing/2014/main" id="{00000000-0008-0000-0700-00000158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94545</xdr:colOff>
      <xdr:row>39</xdr:row>
      <xdr:rowOff>95250</xdr:rowOff>
    </xdr:from>
    <xdr:to>
      <xdr:col>8</xdr:col>
      <xdr:colOff>1460500</xdr:colOff>
      <xdr:row>43</xdr:row>
      <xdr:rowOff>314531</xdr:rowOff>
    </xdr:to>
    <xdr:graphicFrame macro="">
      <xdr:nvGraphicFramePr>
        <xdr:cNvPr id="3" name="Gráfico 3">
          <a:extLst>
            <a:ext uri="{FF2B5EF4-FFF2-40B4-BE49-F238E27FC236}">
              <a16:creationId xmlns=""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793921" name="Object 1" hidden="1">
              <a:extLst>
                <a:ext uri="{63B3BB69-23CF-44E3-9099-C40C66FF867C}">
                  <a14:compatExt spid="_x0000_s35793921"/>
                </a:ext>
                <a:ext uri="{FF2B5EF4-FFF2-40B4-BE49-F238E27FC236}">
                  <a16:creationId xmlns="" xmlns:a16="http://schemas.microsoft.com/office/drawing/2014/main" id="{00000000-0008-0000-0800-0000012C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146951</xdr:colOff>
      <xdr:row>39</xdr:row>
      <xdr:rowOff>204547</xdr:rowOff>
    </xdr:from>
    <xdr:to>
      <xdr:col>8</xdr:col>
      <xdr:colOff>1416846</xdr:colOff>
      <xdr:row>42</xdr:row>
      <xdr:rowOff>119062</xdr:rowOff>
    </xdr:to>
    <xdr:graphicFrame macro="">
      <xdr:nvGraphicFramePr>
        <xdr:cNvPr id="6" name="Gráfico 3">
          <a:extLst>
            <a:ext uri="{FF2B5EF4-FFF2-40B4-BE49-F238E27FC236}">
              <a16:creationId xmlns=""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gobiernobogota-my.sharepoint.com/Perfil%20ldguerrero/Documents/1.%20DOC%20DARY%202016/1.%20UNIDAD%20EJECUTORA%2002%202016/2.%20POAS%20BOGOTA%20MEJOR%20PARA%20TODOS%202016-2020/4%20POAS%20OCTUBRE%202016%20BMPT/POA%20PROYECTO%201044%20OCTUBRE%20CORREGIDO%20(1%20dic).xlsx?CDE3D5A6" TargetMode="External"/><Relationship Id="rId1" Type="http://schemas.openxmlformats.org/officeDocument/2006/relationships/externalLinkPath" Target="file:///\\CDE3D5A6\POA%20PROYECTO%201044%20OCTUBRE%20CORREGIDO%20(1%20dic).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gobiernobogota-my.sharepoint.com/Perfil%20ldguerrero/Documents/1.%20DOC%20DARY%202016/1.%20UNIDAD%20EJECUTORA%2002%202016/2.%20POAS%20BOGOTA%20MEJOR%20PARA%20TODOS%202016-2020/3.%20POAS%20SEPTIEMBRE%202016%20BMPT%20PUBLICAR/POA%20_PYTO_1032%20TRIMESTRE%20III%202016_BMPT.xls?45D985A9" TargetMode="External"/><Relationship Id="rId1" Type="http://schemas.openxmlformats.org/officeDocument/2006/relationships/externalLinkPath" Target="file:///\\45D985A9\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gobiernobogota-my.sharepoint.com/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gobiernobogota-my.sharepoint.com/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gobiernobogota-my.sharepoint.com/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2" Type="http://schemas.microsoft.com/office/2019/04/relationships/externalLinkLongPath" Target="https://gobiernobogota-my.sharepoint.com/Users/ANDRES/OneDrive%20-%20INSTITUTO%20DE%20PROTECCION%20ANIMAL%20899999061052/ARCHIVOS_ANDRES/IDPYBA2022/1ENERO/Obligacion9/Reportediciembre/Ficha_T&#233;cnica_Indicadores_de_Gesti&#243;n_Diciembre_2021.xlsx?4F40153B" TargetMode="External"/><Relationship Id="rId1" Type="http://schemas.openxmlformats.org/officeDocument/2006/relationships/externalLinkPath" Target="file:///\\4F40153B\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1">
          <cell r="C21" t="str">
            <v>Ejecucion</v>
          </cell>
        </row>
        <row r="22">
          <cell r="B22" t="str">
            <v>Enero</v>
          </cell>
        </row>
        <row r="23">
          <cell r="B23" t="str">
            <v>Febrero</v>
          </cell>
        </row>
        <row r="24">
          <cell r="B24" t="str">
            <v>Marzo</v>
          </cell>
        </row>
        <row r="25">
          <cell r="B25" t="str">
            <v>Abril</v>
          </cell>
        </row>
        <row r="26">
          <cell r="B26" t="str">
            <v>Mayo</v>
          </cell>
        </row>
        <row r="27">
          <cell r="B27" t="str">
            <v>Junio</v>
          </cell>
        </row>
        <row r="28">
          <cell r="B28" t="str">
            <v>Julio</v>
          </cell>
        </row>
        <row r="29">
          <cell r="B29" t="str">
            <v>Agosto</v>
          </cell>
        </row>
        <row r="30">
          <cell r="B30" t="str">
            <v>Septiembre</v>
          </cell>
        </row>
        <row r="31">
          <cell r="B31" t="str">
            <v>Octubre</v>
          </cell>
        </row>
        <row r="32">
          <cell r="B32" t="str">
            <v>Noviembre</v>
          </cell>
        </row>
        <row r="33">
          <cell r="B33" t="str">
            <v>Diciembre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sheetData sheetId="1"/>
      <sheetData sheetId="2"/>
      <sheetData sheetId="3"/>
      <sheetData sheetId="4"/>
      <sheetData sheetId="5"/>
      <sheetData sheetId="6">
        <row r="59">
          <cell r="G59"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9">
          <cell r="F9" t="str">
            <v>14. Realizar 241 visitas administrativas y de seguimiento a empresas prestadoras del servicio público de transporte.</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O22"/>
  <sheetViews>
    <sheetView showGridLines="0" topLeftCell="A11" zoomScale="70" zoomScaleNormal="70" zoomScaleSheetLayoutView="80" workbookViewId="0">
      <selection activeCell="AE13" sqref="AE13:AE14"/>
    </sheetView>
  </sheetViews>
  <sheetFormatPr baseColWidth="10" defaultColWidth="11.42578125" defaultRowHeight="15" x14ac:dyDescent="0.25"/>
  <cols>
    <col min="1" max="1" width="15.85546875" style="74" customWidth="1"/>
    <col min="2" max="2" width="23.140625" style="74" customWidth="1"/>
    <col min="3" max="3" width="16.140625" style="74" customWidth="1"/>
    <col min="4" max="4" width="16.28515625" style="82" customWidth="1"/>
    <col min="5" max="5" width="17.42578125" style="74" customWidth="1"/>
    <col min="6" max="6" width="23.28515625" style="74" customWidth="1"/>
    <col min="7" max="7" width="17.140625" style="74" customWidth="1"/>
    <col min="8" max="8" width="16.28515625" style="74" customWidth="1"/>
    <col min="9" max="9" width="18.140625" style="74" customWidth="1"/>
    <col min="10" max="10" width="13.85546875" style="74" customWidth="1"/>
    <col min="11" max="11" width="13.85546875" style="94" customWidth="1"/>
    <col min="12" max="14" width="13.85546875" style="74" customWidth="1"/>
    <col min="15" max="17" width="13.42578125" style="74" customWidth="1"/>
    <col min="18" max="18" width="11.42578125" style="74" customWidth="1"/>
    <col min="19" max="19" width="9.85546875" style="74" customWidth="1"/>
    <col min="20" max="20" width="10.28515625" style="74" customWidth="1"/>
    <col min="21" max="21" width="14.140625" style="74" customWidth="1"/>
    <col min="22" max="22" width="11.42578125" style="74" customWidth="1"/>
    <col min="23" max="23" width="12.28515625" style="74" customWidth="1"/>
    <col min="24" max="26" width="14.28515625" style="74" customWidth="1"/>
    <col min="27" max="27" width="16.28515625" style="114" customWidth="1"/>
    <col min="28" max="28" width="14.85546875" style="74" customWidth="1"/>
    <col min="29" max="29" width="14.28515625" style="74" customWidth="1"/>
    <col min="30" max="30" width="89.85546875" style="74" customWidth="1"/>
    <col min="31" max="31" width="79.28515625" style="74" customWidth="1"/>
    <col min="32" max="32" width="87.42578125" style="74" customWidth="1"/>
    <col min="33" max="16384" width="11.42578125" style="74"/>
  </cols>
  <sheetData>
    <row r="2" spans="1:67" s="116" customFormat="1" ht="45.75" customHeight="1" x14ac:dyDescent="0.25">
      <c r="A2" s="280"/>
      <c r="B2" s="280"/>
      <c r="C2" s="265" t="s">
        <v>0</v>
      </c>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72"/>
    </row>
    <row r="3" spans="1:67" s="116" customFormat="1" ht="45.75" customHeight="1" x14ac:dyDescent="0.25">
      <c r="A3" s="280"/>
      <c r="B3" s="280"/>
      <c r="C3" s="265" t="s">
        <v>1</v>
      </c>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73"/>
    </row>
    <row r="4" spans="1:67" s="116" customFormat="1" ht="45.75" customHeight="1" x14ac:dyDescent="0.25">
      <c r="A4" s="280"/>
      <c r="B4" s="280"/>
      <c r="C4" s="265" t="s">
        <v>2</v>
      </c>
      <c r="D4" s="265"/>
      <c r="E4" s="265"/>
      <c r="F4" s="265"/>
      <c r="G4" s="265"/>
      <c r="H4" s="265"/>
      <c r="I4" s="265"/>
      <c r="J4" s="265"/>
      <c r="K4" s="265"/>
      <c r="L4" s="265"/>
      <c r="M4" s="265"/>
      <c r="N4" s="265"/>
      <c r="O4" s="265"/>
      <c r="P4" s="265"/>
      <c r="Q4" s="265"/>
      <c r="R4" s="265"/>
      <c r="S4" s="265"/>
      <c r="T4" s="265"/>
      <c r="U4" s="265"/>
      <c r="V4" s="265"/>
      <c r="W4" s="265"/>
      <c r="X4" s="265"/>
      <c r="Y4" s="265"/>
      <c r="Z4" s="265"/>
      <c r="AA4" s="265"/>
      <c r="AB4" s="265"/>
      <c r="AC4" s="265"/>
      <c r="AD4" s="265"/>
      <c r="AE4" s="265"/>
      <c r="AF4" s="273"/>
    </row>
    <row r="5" spans="1:67" s="116" customFormat="1" ht="45.75" customHeight="1" x14ac:dyDescent="0.25">
      <c r="A5" s="280"/>
      <c r="B5" s="280"/>
      <c r="C5" s="283" t="s">
        <v>3</v>
      </c>
      <c r="D5" s="283"/>
      <c r="E5" s="283"/>
      <c r="F5" s="283"/>
      <c r="G5" s="283"/>
      <c r="H5" s="283"/>
      <c r="I5" s="283"/>
      <c r="J5" s="283"/>
      <c r="K5" s="283"/>
      <c r="L5" s="283"/>
      <c r="M5" s="283"/>
      <c r="N5" s="283"/>
      <c r="O5" s="283"/>
      <c r="P5" s="283"/>
      <c r="Q5" s="283"/>
      <c r="R5" s="270" t="s">
        <v>4</v>
      </c>
      <c r="S5" s="270"/>
      <c r="T5" s="270"/>
      <c r="U5" s="270"/>
      <c r="V5" s="270"/>
      <c r="W5" s="270"/>
      <c r="X5" s="270"/>
      <c r="Y5" s="270"/>
      <c r="Z5" s="270"/>
      <c r="AA5" s="270"/>
      <c r="AB5" s="270"/>
      <c r="AC5" s="270"/>
      <c r="AD5" s="270"/>
      <c r="AE5" s="270"/>
      <c r="AF5" s="274"/>
    </row>
    <row r="6" spans="1:67" s="117" customFormat="1" ht="30.75" customHeight="1" x14ac:dyDescent="0.25">
      <c r="D6" s="118"/>
      <c r="K6" s="116"/>
      <c r="AA6" s="119"/>
    </row>
    <row r="7" spans="1:67" s="117" customFormat="1" ht="42" customHeight="1" x14ac:dyDescent="0.25">
      <c r="B7" s="120" t="s">
        <v>5</v>
      </c>
      <c r="C7" s="279" t="e">
        <f>+#REF!</f>
        <v>#REF!</v>
      </c>
      <c r="D7" s="279"/>
      <c r="E7" s="279"/>
      <c r="F7" s="279"/>
      <c r="G7" s="279"/>
      <c r="K7" s="116"/>
      <c r="AA7" s="119"/>
    </row>
    <row r="8" spans="1:67" s="117" customFormat="1" ht="42" customHeight="1" x14ac:dyDescent="0.25">
      <c r="B8" s="120" t="s">
        <v>6</v>
      </c>
      <c r="C8" s="279" t="e">
        <f>+#REF!</f>
        <v>#REF!</v>
      </c>
      <c r="D8" s="279"/>
      <c r="E8" s="279"/>
      <c r="F8" s="279"/>
      <c r="G8" s="279"/>
      <c r="K8" s="116"/>
      <c r="AA8" s="119"/>
    </row>
    <row r="9" spans="1:67" s="117" customFormat="1" ht="42" customHeight="1" x14ac:dyDescent="0.25">
      <c r="B9" s="121" t="s">
        <v>7</v>
      </c>
      <c r="C9" s="279" t="e">
        <f>+#REF!</f>
        <v>#REF!</v>
      </c>
      <c r="D9" s="279"/>
      <c r="E9" s="279"/>
      <c r="F9" s="279"/>
      <c r="G9" s="279"/>
      <c r="K9" s="116"/>
      <c r="Q9" s="122"/>
      <c r="R9" s="123"/>
      <c r="AA9" s="119"/>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5"/>
      <c r="AB10" s="84"/>
      <c r="AC10" s="84"/>
    </row>
    <row r="11" spans="1:67" s="86" customFormat="1" ht="35.25" customHeight="1" x14ac:dyDescent="0.2">
      <c r="A11" s="254" t="str">
        <f>+'[1]Sección 1. Metas - Magnitud'!B13</f>
        <v>PLAN DE DESARROLLO - BOGOTÁ MEJOR PARA TODOS 2016-2020</v>
      </c>
      <c r="B11" s="255"/>
      <c r="C11" s="255"/>
      <c r="D11" s="255"/>
      <c r="E11" s="255"/>
      <c r="F11" s="255"/>
      <c r="G11" s="255"/>
      <c r="H11" s="256"/>
      <c r="I11" s="276" t="s">
        <v>8</v>
      </c>
      <c r="J11" s="277"/>
      <c r="K11" s="277"/>
      <c r="L11" s="277"/>
      <c r="M11" s="277"/>
      <c r="N11" s="278"/>
      <c r="O11" s="271" t="s">
        <v>9</v>
      </c>
      <c r="P11" s="271"/>
      <c r="Q11" s="271"/>
      <c r="R11" s="271"/>
      <c r="S11" s="271"/>
      <c r="T11" s="271"/>
      <c r="U11" s="271"/>
      <c r="V11" s="271"/>
      <c r="W11" s="271"/>
      <c r="X11" s="271"/>
      <c r="Y11" s="271"/>
      <c r="Z11" s="271"/>
      <c r="AA11" s="271"/>
      <c r="AB11" s="271"/>
      <c r="AC11" s="271"/>
      <c r="AD11" s="254" t="s">
        <v>10</v>
      </c>
      <c r="AE11" s="255"/>
      <c r="AF11" s="256"/>
    </row>
    <row r="12" spans="1:67" s="86" customFormat="1" ht="56.25" customHeight="1" x14ac:dyDescent="0.2">
      <c r="A12" s="79" t="s">
        <v>11</v>
      </c>
      <c r="B12" s="79" t="s">
        <v>12</v>
      </c>
      <c r="C12" s="79" t="s">
        <v>13</v>
      </c>
      <c r="D12" s="79" t="s">
        <v>14</v>
      </c>
      <c r="E12" s="79" t="s">
        <v>15</v>
      </c>
      <c r="F12" s="79" t="s">
        <v>16</v>
      </c>
      <c r="G12" s="79" t="s">
        <v>17</v>
      </c>
      <c r="H12" s="79" t="s">
        <v>18</v>
      </c>
      <c r="I12" s="81" t="s">
        <v>19</v>
      </c>
      <c r="J12" s="81">
        <v>2016</v>
      </c>
      <c r="K12" s="81">
        <v>2017</v>
      </c>
      <c r="L12" s="81">
        <v>2018</v>
      </c>
      <c r="M12" s="81">
        <v>2019</v>
      </c>
      <c r="N12" s="81">
        <v>2020</v>
      </c>
      <c r="O12" s="89" t="s">
        <v>20</v>
      </c>
      <c r="P12" s="89" t="s">
        <v>21</v>
      </c>
      <c r="Q12" s="89" t="s">
        <v>22</v>
      </c>
      <c r="R12" s="89" t="s">
        <v>23</v>
      </c>
      <c r="S12" s="89" t="s">
        <v>24</v>
      </c>
      <c r="T12" s="89" t="s">
        <v>25</v>
      </c>
      <c r="U12" s="89" t="s">
        <v>26</v>
      </c>
      <c r="V12" s="89" t="s">
        <v>27</v>
      </c>
      <c r="W12" s="89" t="s">
        <v>28</v>
      </c>
      <c r="X12" s="89" t="s">
        <v>29</v>
      </c>
      <c r="Y12" s="89" t="s">
        <v>30</v>
      </c>
      <c r="Z12" s="89" t="s">
        <v>31</v>
      </c>
      <c r="AA12" s="89" t="s">
        <v>32</v>
      </c>
      <c r="AB12" s="90" t="s">
        <v>33</v>
      </c>
      <c r="AC12" s="89" t="s">
        <v>34</v>
      </c>
      <c r="AD12" s="80" t="s">
        <v>35</v>
      </c>
      <c r="AE12" s="80" t="s">
        <v>36</v>
      </c>
      <c r="AF12" s="80" t="s">
        <v>37</v>
      </c>
    </row>
    <row r="13" spans="1:67" s="88" customFormat="1" ht="84.75" customHeight="1" x14ac:dyDescent="0.25">
      <c r="A13" s="220" t="s">
        <v>38</v>
      </c>
      <c r="B13" s="220" t="str">
        <f>+'[2]Sección 1. Metas - Magnitud'!I15</f>
        <v>Demarcar 2.600 kilómetro carril de vías</v>
      </c>
      <c r="C13" s="220">
        <v>224</v>
      </c>
      <c r="D13" s="220" t="s">
        <v>39</v>
      </c>
      <c r="E13" s="220">
        <v>171</v>
      </c>
      <c r="F13" s="224" t="s">
        <v>40</v>
      </c>
      <c r="G13" s="220" t="s">
        <v>41</v>
      </c>
      <c r="H13" s="220" t="s">
        <v>42</v>
      </c>
      <c r="I13" s="275" t="e">
        <f>SUM(J13:N14)</f>
        <v>#REF!</v>
      </c>
      <c r="J13" s="257" t="e">
        <f>+#REF!</f>
        <v>#REF!</v>
      </c>
      <c r="K13" s="259" t="e">
        <f>+#REF!</f>
        <v>#REF!</v>
      </c>
      <c r="L13" s="281" t="e">
        <f>+#REF!</f>
        <v>#REF!</v>
      </c>
      <c r="M13" s="257" t="e">
        <f>+#REF!</f>
        <v>#REF!</v>
      </c>
      <c r="N13" s="257" t="e">
        <f>+#REF!</f>
        <v>#REF!</v>
      </c>
      <c r="O13" s="252" t="e">
        <f>+#REF!</f>
        <v>#REF!</v>
      </c>
      <c r="P13" s="252">
        <v>6.45</v>
      </c>
      <c r="Q13" s="252">
        <v>31.03</v>
      </c>
      <c r="R13" s="252"/>
      <c r="S13" s="252" t="e">
        <f>+#REF!</f>
        <v>#REF!</v>
      </c>
      <c r="T13" s="252" t="e">
        <f>+#REF!</f>
        <v>#REF!</v>
      </c>
      <c r="U13" s="252" t="e">
        <f>+#REF!</f>
        <v>#REF!</v>
      </c>
      <c r="V13" s="252" t="e">
        <f>+#REF!</f>
        <v>#REF!</v>
      </c>
      <c r="W13" s="252" t="e">
        <f>+#REF!</f>
        <v>#REF!</v>
      </c>
      <c r="X13" s="252" t="e">
        <f>+#REF!</f>
        <v>#REF!</v>
      </c>
      <c r="Y13" s="252" t="e">
        <f>+#REF!</f>
        <v>#REF!</v>
      </c>
      <c r="Z13" s="252" t="e">
        <f>+#REF!</f>
        <v>#REF!</v>
      </c>
      <c r="AA13" s="263" t="e">
        <f>SUM(O13:Z14)</f>
        <v>#REF!</v>
      </c>
      <c r="AB13" s="227" t="e">
        <f>+AA13/K13</f>
        <v>#REF!</v>
      </c>
      <c r="AC13" s="227" t="e">
        <f>+(J13+AA13)/I13</f>
        <v>#REF!</v>
      </c>
      <c r="AD13" s="261" t="s">
        <v>43</v>
      </c>
      <c r="AE13" s="214" t="s">
        <v>44</v>
      </c>
      <c r="AF13" s="261" t="s">
        <v>45</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20"/>
      <c r="B14" s="220"/>
      <c r="C14" s="220"/>
      <c r="D14" s="220"/>
      <c r="E14" s="220"/>
      <c r="F14" s="224"/>
      <c r="G14" s="220"/>
      <c r="H14" s="220"/>
      <c r="I14" s="275"/>
      <c r="J14" s="258"/>
      <c r="K14" s="260"/>
      <c r="L14" s="282"/>
      <c r="M14" s="258"/>
      <c r="N14" s="258"/>
      <c r="O14" s="253"/>
      <c r="P14" s="253"/>
      <c r="Q14" s="253"/>
      <c r="R14" s="253"/>
      <c r="S14" s="253"/>
      <c r="T14" s="253"/>
      <c r="U14" s="253"/>
      <c r="V14" s="253"/>
      <c r="W14" s="253"/>
      <c r="X14" s="253"/>
      <c r="Y14" s="253"/>
      <c r="Z14" s="253"/>
      <c r="AA14" s="264"/>
      <c r="AB14" s="227"/>
      <c r="AC14" s="227"/>
      <c r="AD14" s="262"/>
      <c r="AE14" s="215"/>
      <c r="AF14" s="262"/>
    </row>
    <row r="15" spans="1:67" ht="89.25" customHeight="1" x14ac:dyDescent="0.25">
      <c r="A15" s="220" t="s">
        <v>38</v>
      </c>
      <c r="B15" s="220" t="str">
        <f>+'[2]Sección 1. Metas - Magnitud'!I18</f>
        <v>Instalar 35.000 señales verticales de pedestal</v>
      </c>
      <c r="C15" s="220">
        <v>223</v>
      </c>
      <c r="D15" s="220" t="s">
        <v>46</v>
      </c>
      <c r="E15" s="220">
        <v>170</v>
      </c>
      <c r="F15" s="224" t="s">
        <v>47</v>
      </c>
      <c r="G15" s="220" t="s">
        <v>41</v>
      </c>
      <c r="H15" s="220" t="s">
        <v>42</v>
      </c>
      <c r="I15" s="275" t="e">
        <f>SUM(J15:N16)</f>
        <v>#REF!</v>
      </c>
      <c r="J15" s="250" t="e">
        <f>+#REF!</f>
        <v>#REF!</v>
      </c>
      <c r="K15" s="266" t="e">
        <f>+#REF!</f>
        <v>#REF!</v>
      </c>
      <c r="L15" s="268" t="e">
        <f>+#REF!</f>
        <v>#REF!</v>
      </c>
      <c r="M15" s="250" t="e">
        <f>+#REF!</f>
        <v>#REF!</v>
      </c>
      <c r="N15" s="250" t="e">
        <f>+#REF!</f>
        <v>#REF!</v>
      </c>
      <c r="O15" s="252">
        <v>53</v>
      </c>
      <c r="P15" s="252">
        <v>712</v>
      </c>
      <c r="Q15" s="252">
        <v>881</v>
      </c>
      <c r="R15" s="252"/>
      <c r="S15" s="252" t="e">
        <f>+#REF!</f>
        <v>#REF!</v>
      </c>
      <c r="T15" s="252" t="e">
        <f>+#REF!</f>
        <v>#REF!</v>
      </c>
      <c r="U15" s="252" t="e">
        <f>+#REF!</f>
        <v>#REF!</v>
      </c>
      <c r="V15" s="252" t="e">
        <f>+#REF!</f>
        <v>#REF!</v>
      </c>
      <c r="W15" s="252" t="e">
        <f>+#REF!</f>
        <v>#REF!</v>
      </c>
      <c r="X15" s="252" t="e">
        <f>+#REF!</f>
        <v>#REF!</v>
      </c>
      <c r="Y15" s="252" t="e">
        <f>+#REF!</f>
        <v>#REF!</v>
      </c>
      <c r="Z15" s="252" t="e">
        <f>+#REF!</f>
        <v>#REF!</v>
      </c>
      <c r="AA15" s="263" t="e">
        <f>SUM(O15:Z16)</f>
        <v>#REF!</v>
      </c>
      <c r="AB15" s="227" t="e">
        <f>+AA15/K15</f>
        <v>#REF!</v>
      </c>
      <c r="AC15" s="227" t="e">
        <f>+(J15+AA15)/I15</f>
        <v>#REF!</v>
      </c>
      <c r="AD15" s="261" t="s">
        <v>48</v>
      </c>
      <c r="AE15" s="214" t="s">
        <v>44</v>
      </c>
      <c r="AF15" s="261" t="s">
        <v>49</v>
      </c>
    </row>
    <row r="16" spans="1:67" ht="140.25" customHeight="1" x14ac:dyDescent="0.25">
      <c r="A16" s="220"/>
      <c r="B16" s="220"/>
      <c r="C16" s="220"/>
      <c r="D16" s="220"/>
      <c r="E16" s="220"/>
      <c r="F16" s="224"/>
      <c r="G16" s="220"/>
      <c r="H16" s="220"/>
      <c r="I16" s="275"/>
      <c r="J16" s="251"/>
      <c r="K16" s="267"/>
      <c r="L16" s="269"/>
      <c r="M16" s="251"/>
      <c r="N16" s="251"/>
      <c r="O16" s="253"/>
      <c r="P16" s="253"/>
      <c r="Q16" s="253"/>
      <c r="R16" s="253"/>
      <c r="S16" s="253"/>
      <c r="T16" s="253"/>
      <c r="U16" s="253"/>
      <c r="V16" s="253"/>
      <c r="W16" s="253"/>
      <c r="X16" s="253"/>
      <c r="Y16" s="253"/>
      <c r="Z16" s="253"/>
      <c r="AA16" s="264"/>
      <c r="AB16" s="227"/>
      <c r="AC16" s="227"/>
      <c r="AD16" s="262"/>
      <c r="AE16" s="215"/>
      <c r="AF16" s="262"/>
    </row>
    <row r="17" spans="1:32" ht="62.25" customHeight="1" x14ac:dyDescent="0.25">
      <c r="A17" s="220" t="s">
        <v>38</v>
      </c>
      <c r="B17" s="221" t="str">
        <f>+'[2]Sección 1. Metas - Magnitud'!I45</f>
        <v>Realizar el 100% de las actividades para la segunda fase del Sistema Inteligente de Tranporte - SIT</v>
      </c>
      <c r="C17" s="220">
        <v>231</v>
      </c>
      <c r="D17" s="220" t="s">
        <v>50</v>
      </c>
      <c r="E17" s="220">
        <v>178</v>
      </c>
      <c r="F17" s="224" t="s">
        <v>51</v>
      </c>
      <c r="G17" s="220" t="s">
        <v>52</v>
      </c>
      <c r="H17" s="220" t="s">
        <v>42</v>
      </c>
      <c r="I17" s="228">
        <f>SUM(J17:N18)</f>
        <v>1</v>
      </c>
      <c r="J17" s="225">
        <v>0.05</v>
      </c>
      <c r="K17" s="222">
        <v>0.28999999999999998</v>
      </c>
      <c r="L17" s="238">
        <v>0.25</v>
      </c>
      <c r="M17" s="222">
        <v>0.4</v>
      </c>
      <c r="N17" s="222">
        <v>0.01</v>
      </c>
      <c r="O17" s="230">
        <v>0.19</v>
      </c>
      <c r="P17" s="231"/>
      <c r="Q17" s="231"/>
      <c r="R17" s="234">
        <v>0</v>
      </c>
      <c r="S17" s="235"/>
      <c r="T17" s="235"/>
      <c r="U17" s="244">
        <v>0</v>
      </c>
      <c r="V17" s="245"/>
      <c r="W17" s="245"/>
      <c r="X17" s="244">
        <v>0</v>
      </c>
      <c r="Y17" s="245"/>
      <c r="Z17" s="245"/>
      <c r="AA17" s="248">
        <f>+R17+O17+U17+X17</f>
        <v>0.19</v>
      </c>
      <c r="AB17" s="227">
        <f>+AA17/K17</f>
        <v>0.65517241379310354</v>
      </c>
      <c r="AC17" s="227">
        <f>+(J17+AA17)/I17</f>
        <v>0.24</v>
      </c>
      <c r="AD17" s="240" t="s">
        <v>53</v>
      </c>
      <c r="AE17" s="214" t="s">
        <v>44</v>
      </c>
      <c r="AF17" s="240" t="s">
        <v>54</v>
      </c>
    </row>
    <row r="18" spans="1:32" ht="200.25" customHeight="1" x14ac:dyDescent="0.25">
      <c r="A18" s="220"/>
      <c r="B18" s="221"/>
      <c r="C18" s="220"/>
      <c r="D18" s="220"/>
      <c r="E18" s="220"/>
      <c r="F18" s="224"/>
      <c r="G18" s="220"/>
      <c r="H18" s="220"/>
      <c r="I18" s="229"/>
      <c r="J18" s="226"/>
      <c r="K18" s="223"/>
      <c r="L18" s="239"/>
      <c r="M18" s="223"/>
      <c r="N18" s="223"/>
      <c r="O18" s="232"/>
      <c r="P18" s="233"/>
      <c r="Q18" s="233"/>
      <c r="R18" s="236"/>
      <c r="S18" s="237"/>
      <c r="T18" s="237"/>
      <c r="U18" s="246"/>
      <c r="V18" s="247"/>
      <c r="W18" s="247"/>
      <c r="X18" s="246"/>
      <c r="Y18" s="247"/>
      <c r="Z18" s="247"/>
      <c r="AA18" s="249"/>
      <c r="AB18" s="227"/>
      <c r="AC18" s="227"/>
      <c r="AD18" s="241"/>
      <c r="AE18" s="215"/>
      <c r="AF18" s="241"/>
    </row>
    <row r="19" spans="1:32" ht="62.25" customHeight="1" x14ac:dyDescent="0.25">
      <c r="A19" s="220" t="s">
        <v>38</v>
      </c>
      <c r="B19" s="221" t="str">
        <f>+'[2]Sección 1. Metas - Magnitud'!I48</f>
        <v>Realizar el 100% de las actividades para la segunda fase de Semáforos Inteligentes.</v>
      </c>
      <c r="C19" s="220">
        <v>232</v>
      </c>
      <c r="D19" s="220" t="s">
        <v>55</v>
      </c>
      <c r="E19" s="220">
        <v>179</v>
      </c>
      <c r="F19" s="224" t="s">
        <v>56</v>
      </c>
      <c r="G19" s="220" t="s">
        <v>52</v>
      </c>
      <c r="H19" s="220" t="s">
        <v>42</v>
      </c>
      <c r="I19" s="228">
        <f>SUM(J19:N20)</f>
        <v>1</v>
      </c>
      <c r="J19" s="225">
        <v>0.01</v>
      </c>
      <c r="K19" s="222">
        <v>0.15</v>
      </c>
      <c r="L19" s="238">
        <v>0.42</v>
      </c>
      <c r="M19" s="222">
        <v>0.42</v>
      </c>
      <c r="N19" s="222">
        <v>0</v>
      </c>
      <c r="O19" s="216">
        <v>0.35</v>
      </c>
      <c r="P19" s="217"/>
      <c r="Q19" s="217"/>
      <c r="R19" s="230">
        <v>0</v>
      </c>
      <c r="S19" s="231"/>
      <c r="T19" s="231"/>
      <c r="U19" s="216">
        <v>0</v>
      </c>
      <c r="V19" s="217"/>
      <c r="W19" s="217"/>
      <c r="X19" s="216">
        <v>0</v>
      </c>
      <c r="Y19" s="217"/>
      <c r="Z19" s="217"/>
      <c r="AA19" s="242">
        <f>+R19+O19+U19+X19</f>
        <v>0.35</v>
      </c>
      <c r="AB19" s="227">
        <f>+AA19/K19</f>
        <v>2.3333333333333335</v>
      </c>
      <c r="AC19" s="227">
        <f>+(J19+AA19)/I19</f>
        <v>0.36</v>
      </c>
      <c r="AD19" s="240" t="s">
        <v>57</v>
      </c>
      <c r="AE19" s="214" t="s">
        <v>44</v>
      </c>
      <c r="AF19" s="240" t="s">
        <v>54</v>
      </c>
    </row>
    <row r="20" spans="1:32" ht="298.5" customHeight="1" x14ac:dyDescent="0.25">
      <c r="A20" s="220"/>
      <c r="B20" s="221"/>
      <c r="C20" s="220"/>
      <c r="D20" s="220"/>
      <c r="E20" s="220"/>
      <c r="F20" s="224"/>
      <c r="G20" s="220"/>
      <c r="H20" s="220"/>
      <c r="I20" s="229"/>
      <c r="J20" s="226"/>
      <c r="K20" s="223"/>
      <c r="L20" s="239"/>
      <c r="M20" s="223"/>
      <c r="N20" s="223"/>
      <c r="O20" s="218"/>
      <c r="P20" s="219"/>
      <c r="Q20" s="219"/>
      <c r="R20" s="232"/>
      <c r="S20" s="233"/>
      <c r="T20" s="233"/>
      <c r="U20" s="218"/>
      <c r="V20" s="219"/>
      <c r="W20" s="219"/>
      <c r="X20" s="218"/>
      <c r="Y20" s="219"/>
      <c r="Z20" s="219"/>
      <c r="AA20" s="243"/>
      <c r="AB20" s="227"/>
      <c r="AC20" s="227"/>
      <c r="AD20" s="241"/>
      <c r="AE20" s="215"/>
      <c r="AF20" s="241"/>
    </row>
    <row r="21" spans="1:32" ht="62.25" customHeight="1" x14ac:dyDescent="0.25">
      <c r="A21" s="220" t="s">
        <v>38</v>
      </c>
      <c r="B21" s="221" t="str">
        <f>+'[2]Sección 1. Metas - Magnitud'!I51</f>
        <v>Realizar el 100% de las actividades para la primera fase de Detección Electrónica DEI</v>
      </c>
      <c r="C21" s="220">
        <v>233</v>
      </c>
      <c r="D21" s="220" t="s">
        <v>58</v>
      </c>
      <c r="E21" s="220">
        <v>180</v>
      </c>
      <c r="F21" s="224" t="s">
        <v>59</v>
      </c>
      <c r="G21" s="220" t="s">
        <v>52</v>
      </c>
      <c r="H21" s="220" t="s">
        <v>42</v>
      </c>
      <c r="I21" s="228">
        <f>SUM(J21:N22)</f>
        <v>1</v>
      </c>
      <c r="J21" s="225">
        <v>0.01</v>
      </c>
      <c r="K21" s="222">
        <v>0.1</v>
      </c>
      <c r="L21" s="238">
        <v>0.3</v>
      </c>
      <c r="M21" s="222">
        <v>0.55000000000000004</v>
      </c>
      <c r="N21" s="222">
        <v>0.04</v>
      </c>
      <c r="O21" s="216">
        <v>4.4999999999999998E-2</v>
      </c>
      <c r="P21" s="217"/>
      <c r="Q21" s="217"/>
      <c r="R21" s="216">
        <v>0</v>
      </c>
      <c r="S21" s="217"/>
      <c r="T21" s="217"/>
      <c r="U21" s="216">
        <v>0</v>
      </c>
      <c r="V21" s="217"/>
      <c r="W21" s="217"/>
      <c r="X21" s="216">
        <v>0</v>
      </c>
      <c r="Y21" s="217"/>
      <c r="Z21" s="217"/>
      <c r="AA21" s="242">
        <f>+R21+O21+U21+X21</f>
        <v>4.4999999999999998E-2</v>
      </c>
      <c r="AB21" s="227">
        <f>+AA21/K21</f>
        <v>0.44999999999999996</v>
      </c>
      <c r="AC21" s="227">
        <f>+(J21+AA21)/I21</f>
        <v>5.5E-2</v>
      </c>
      <c r="AD21" s="240" t="s">
        <v>60</v>
      </c>
      <c r="AE21" s="214" t="s">
        <v>44</v>
      </c>
      <c r="AF21" s="240" t="s">
        <v>54</v>
      </c>
    </row>
    <row r="22" spans="1:32" ht="124.5" customHeight="1" x14ac:dyDescent="0.25">
      <c r="A22" s="220"/>
      <c r="B22" s="221"/>
      <c r="C22" s="220"/>
      <c r="D22" s="220"/>
      <c r="E22" s="220"/>
      <c r="F22" s="224"/>
      <c r="G22" s="220"/>
      <c r="H22" s="220"/>
      <c r="I22" s="229"/>
      <c r="J22" s="226"/>
      <c r="K22" s="223"/>
      <c r="L22" s="239"/>
      <c r="M22" s="223"/>
      <c r="N22" s="223"/>
      <c r="O22" s="218"/>
      <c r="P22" s="219"/>
      <c r="Q22" s="219"/>
      <c r="R22" s="218"/>
      <c r="S22" s="219"/>
      <c r="T22" s="219"/>
      <c r="U22" s="218"/>
      <c r="V22" s="219"/>
      <c r="W22" s="219"/>
      <c r="X22" s="218"/>
      <c r="Y22" s="219"/>
      <c r="Z22" s="219"/>
      <c r="AA22" s="243"/>
      <c r="AB22" s="227"/>
      <c r="AC22" s="227"/>
      <c r="AD22" s="241"/>
      <c r="AE22" s="215"/>
      <c r="AF22" s="241"/>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X68"/>
  <sheetViews>
    <sheetView topLeftCell="B22" zoomScale="90" zoomScaleNormal="90" workbookViewId="0">
      <selection activeCell="C30" sqref="C30:I41"/>
    </sheetView>
  </sheetViews>
  <sheetFormatPr baseColWidth="10" defaultColWidth="11.42578125" defaultRowHeight="12.75" x14ac:dyDescent="0.2"/>
  <cols>
    <col min="1" max="1" width="0.85546875" style="7" customWidth="1"/>
    <col min="2" max="2" width="25.42578125" style="8" customWidth="1"/>
    <col min="3" max="3" width="14.28515625" style="7" customWidth="1"/>
    <col min="4" max="4" width="20.140625" style="7" customWidth="1"/>
    <col min="5" max="5" width="16.28515625" style="7" customWidth="1"/>
    <col min="6" max="6" width="25" style="7" customWidth="1"/>
    <col min="7" max="7" width="22.140625" style="9" customWidth="1"/>
    <col min="8" max="8" width="20.42578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380"/>
      <c r="C2" s="378" t="s">
        <v>0</v>
      </c>
      <c r="D2" s="378"/>
      <c r="E2" s="378"/>
      <c r="F2" s="378"/>
      <c r="G2" s="378"/>
      <c r="H2" s="378"/>
      <c r="I2" s="382"/>
      <c r="J2" s="10"/>
      <c r="K2" s="10"/>
      <c r="M2" s="11" t="s">
        <v>61</v>
      </c>
    </row>
    <row r="3" spans="2:14" ht="25.5" customHeight="1" x14ac:dyDescent="0.2">
      <c r="B3" s="381"/>
      <c r="C3" s="379" t="s">
        <v>1</v>
      </c>
      <c r="D3" s="379"/>
      <c r="E3" s="379"/>
      <c r="F3" s="379"/>
      <c r="G3" s="379"/>
      <c r="H3" s="379"/>
      <c r="I3" s="383"/>
      <c r="J3" s="10"/>
      <c r="K3" s="10"/>
      <c r="M3" s="11" t="s">
        <v>62</v>
      </c>
    </row>
    <row r="4" spans="2:14" ht="25.5" customHeight="1" x14ac:dyDescent="0.2">
      <c r="B4" s="381"/>
      <c r="C4" s="379" t="s">
        <v>63</v>
      </c>
      <c r="D4" s="379"/>
      <c r="E4" s="379"/>
      <c r="F4" s="379"/>
      <c r="G4" s="379"/>
      <c r="H4" s="379"/>
      <c r="I4" s="383"/>
      <c r="J4" s="10"/>
      <c r="K4" s="10"/>
      <c r="M4" s="11" t="s">
        <v>64</v>
      </c>
    </row>
    <row r="5" spans="2:14" ht="25.5" customHeight="1" x14ac:dyDescent="0.2">
      <c r="B5" s="381"/>
      <c r="C5" s="379" t="s">
        <v>65</v>
      </c>
      <c r="D5" s="379"/>
      <c r="E5" s="379"/>
      <c r="F5" s="379"/>
      <c r="G5" s="384" t="s">
        <v>66</v>
      </c>
      <c r="H5" s="384"/>
      <c r="I5" s="383"/>
      <c r="J5" s="10"/>
      <c r="K5" s="10"/>
      <c r="M5" s="11" t="s">
        <v>67</v>
      </c>
    </row>
    <row r="6" spans="2:14" ht="23.25" customHeight="1" x14ac:dyDescent="0.2">
      <c r="B6" s="363" t="s">
        <v>68</v>
      </c>
      <c r="C6" s="364"/>
      <c r="D6" s="364"/>
      <c r="E6" s="364"/>
      <c r="F6" s="364"/>
      <c r="G6" s="364"/>
      <c r="H6" s="364"/>
      <c r="I6" s="365"/>
      <c r="J6" s="12"/>
      <c r="K6" s="12"/>
    </row>
    <row r="7" spans="2:14" ht="24" customHeight="1" x14ac:dyDescent="0.2">
      <c r="B7" s="366" t="s">
        <v>69</v>
      </c>
      <c r="C7" s="367"/>
      <c r="D7" s="367"/>
      <c r="E7" s="367"/>
      <c r="F7" s="367"/>
      <c r="G7" s="367"/>
      <c r="H7" s="367"/>
      <c r="I7" s="368"/>
      <c r="J7" s="13"/>
      <c r="K7" s="13"/>
    </row>
    <row r="8" spans="2:14" ht="24" customHeight="1" x14ac:dyDescent="0.2">
      <c r="B8" s="369" t="s">
        <v>70</v>
      </c>
      <c r="C8" s="370"/>
      <c r="D8" s="370"/>
      <c r="E8" s="370"/>
      <c r="F8" s="370"/>
      <c r="G8" s="370"/>
      <c r="H8" s="370"/>
      <c r="I8" s="371"/>
      <c r="J8" s="14"/>
      <c r="K8" s="14"/>
      <c r="N8" s="6" t="s">
        <v>71</v>
      </c>
    </row>
    <row r="9" spans="2:14" ht="30.75" customHeight="1" x14ac:dyDescent="0.2">
      <c r="B9" s="98" t="s">
        <v>72</v>
      </c>
      <c r="C9" s="59">
        <v>14</v>
      </c>
      <c r="D9" s="375" t="s">
        <v>73</v>
      </c>
      <c r="E9" s="375"/>
      <c r="F9" s="326" t="s">
        <v>358</v>
      </c>
      <c r="G9" s="327"/>
      <c r="H9" s="327"/>
      <c r="I9" s="328"/>
      <c r="J9" s="15"/>
      <c r="K9" s="15"/>
      <c r="M9" s="11" t="s">
        <v>75</v>
      </c>
      <c r="N9" s="6" t="s">
        <v>76</v>
      </c>
    </row>
    <row r="10" spans="2:14" ht="30.75" customHeight="1" x14ac:dyDescent="0.2">
      <c r="B10" s="18" t="s">
        <v>77</v>
      </c>
      <c r="C10" s="60" t="s">
        <v>78</v>
      </c>
      <c r="D10" s="376" t="s">
        <v>79</v>
      </c>
      <c r="E10" s="377"/>
      <c r="F10" s="360" t="s">
        <v>80</v>
      </c>
      <c r="G10" s="361"/>
      <c r="H10" s="16" t="s">
        <v>81</v>
      </c>
      <c r="I10" s="76" t="s">
        <v>78</v>
      </c>
      <c r="J10" s="17"/>
      <c r="K10" s="17"/>
      <c r="M10" s="11" t="s">
        <v>82</v>
      </c>
      <c r="N10" s="6" t="s">
        <v>83</v>
      </c>
    </row>
    <row r="11" spans="2:14" ht="30.75" customHeight="1" x14ac:dyDescent="0.2">
      <c r="B11" s="18" t="s">
        <v>84</v>
      </c>
      <c r="C11" s="372" t="s">
        <v>85</v>
      </c>
      <c r="D11" s="372"/>
      <c r="E11" s="372"/>
      <c r="F11" s="372"/>
      <c r="G11" s="16" t="s">
        <v>86</v>
      </c>
      <c r="H11" s="373">
        <v>1032</v>
      </c>
      <c r="I11" s="374"/>
      <c r="J11" s="19"/>
      <c r="K11" s="19"/>
      <c r="M11" s="11" t="s">
        <v>87</v>
      </c>
      <c r="N11" s="6" t="s">
        <v>42</v>
      </c>
    </row>
    <row r="12" spans="2:14" ht="30.75" customHeight="1" x14ac:dyDescent="0.2">
      <c r="B12" s="18" t="s">
        <v>88</v>
      </c>
      <c r="C12" s="357" t="s">
        <v>82</v>
      </c>
      <c r="D12" s="357"/>
      <c r="E12" s="357"/>
      <c r="F12" s="357"/>
      <c r="G12" s="16" t="s">
        <v>89</v>
      </c>
      <c r="H12" s="507" t="s">
        <v>225</v>
      </c>
      <c r="I12" s="508"/>
      <c r="J12" s="20"/>
      <c r="K12" s="20"/>
      <c r="M12" s="21" t="s">
        <v>91</v>
      </c>
    </row>
    <row r="13" spans="2:14" ht="30.75" customHeight="1" x14ac:dyDescent="0.2">
      <c r="B13" s="18" t="s">
        <v>92</v>
      </c>
      <c r="C13" s="353" t="s">
        <v>93</v>
      </c>
      <c r="D13" s="353"/>
      <c r="E13" s="353"/>
      <c r="F13" s="353"/>
      <c r="G13" s="353"/>
      <c r="H13" s="353"/>
      <c r="I13" s="354"/>
      <c r="J13" s="22"/>
      <c r="K13" s="22"/>
      <c r="M13" s="21"/>
    </row>
    <row r="14" spans="2:14" ht="30.75" customHeight="1" x14ac:dyDescent="0.2">
      <c r="B14" s="18" t="s">
        <v>94</v>
      </c>
      <c r="C14" s="360" t="s">
        <v>359</v>
      </c>
      <c r="D14" s="361"/>
      <c r="E14" s="361"/>
      <c r="F14" s="361"/>
      <c r="G14" s="361"/>
      <c r="H14" s="361"/>
      <c r="I14" s="362"/>
      <c r="J14" s="17"/>
      <c r="K14" s="17"/>
      <c r="M14" s="21"/>
      <c r="N14" s="6" t="s">
        <v>96</v>
      </c>
    </row>
    <row r="15" spans="2:14" ht="30.75" customHeight="1" x14ac:dyDescent="0.2">
      <c r="B15" s="18" t="s">
        <v>97</v>
      </c>
      <c r="C15" s="326" t="s">
        <v>360</v>
      </c>
      <c r="D15" s="327"/>
      <c r="E15" s="327"/>
      <c r="F15" s="450"/>
      <c r="G15" s="16" t="s">
        <v>99</v>
      </c>
      <c r="H15" s="349" t="s">
        <v>100</v>
      </c>
      <c r="I15" s="350"/>
      <c r="J15" s="17"/>
      <c r="K15" s="17"/>
      <c r="M15" s="21" t="s">
        <v>101</v>
      </c>
      <c r="N15" s="6" t="s">
        <v>78</v>
      </c>
    </row>
    <row r="16" spans="2:14" ht="30.75" customHeight="1" x14ac:dyDescent="0.2">
      <c r="B16" s="18" t="s">
        <v>102</v>
      </c>
      <c r="C16" s="351" t="s">
        <v>103</v>
      </c>
      <c r="D16" s="352"/>
      <c r="E16" s="352"/>
      <c r="F16" s="352"/>
      <c r="G16" s="16" t="s">
        <v>104</v>
      </c>
      <c r="H16" s="349" t="s">
        <v>42</v>
      </c>
      <c r="I16" s="350"/>
      <c r="J16" s="17"/>
      <c r="K16" s="17"/>
      <c r="M16" s="21" t="s">
        <v>105</v>
      </c>
    </row>
    <row r="17" spans="2:14" ht="36" customHeight="1" x14ac:dyDescent="0.2">
      <c r="B17" s="18" t="s">
        <v>106</v>
      </c>
      <c r="C17" s="509" t="s">
        <v>361</v>
      </c>
      <c r="D17" s="510"/>
      <c r="E17" s="510"/>
      <c r="F17" s="510"/>
      <c r="G17" s="510"/>
      <c r="H17" s="510"/>
      <c r="I17" s="511"/>
      <c r="J17" s="22"/>
      <c r="K17" s="22"/>
      <c r="M17" s="21" t="s">
        <v>108</v>
      </c>
      <c r="N17" s="6" t="s">
        <v>109</v>
      </c>
    </row>
    <row r="18" spans="2:14" ht="30.75" customHeight="1" x14ac:dyDescent="0.2">
      <c r="B18" s="18" t="s">
        <v>110</v>
      </c>
      <c r="C18" s="326" t="s">
        <v>362</v>
      </c>
      <c r="D18" s="327"/>
      <c r="E18" s="327"/>
      <c r="F18" s="327"/>
      <c r="G18" s="327"/>
      <c r="H18" s="327"/>
      <c r="I18" s="328"/>
      <c r="J18" s="23"/>
      <c r="K18" s="23"/>
      <c r="M18" s="21" t="s">
        <v>112</v>
      </c>
      <c r="N18" s="6" t="s">
        <v>113</v>
      </c>
    </row>
    <row r="19" spans="2:14" ht="30.75" customHeight="1" x14ac:dyDescent="0.2">
      <c r="B19" s="18" t="s">
        <v>114</v>
      </c>
      <c r="C19" s="444" t="s">
        <v>363</v>
      </c>
      <c r="D19" s="445"/>
      <c r="E19" s="445"/>
      <c r="F19" s="445"/>
      <c r="G19" s="445"/>
      <c r="H19" s="445"/>
      <c r="I19" s="446"/>
      <c r="J19" s="24"/>
      <c r="K19" s="24"/>
      <c r="M19" s="21"/>
      <c r="N19" s="6" t="s">
        <v>116</v>
      </c>
    </row>
    <row r="20" spans="2:14" ht="30.75" customHeight="1" x14ac:dyDescent="0.2">
      <c r="B20" s="18" t="s">
        <v>117</v>
      </c>
      <c r="C20" s="512" t="s">
        <v>41</v>
      </c>
      <c r="D20" s="513"/>
      <c r="E20" s="513"/>
      <c r="F20" s="513"/>
      <c r="G20" s="513"/>
      <c r="H20" s="513"/>
      <c r="I20" s="514"/>
      <c r="J20" s="25"/>
      <c r="K20" s="25"/>
      <c r="M20" s="21" t="s">
        <v>100</v>
      </c>
      <c r="N20" s="6" t="s">
        <v>118</v>
      </c>
    </row>
    <row r="21" spans="2:14" ht="27.75" customHeight="1" x14ac:dyDescent="0.2">
      <c r="B21" s="342" t="s">
        <v>119</v>
      </c>
      <c r="C21" s="344" t="s">
        <v>120</v>
      </c>
      <c r="D21" s="344"/>
      <c r="E21" s="344"/>
      <c r="F21" s="345" t="s">
        <v>121</v>
      </c>
      <c r="G21" s="345"/>
      <c r="H21" s="345"/>
      <c r="I21" s="346"/>
      <c r="J21" s="26"/>
      <c r="K21" s="26"/>
      <c r="M21" s="21" t="s">
        <v>122</v>
      </c>
      <c r="N21" s="6" t="s">
        <v>123</v>
      </c>
    </row>
    <row r="22" spans="2:14" ht="27" customHeight="1" x14ac:dyDescent="0.2">
      <c r="B22" s="343"/>
      <c r="C22" s="444" t="s">
        <v>364</v>
      </c>
      <c r="D22" s="445"/>
      <c r="E22" s="454"/>
      <c r="F22" s="444" t="s">
        <v>365</v>
      </c>
      <c r="G22" s="445"/>
      <c r="H22" s="445"/>
      <c r="I22" s="446"/>
      <c r="J22" s="24"/>
      <c r="K22" s="24"/>
      <c r="M22" s="21" t="s">
        <v>126</v>
      </c>
      <c r="N22" s="6" t="s">
        <v>127</v>
      </c>
    </row>
    <row r="23" spans="2:14" ht="39.75" customHeight="1" x14ac:dyDescent="0.2">
      <c r="B23" s="18" t="s">
        <v>128</v>
      </c>
      <c r="C23" s="360" t="s">
        <v>41</v>
      </c>
      <c r="D23" s="361"/>
      <c r="E23" s="515"/>
      <c r="F23" s="360" t="s">
        <v>41</v>
      </c>
      <c r="G23" s="361"/>
      <c r="H23" s="361"/>
      <c r="I23" s="362"/>
      <c r="J23" s="17"/>
      <c r="K23" s="17"/>
      <c r="M23" s="21"/>
      <c r="N23" s="6" t="s">
        <v>93</v>
      </c>
    </row>
    <row r="24" spans="2:14" ht="44.25" customHeight="1" x14ac:dyDescent="0.2">
      <c r="B24" s="18" t="s">
        <v>129</v>
      </c>
      <c r="C24" s="441" t="s">
        <v>366</v>
      </c>
      <c r="D24" s="442"/>
      <c r="E24" s="443"/>
      <c r="F24" s="444" t="s">
        <v>367</v>
      </c>
      <c r="G24" s="445"/>
      <c r="H24" s="445"/>
      <c r="I24" s="446"/>
      <c r="J24" s="23"/>
      <c r="K24" s="23"/>
      <c r="M24" s="27"/>
      <c r="N24" s="6" t="s">
        <v>132</v>
      </c>
    </row>
    <row r="25" spans="2:14" ht="29.25" customHeight="1" x14ac:dyDescent="0.2">
      <c r="B25" s="18" t="s">
        <v>133</v>
      </c>
      <c r="C25" s="329" t="s">
        <v>103</v>
      </c>
      <c r="D25" s="330"/>
      <c r="E25" s="331"/>
      <c r="F25" s="16" t="s">
        <v>134</v>
      </c>
      <c r="G25" s="516">
        <v>74</v>
      </c>
      <c r="H25" s="517"/>
      <c r="I25" s="518"/>
      <c r="J25" s="28"/>
      <c r="K25" s="28"/>
      <c r="M25" s="27"/>
    </row>
    <row r="26" spans="2:14" ht="27" customHeight="1" x14ac:dyDescent="0.2">
      <c r="B26" s="18" t="s">
        <v>135</v>
      </c>
      <c r="C26" s="326" t="s">
        <v>136</v>
      </c>
      <c r="D26" s="327"/>
      <c r="E26" s="450"/>
      <c r="F26" s="16" t="s">
        <v>137</v>
      </c>
      <c r="G26" s="516">
        <v>0</v>
      </c>
      <c r="H26" s="517"/>
      <c r="I26" s="518"/>
      <c r="J26" s="29"/>
      <c r="K26" s="29"/>
      <c r="M26" s="27"/>
    </row>
    <row r="27" spans="2:14" ht="47.25" customHeight="1" x14ac:dyDescent="0.2">
      <c r="B27" s="97" t="s">
        <v>138</v>
      </c>
      <c r="C27" s="360" t="s">
        <v>108</v>
      </c>
      <c r="D27" s="361"/>
      <c r="E27" s="515"/>
      <c r="F27" s="30" t="s">
        <v>139</v>
      </c>
      <c r="G27" s="336" t="s">
        <v>140</v>
      </c>
      <c r="H27" s="337"/>
      <c r="I27" s="338"/>
      <c r="J27" s="26"/>
      <c r="K27" s="26"/>
      <c r="M27" s="27"/>
    </row>
    <row r="28" spans="2:14" ht="30" customHeight="1" x14ac:dyDescent="0.2">
      <c r="B28" s="306" t="s">
        <v>141</v>
      </c>
      <c r="C28" s="307"/>
      <c r="D28" s="307"/>
      <c r="E28" s="307"/>
      <c r="F28" s="307"/>
      <c r="G28" s="307"/>
      <c r="H28" s="307"/>
      <c r="I28" s="308"/>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136">
        <v>0</v>
      </c>
      <c r="D30" s="137">
        <f>+C30</f>
        <v>0</v>
      </c>
      <c r="E30" s="138">
        <v>0</v>
      </c>
      <c r="F30" s="139">
        <f>+E30</f>
        <v>0</v>
      </c>
      <c r="G30" s="140" t="e">
        <f>+C30/E30</f>
        <v>#DIV/0!</v>
      </c>
      <c r="H30" s="141" t="e">
        <f>+D30/F30</f>
        <v>#DIV/0!</v>
      </c>
      <c r="I30" s="142" t="e">
        <f>+D30/$G$26</f>
        <v>#DIV/0!</v>
      </c>
      <c r="J30" s="69">
        <v>0.99</v>
      </c>
      <c r="K30" s="36"/>
      <c r="M30" s="27"/>
    </row>
    <row r="31" spans="2:14" ht="19.5" customHeight="1" x14ac:dyDescent="0.2">
      <c r="B31" s="35" t="s">
        <v>152</v>
      </c>
      <c r="C31" s="136">
        <v>0</v>
      </c>
      <c r="D31" s="137">
        <f>+D30+C31</f>
        <v>0</v>
      </c>
      <c r="E31" s="138">
        <v>0</v>
      </c>
      <c r="F31" s="139">
        <f>+F30+E31</f>
        <v>0</v>
      </c>
      <c r="G31" s="140" t="e">
        <f t="shared" ref="G31:G41" si="0">+C31/E31</f>
        <v>#DIV/0!</v>
      </c>
      <c r="H31" s="141" t="e">
        <f t="shared" ref="H31:H41" si="1">+D31/F31</f>
        <v>#DIV/0!</v>
      </c>
      <c r="I31" s="142" t="e">
        <f t="shared" ref="I31:I40" si="2">+D31/$G$26</f>
        <v>#DIV/0!</v>
      </c>
      <c r="J31" s="69">
        <v>0.99</v>
      </c>
      <c r="K31" s="36"/>
      <c r="M31" s="27"/>
    </row>
    <row r="32" spans="2:14" ht="19.5" customHeight="1" x14ac:dyDescent="0.2">
      <c r="B32" s="35" t="s">
        <v>153</v>
      </c>
      <c r="C32" s="136">
        <v>0</v>
      </c>
      <c r="D32" s="137">
        <f t="shared" ref="D32:D41" si="3">+D31+C32</f>
        <v>0</v>
      </c>
      <c r="E32" s="138">
        <v>0</v>
      </c>
      <c r="F32" s="139">
        <f t="shared" ref="F32:F41" si="4">+F31+E32</f>
        <v>0</v>
      </c>
      <c r="G32" s="140" t="e">
        <f t="shared" si="0"/>
        <v>#DIV/0!</v>
      </c>
      <c r="H32" s="141" t="e">
        <f t="shared" si="1"/>
        <v>#DIV/0!</v>
      </c>
      <c r="I32" s="142" t="e">
        <f t="shared" si="2"/>
        <v>#DIV/0!</v>
      </c>
      <c r="J32" s="69">
        <v>0.99</v>
      </c>
      <c r="K32" s="36"/>
      <c r="M32" s="27"/>
    </row>
    <row r="33" spans="2:11" ht="19.5" customHeight="1" x14ac:dyDescent="0.2">
      <c r="B33" s="35" t="s">
        <v>154</v>
      </c>
      <c r="C33" s="136">
        <v>0</v>
      </c>
      <c r="D33" s="137">
        <f t="shared" si="3"/>
        <v>0</v>
      </c>
      <c r="E33" s="138">
        <v>0</v>
      </c>
      <c r="F33" s="139">
        <f t="shared" si="4"/>
        <v>0</v>
      </c>
      <c r="G33" s="140" t="e">
        <f t="shared" si="0"/>
        <v>#DIV/0!</v>
      </c>
      <c r="H33" s="141" t="e">
        <f t="shared" si="1"/>
        <v>#DIV/0!</v>
      </c>
      <c r="I33" s="142" t="e">
        <f t="shared" si="2"/>
        <v>#DIV/0!</v>
      </c>
      <c r="J33" s="69">
        <v>0.99</v>
      </c>
      <c r="K33" s="36"/>
    </row>
    <row r="34" spans="2:11" ht="19.5" customHeight="1" x14ac:dyDescent="0.2">
      <c r="B34" s="35" t="s">
        <v>155</v>
      </c>
      <c r="C34" s="136">
        <v>0</v>
      </c>
      <c r="D34" s="137">
        <f t="shared" si="3"/>
        <v>0</v>
      </c>
      <c r="E34" s="138">
        <v>0</v>
      </c>
      <c r="F34" s="139">
        <f t="shared" si="4"/>
        <v>0</v>
      </c>
      <c r="G34" s="140" t="e">
        <f t="shared" si="0"/>
        <v>#DIV/0!</v>
      </c>
      <c r="H34" s="141" t="e">
        <f t="shared" si="1"/>
        <v>#DIV/0!</v>
      </c>
      <c r="I34" s="142" t="e">
        <f t="shared" si="2"/>
        <v>#DIV/0!</v>
      </c>
      <c r="J34" s="69">
        <v>0.99</v>
      </c>
      <c r="K34" s="36"/>
    </row>
    <row r="35" spans="2:11" ht="19.5" customHeight="1" x14ac:dyDescent="0.2">
      <c r="B35" s="35" t="s">
        <v>156</v>
      </c>
      <c r="C35" s="136">
        <v>0</v>
      </c>
      <c r="D35" s="137">
        <f t="shared" si="3"/>
        <v>0</v>
      </c>
      <c r="E35" s="138">
        <v>0</v>
      </c>
      <c r="F35" s="139">
        <f t="shared" si="4"/>
        <v>0</v>
      </c>
      <c r="G35" s="140" t="e">
        <f t="shared" si="0"/>
        <v>#DIV/0!</v>
      </c>
      <c r="H35" s="141" t="e">
        <f t="shared" si="1"/>
        <v>#DIV/0!</v>
      </c>
      <c r="I35" s="142" t="e">
        <f t="shared" si="2"/>
        <v>#DIV/0!</v>
      </c>
      <c r="J35" s="69">
        <v>0.99</v>
      </c>
      <c r="K35" s="36"/>
    </row>
    <row r="36" spans="2:11" ht="19.5" customHeight="1" x14ac:dyDescent="0.2">
      <c r="B36" s="35" t="s">
        <v>157</v>
      </c>
      <c r="C36" s="136">
        <v>0</v>
      </c>
      <c r="D36" s="137">
        <f t="shared" si="3"/>
        <v>0</v>
      </c>
      <c r="E36" s="138">
        <v>0</v>
      </c>
      <c r="F36" s="139">
        <f t="shared" si="4"/>
        <v>0</v>
      </c>
      <c r="G36" s="140" t="e">
        <f t="shared" si="0"/>
        <v>#DIV/0!</v>
      </c>
      <c r="H36" s="141" t="e">
        <f t="shared" si="1"/>
        <v>#DIV/0!</v>
      </c>
      <c r="I36" s="142" t="e">
        <f t="shared" si="2"/>
        <v>#DIV/0!</v>
      </c>
      <c r="J36" s="69">
        <v>0.99</v>
      </c>
      <c r="K36" s="36"/>
    </row>
    <row r="37" spans="2:11" ht="19.5" customHeight="1" x14ac:dyDescent="0.2">
      <c r="B37" s="35" t="s">
        <v>158</v>
      </c>
      <c r="C37" s="136">
        <v>0</v>
      </c>
      <c r="D37" s="137">
        <f t="shared" si="3"/>
        <v>0</v>
      </c>
      <c r="E37" s="138">
        <v>0</v>
      </c>
      <c r="F37" s="139">
        <f t="shared" si="4"/>
        <v>0</v>
      </c>
      <c r="G37" s="140" t="e">
        <f t="shared" si="0"/>
        <v>#DIV/0!</v>
      </c>
      <c r="H37" s="141" t="e">
        <f t="shared" si="1"/>
        <v>#DIV/0!</v>
      </c>
      <c r="I37" s="142" t="e">
        <f t="shared" si="2"/>
        <v>#DIV/0!</v>
      </c>
      <c r="J37" s="69">
        <v>0.99</v>
      </c>
      <c r="K37" s="36"/>
    </row>
    <row r="38" spans="2:11" ht="19.5" customHeight="1" x14ac:dyDescent="0.2">
      <c r="B38" s="35" t="s">
        <v>159</v>
      </c>
      <c r="C38" s="136">
        <v>0</v>
      </c>
      <c r="D38" s="137">
        <f t="shared" si="3"/>
        <v>0</v>
      </c>
      <c r="E38" s="138">
        <v>0</v>
      </c>
      <c r="F38" s="139">
        <f t="shared" si="4"/>
        <v>0</v>
      </c>
      <c r="G38" s="140" t="e">
        <f t="shared" si="0"/>
        <v>#DIV/0!</v>
      </c>
      <c r="H38" s="141" t="e">
        <f t="shared" si="1"/>
        <v>#DIV/0!</v>
      </c>
      <c r="I38" s="142" t="e">
        <f t="shared" si="2"/>
        <v>#DIV/0!</v>
      </c>
      <c r="J38" s="69">
        <v>0.99</v>
      </c>
      <c r="K38" s="36"/>
    </row>
    <row r="39" spans="2:11" ht="19.5" customHeight="1" x14ac:dyDescent="0.2">
      <c r="B39" s="35" t="s">
        <v>160</v>
      </c>
      <c r="C39" s="136">
        <v>0</v>
      </c>
      <c r="D39" s="137">
        <f t="shared" si="3"/>
        <v>0</v>
      </c>
      <c r="E39" s="138">
        <v>0</v>
      </c>
      <c r="F39" s="139">
        <f t="shared" si="4"/>
        <v>0</v>
      </c>
      <c r="G39" s="140" t="e">
        <f t="shared" si="0"/>
        <v>#DIV/0!</v>
      </c>
      <c r="H39" s="141" t="e">
        <f t="shared" si="1"/>
        <v>#DIV/0!</v>
      </c>
      <c r="I39" s="142" t="e">
        <f t="shared" si="2"/>
        <v>#DIV/0!</v>
      </c>
      <c r="J39" s="69">
        <v>0.99</v>
      </c>
      <c r="K39" s="36"/>
    </row>
    <row r="40" spans="2:11" ht="19.5" customHeight="1" x14ac:dyDescent="0.2">
      <c r="B40" s="35" t="s">
        <v>161</v>
      </c>
      <c r="C40" s="136">
        <v>0</v>
      </c>
      <c r="D40" s="137">
        <f t="shared" si="3"/>
        <v>0</v>
      </c>
      <c r="E40" s="138">
        <v>0</v>
      </c>
      <c r="F40" s="139">
        <f t="shared" si="4"/>
        <v>0</v>
      </c>
      <c r="G40" s="140" t="e">
        <f t="shared" si="0"/>
        <v>#DIV/0!</v>
      </c>
      <c r="H40" s="141" t="e">
        <f t="shared" si="1"/>
        <v>#DIV/0!</v>
      </c>
      <c r="I40" s="142" t="e">
        <f t="shared" si="2"/>
        <v>#DIV/0!</v>
      </c>
      <c r="J40" s="69">
        <v>0.99</v>
      </c>
      <c r="K40" s="36"/>
    </row>
    <row r="41" spans="2:11" ht="19.5" customHeight="1" x14ac:dyDescent="0.2">
      <c r="B41" s="35" t="s">
        <v>162</v>
      </c>
      <c r="C41" s="136">
        <v>0</v>
      </c>
      <c r="D41" s="137">
        <f t="shared" si="3"/>
        <v>0</v>
      </c>
      <c r="E41" s="138">
        <v>0</v>
      </c>
      <c r="F41" s="139">
        <f t="shared" si="4"/>
        <v>0</v>
      </c>
      <c r="G41" s="140" t="e">
        <f t="shared" si="0"/>
        <v>#DIV/0!</v>
      </c>
      <c r="H41" s="141" t="e">
        <f t="shared" si="1"/>
        <v>#DIV/0!</v>
      </c>
      <c r="I41" s="142" t="e">
        <f>+D41/$G$26</f>
        <v>#DIV/0!</v>
      </c>
      <c r="J41" s="69">
        <v>0.99</v>
      </c>
      <c r="K41" s="36"/>
    </row>
    <row r="42" spans="2:11" ht="54.75" customHeight="1" x14ac:dyDescent="0.2">
      <c r="B42" s="77" t="s">
        <v>163</v>
      </c>
      <c r="C42" s="284"/>
      <c r="D42" s="284"/>
      <c r="E42" s="284"/>
      <c r="F42" s="284"/>
      <c r="G42" s="284"/>
      <c r="H42" s="284"/>
      <c r="I42" s="302"/>
      <c r="J42" s="37"/>
      <c r="K42" s="37"/>
    </row>
    <row r="43" spans="2:11" ht="29.25" customHeight="1" x14ac:dyDescent="0.2">
      <c r="B43" s="306" t="s">
        <v>164</v>
      </c>
      <c r="C43" s="307"/>
      <c r="D43" s="307"/>
      <c r="E43" s="307"/>
      <c r="F43" s="307"/>
      <c r="G43" s="307"/>
      <c r="H43" s="307"/>
      <c r="I43" s="308"/>
      <c r="J43" s="14"/>
      <c r="K43" s="14"/>
    </row>
    <row r="44" spans="2:11" ht="32.25" customHeight="1" x14ac:dyDescent="0.2">
      <c r="B44" s="314"/>
      <c r="C44" s="315"/>
      <c r="D44" s="315"/>
      <c r="E44" s="315"/>
      <c r="F44" s="315"/>
      <c r="G44" s="315"/>
      <c r="H44" s="315"/>
      <c r="I44" s="316"/>
      <c r="J44" s="14"/>
      <c r="K44" s="14"/>
    </row>
    <row r="45" spans="2:11" ht="32.25" customHeight="1" x14ac:dyDescent="0.2">
      <c r="B45" s="317"/>
      <c r="C45" s="318"/>
      <c r="D45" s="318"/>
      <c r="E45" s="318"/>
      <c r="F45" s="318"/>
      <c r="G45" s="318"/>
      <c r="H45" s="318"/>
      <c r="I45" s="319"/>
      <c r="J45" s="37"/>
      <c r="K45" s="37"/>
    </row>
    <row r="46" spans="2:11" ht="32.25" customHeight="1" x14ac:dyDescent="0.2">
      <c r="B46" s="317"/>
      <c r="C46" s="318"/>
      <c r="D46" s="318"/>
      <c r="E46" s="318"/>
      <c r="F46" s="318"/>
      <c r="G46" s="318"/>
      <c r="H46" s="318"/>
      <c r="I46" s="319"/>
      <c r="J46" s="37"/>
      <c r="K46" s="37"/>
    </row>
    <row r="47" spans="2:11" ht="32.25" customHeight="1" x14ac:dyDescent="0.2">
      <c r="B47" s="317"/>
      <c r="C47" s="318"/>
      <c r="D47" s="318"/>
      <c r="E47" s="318"/>
      <c r="F47" s="318"/>
      <c r="G47" s="318"/>
      <c r="H47" s="318"/>
      <c r="I47" s="319"/>
      <c r="J47" s="37"/>
      <c r="K47" s="37"/>
    </row>
    <row r="48" spans="2:11" ht="32.25" customHeight="1" x14ac:dyDescent="0.2">
      <c r="B48" s="320"/>
      <c r="C48" s="321"/>
      <c r="D48" s="321"/>
      <c r="E48" s="321"/>
      <c r="F48" s="321"/>
      <c r="G48" s="321"/>
      <c r="H48" s="321"/>
      <c r="I48" s="322"/>
      <c r="J48" s="12"/>
      <c r="K48" s="12"/>
    </row>
    <row r="49" spans="2:11" ht="79.5" customHeight="1" x14ac:dyDescent="0.2">
      <c r="B49" s="18" t="s">
        <v>165</v>
      </c>
      <c r="C49" s="519"/>
      <c r="D49" s="520"/>
      <c r="E49" s="520"/>
      <c r="F49" s="520"/>
      <c r="G49" s="520"/>
      <c r="H49" s="520"/>
      <c r="I49" s="521"/>
      <c r="J49" s="38"/>
      <c r="K49" s="38"/>
    </row>
    <row r="50" spans="2:11" ht="26.25" customHeight="1" x14ac:dyDescent="0.2">
      <c r="B50" s="18" t="s">
        <v>166</v>
      </c>
      <c r="C50" s="522"/>
      <c r="D50" s="523"/>
      <c r="E50" s="523"/>
      <c r="F50" s="523"/>
      <c r="G50" s="523"/>
      <c r="H50" s="523"/>
      <c r="I50" s="524"/>
      <c r="J50" s="38"/>
      <c r="K50" s="38"/>
    </row>
    <row r="51" spans="2:11" ht="64.5" customHeight="1" x14ac:dyDescent="0.2">
      <c r="B51" s="112" t="s">
        <v>167</v>
      </c>
      <c r="C51" s="519"/>
      <c r="D51" s="520"/>
      <c r="E51" s="520"/>
      <c r="F51" s="520"/>
      <c r="G51" s="520"/>
      <c r="H51" s="520"/>
      <c r="I51" s="521"/>
      <c r="J51" s="38"/>
      <c r="K51" s="38"/>
    </row>
    <row r="52" spans="2:11" ht="29.25" customHeight="1" x14ac:dyDescent="0.2">
      <c r="B52" s="306" t="s">
        <v>168</v>
      </c>
      <c r="C52" s="307"/>
      <c r="D52" s="307"/>
      <c r="E52" s="307"/>
      <c r="F52" s="307"/>
      <c r="G52" s="307"/>
      <c r="H52" s="307"/>
      <c r="I52" s="308"/>
      <c r="J52" s="38"/>
      <c r="K52" s="38"/>
    </row>
    <row r="53" spans="2:11" ht="33" customHeight="1" x14ac:dyDescent="0.2">
      <c r="B53" s="309" t="s">
        <v>169</v>
      </c>
      <c r="C53" s="111" t="s">
        <v>170</v>
      </c>
      <c r="D53" s="310" t="s">
        <v>171</v>
      </c>
      <c r="E53" s="310"/>
      <c r="F53" s="310"/>
      <c r="G53" s="310" t="s">
        <v>172</v>
      </c>
      <c r="H53" s="310"/>
      <c r="I53" s="311"/>
      <c r="J53" s="39"/>
      <c r="K53" s="39"/>
    </row>
    <row r="54" spans="2:11" ht="31.5" customHeight="1" x14ac:dyDescent="0.2">
      <c r="B54" s="309"/>
      <c r="C54" s="107"/>
      <c r="D54" s="284"/>
      <c r="E54" s="284"/>
      <c r="F54" s="284"/>
      <c r="G54" s="312"/>
      <c r="H54" s="312"/>
      <c r="I54" s="313"/>
      <c r="J54" s="39"/>
      <c r="K54" s="39"/>
    </row>
    <row r="55" spans="2:11" ht="31.5" customHeight="1" x14ac:dyDescent="0.2">
      <c r="B55" s="112" t="s">
        <v>173</v>
      </c>
      <c r="C55" s="525" t="s">
        <v>368</v>
      </c>
      <c r="D55" s="526"/>
      <c r="E55" s="297" t="s">
        <v>175</v>
      </c>
      <c r="F55" s="297"/>
      <c r="G55" s="296" t="s">
        <v>369</v>
      </c>
      <c r="H55" s="296"/>
      <c r="I55" s="298"/>
      <c r="J55" s="41"/>
      <c r="K55" s="41"/>
    </row>
    <row r="56" spans="2:11" ht="31.5" customHeight="1" x14ac:dyDescent="0.2">
      <c r="B56" s="112" t="s">
        <v>177</v>
      </c>
      <c r="C56" s="284" t="str">
        <f>+'[3]HV 1'!C56:D56</f>
        <v>NICOLAS ADOLFO CORREAL HUERTAS</v>
      </c>
      <c r="D56" s="284"/>
      <c r="E56" s="299" t="s">
        <v>178</v>
      </c>
      <c r="F56" s="299"/>
      <c r="G56" s="296" t="str">
        <f>+'[7]HV 1'!G59:I59</f>
        <v>DIANA VIDAL</v>
      </c>
      <c r="H56" s="296"/>
      <c r="I56" s="298"/>
      <c r="J56" s="41"/>
      <c r="K56" s="41"/>
    </row>
    <row r="57" spans="2:11" ht="31.5" customHeight="1" x14ac:dyDescent="0.2">
      <c r="B57" s="112" t="s">
        <v>179</v>
      </c>
      <c r="C57" s="284"/>
      <c r="D57" s="284"/>
      <c r="E57" s="285" t="s">
        <v>180</v>
      </c>
      <c r="F57" s="286"/>
      <c r="G57" s="289"/>
      <c r="H57" s="290"/>
      <c r="I57" s="291"/>
      <c r="J57" s="42"/>
      <c r="K57" s="42"/>
    </row>
    <row r="58" spans="2:11" ht="31.5" customHeight="1" thickBot="1" x14ac:dyDescent="0.25">
      <c r="B58" s="78" t="s">
        <v>181</v>
      </c>
      <c r="C58" s="295"/>
      <c r="D58" s="295"/>
      <c r="E58" s="287"/>
      <c r="F58" s="288"/>
      <c r="G58" s="292"/>
      <c r="H58" s="293"/>
      <c r="I58" s="294"/>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formula1>$M$15:$M$18</formula1>
    </dataValidation>
    <dataValidation type="list" allowBlank="1" showInputMessage="1" showErrorMessage="1" sqref="C12:F12">
      <formula1>$M$9:$M$12</formula1>
    </dataValidation>
    <dataValidation type="list" allowBlank="1" showInputMessage="1" showErrorMessage="1" sqref="K15">
      <formula1>O20:O22</formula1>
    </dataValidation>
    <dataValidation type="list" allowBlank="1" showInputMessage="1" showErrorMessage="1" sqref="H15:J15">
      <formula1>M20:M22</formula1>
    </dataValidation>
    <dataValidation type="list" allowBlank="1" showInputMessage="1" showErrorMessage="1" sqref="J13:K13">
      <formula1>$M$24:$M$31</formula1>
    </dataValidation>
    <dataValidation type="list" allowBlank="1" showInputMessage="1" showErrorMessage="1" sqref="C13:I13">
      <formula1>$N$17:$N$24</formula1>
    </dataValidation>
    <dataValidation type="list" allowBlank="1" showInputMessage="1" showErrorMessage="1" sqref="H16:I16">
      <formula1>$N$8:$N$11</formula1>
    </dataValidation>
    <dataValidation type="list" allowBlank="1" showInputMessage="1" showErrorMessage="1" sqref="C10 I1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0"/>
  <sheetViews>
    <sheetView topLeftCell="A7" workbookViewId="0">
      <selection activeCell="B14" sqref="B14:K19"/>
    </sheetView>
  </sheetViews>
  <sheetFormatPr baseColWidth="10" defaultColWidth="11.42578125" defaultRowHeight="15" x14ac:dyDescent="0.25"/>
  <cols>
    <col min="1" max="1" width="1.42578125" customWidth="1"/>
    <col min="2" max="2" width="20.140625" style="56" customWidth="1"/>
    <col min="3" max="3" width="34.42578125" customWidth="1"/>
    <col min="4" max="4" width="14.28515625" customWidth="1"/>
    <col min="5" max="5" width="5.85546875" customWidth="1"/>
    <col min="6" max="6" width="46.85546875" customWidth="1"/>
    <col min="7" max="8" width="16.140625" customWidth="1"/>
    <col min="9" max="9" width="16.28515625" customWidth="1"/>
    <col min="10" max="10" width="15.4257812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01"/>
      <c r="C1" s="404" t="s">
        <v>0</v>
      </c>
      <c r="D1" s="405"/>
      <c r="E1" s="405"/>
      <c r="F1" s="405"/>
      <c r="G1" s="405"/>
      <c r="H1" s="406"/>
      <c r="I1" s="407"/>
      <c r="J1" s="408"/>
    </row>
    <row r="2" spans="2:11" ht="18" customHeight="1" thickBot="1" x14ac:dyDescent="0.3">
      <c r="B2" s="402"/>
      <c r="C2" s="404" t="s">
        <v>1</v>
      </c>
      <c r="D2" s="405"/>
      <c r="E2" s="405"/>
      <c r="F2" s="405"/>
      <c r="G2" s="405"/>
      <c r="H2" s="406"/>
      <c r="I2" s="409"/>
      <c r="J2" s="410"/>
    </row>
    <row r="3" spans="2:11" ht="18" customHeight="1" thickBot="1" x14ac:dyDescent="0.3">
      <c r="B3" s="402"/>
      <c r="C3" s="404" t="s">
        <v>370</v>
      </c>
      <c r="D3" s="405"/>
      <c r="E3" s="405"/>
      <c r="F3" s="405"/>
      <c r="G3" s="405"/>
      <c r="H3" s="406"/>
      <c r="I3" s="409"/>
      <c r="J3" s="410"/>
    </row>
    <row r="4" spans="2:11" ht="18" customHeight="1" thickBot="1" x14ac:dyDescent="0.3">
      <c r="B4" s="403"/>
      <c r="C4" s="404" t="s">
        <v>183</v>
      </c>
      <c r="D4" s="405"/>
      <c r="E4" s="405"/>
      <c r="F4" s="406"/>
      <c r="G4" s="413" t="s">
        <v>184</v>
      </c>
      <c r="H4" s="414"/>
      <c r="I4" s="411"/>
      <c r="J4" s="412"/>
    </row>
    <row r="5" spans="2:11" ht="18" customHeight="1" thickBot="1" x14ac:dyDescent="0.3">
      <c r="B5" s="53"/>
      <c r="C5" s="10"/>
      <c r="D5" s="10"/>
      <c r="E5" s="10"/>
      <c r="F5" s="10"/>
      <c r="G5" s="10"/>
      <c r="H5" s="10"/>
      <c r="I5" s="10"/>
      <c r="J5" s="54"/>
    </row>
    <row r="6" spans="2:11" ht="51.75" customHeight="1" thickBot="1" x14ac:dyDescent="0.3">
      <c r="B6" s="1" t="s">
        <v>371</v>
      </c>
      <c r="C6" s="415" t="str">
        <f>+'[5]Sección 1. Metas - Magnitud'!C7</f>
        <v>1032 - Gestión y control de tránsito y transporte</v>
      </c>
      <c r="D6" s="416"/>
      <c r="E6" s="417"/>
      <c r="F6" s="55"/>
      <c r="G6" s="10"/>
      <c r="H6" s="10"/>
      <c r="I6" s="10"/>
      <c r="J6" s="54"/>
    </row>
    <row r="7" spans="2:11" ht="32.25" customHeight="1" thickBot="1" x14ac:dyDescent="0.3">
      <c r="B7" s="2" t="s">
        <v>186</v>
      </c>
      <c r="C7" s="415" t="str">
        <f>+'[5]Sección 1. Metas - Magnitud'!C8:F8</f>
        <v>Dirección de Control y Vigilancia</v>
      </c>
      <c r="D7" s="416"/>
      <c r="E7" s="417"/>
      <c r="F7" s="55"/>
      <c r="G7" s="10"/>
      <c r="H7" s="10"/>
      <c r="I7" s="10"/>
      <c r="J7" s="54"/>
    </row>
    <row r="8" spans="2:11" ht="32.25" customHeight="1" thickBot="1" x14ac:dyDescent="0.3">
      <c r="B8" s="2" t="s">
        <v>187</v>
      </c>
      <c r="C8" s="415" t="str">
        <f>+'[5]Sección 1. Metas - Magnitud'!C9:F9</f>
        <v>Subsecretaría de Servicios de la Movilidad</v>
      </c>
      <c r="D8" s="416"/>
      <c r="E8" s="417"/>
      <c r="F8" s="4"/>
      <c r="G8" s="10"/>
      <c r="H8" s="10"/>
      <c r="I8" s="10"/>
      <c r="J8" s="54"/>
    </row>
    <row r="9" spans="2:11" ht="33.75" customHeight="1" thickBot="1" x14ac:dyDescent="0.3">
      <c r="B9" s="2" t="s">
        <v>188</v>
      </c>
      <c r="C9" s="415" t="s">
        <v>189</v>
      </c>
      <c r="D9" s="416"/>
      <c r="E9" s="417"/>
      <c r="F9" s="55"/>
      <c r="G9" s="10"/>
      <c r="H9" s="10"/>
      <c r="I9" s="10"/>
      <c r="J9" s="54"/>
    </row>
    <row r="10" spans="2:11" ht="33.75" customHeight="1" thickBot="1" x14ac:dyDescent="0.3">
      <c r="B10" s="100" t="s">
        <v>190</v>
      </c>
      <c r="C10" s="415" t="str">
        <f>+'[7]HV 14'!F9</f>
        <v>14. Realizar 241 visitas administrativas y de seguimiento a empresas prestadoras del servicio público de transporte.</v>
      </c>
      <c r="D10" s="416"/>
      <c r="E10" s="417"/>
      <c r="F10" s="55"/>
      <c r="G10" s="10"/>
      <c r="H10" s="10"/>
      <c r="I10" s="10"/>
      <c r="J10" s="54"/>
    </row>
    <row r="11" spans="2:11" ht="34.5" customHeight="1" x14ac:dyDescent="0.25"/>
    <row r="12" spans="2:11" ht="21.75" customHeight="1" x14ac:dyDescent="0.25">
      <c r="B12" s="394" t="s">
        <v>372</v>
      </c>
      <c r="C12" s="395"/>
      <c r="D12" s="395"/>
      <c r="E12" s="395"/>
      <c r="F12" s="395"/>
      <c r="G12" s="395"/>
      <c r="H12" s="396"/>
      <c r="I12" s="533" t="s">
        <v>192</v>
      </c>
      <c r="J12" s="534"/>
      <c r="K12" s="534"/>
    </row>
    <row r="13" spans="2:11" s="57" customFormat="1" ht="30" customHeight="1" x14ac:dyDescent="0.25">
      <c r="B13" s="125" t="s">
        <v>193</v>
      </c>
      <c r="C13" s="125" t="s">
        <v>194</v>
      </c>
      <c r="D13" s="125" t="s">
        <v>195</v>
      </c>
      <c r="E13" s="125" t="s">
        <v>196</v>
      </c>
      <c r="F13" s="125" t="s">
        <v>197</v>
      </c>
      <c r="G13" s="125" t="s">
        <v>198</v>
      </c>
      <c r="H13" s="125" t="s">
        <v>199</v>
      </c>
      <c r="I13" s="124" t="s">
        <v>200</v>
      </c>
      <c r="J13" s="124" t="s">
        <v>201</v>
      </c>
      <c r="K13" s="124" t="s">
        <v>202</v>
      </c>
    </row>
    <row r="14" spans="2:11" s="57" customFormat="1" x14ac:dyDescent="0.25">
      <c r="B14" s="143"/>
      <c r="C14" s="144"/>
      <c r="D14" s="145"/>
      <c r="E14" s="146"/>
      <c r="F14" s="144"/>
      <c r="G14" s="145"/>
      <c r="H14" s="147"/>
      <c r="I14" s="148"/>
      <c r="J14" s="149"/>
      <c r="K14" s="146"/>
    </row>
    <row r="15" spans="2:11" ht="165" customHeight="1" x14ac:dyDescent="0.25">
      <c r="B15" s="143"/>
      <c r="C15" s="150"/>
      <c r="D15" s="145"/>
      <c r="E15" s="151"/>
      <c r="F15" s="152"/>
      <c r="G15" s="145"/>
      <c r="H15" s="147"/>
      <c r="I15" s="148"/>
      <c r="J15" s="149"/>
      <c r="K15" s="531"/>
    </row>
    <row r="16" spans="2:11" x14ac:dyDescent="0.25">
      <c r="B16" s="143"/>
      <c r="C16" s="144"/>
      <c r="D16" s="145"/>
      <c r="E16" s="146"/>
      <c r="F16" s="144"/>
      <c r="G16" s="145"/>
      <c r="H16" s="147"/>
      <c r="I16" s="148"/>
      <c r="J16" s="149"/>
      <c r="K16" s="532"/>
    </row>
    <row r="17" spans="2:12" x14ac:dyDescent="0.25">
      <c r="B17" s="143"/>
      <c r="C17" s="153"/>
      <c r="D17" s="145"/>
      <c r="E17" s="146"/>
      <c r="F17" s="153"/>
      <c r="G17" s="145"/>
      <c r="H17" s="154"/>
      <c r="I17" s="148"/>
      <c r="J17" s="149"/>
      <c r="K17" s="146"/>
    </row>
    <row r="18" spans="2:12" x14ac:dyDescent="0.25">
      <c r="B18" s="143"/>
      <c r="C18" s="153"/>
      <c r="D18" s="145"/>
      <c r="E18" s="146"/>
      <c r="F18" s="153"/>
      <c r="G18" s="145"/>
      <c r="H18" s="154"/>
      <c r="I18" s="155"/>
      <c r="J18" s="149"/>
      <c r="K18" s="156"/>
    </row>
    <row r="19" spans="2:12" ht="15" customHeight="1" x14ac:dyDescent="0.25">
      <c r="B19" s="527" t="s">
        <v>209</v>
      </c>
      <c r="C19" s="528"/>
      <c r="D19" s="157">
        <f>SUM(D15:D16)</f>
        <v>0</v>
      </c>
      <c r="E19" s="529" t="s">
        <v>209</v>
      </c>
      <c r="F19" s="530"/>
      <c r="G19" s="157">
        <v>1</v>
      </c>
      <c r="H19" s="158"/>
      <c r="I19" s="159">
        <f>SUM(I14:I18)</f>
        <v>0</v>
      </c>
      <c r="J19" s="160"/>
      <c r="K19" s="160"/>
    </row>
    <row r="23" spans="2:12" x14ac:dyDescent="0.25">
      <c r="L23" s="132"/>
    </row>
    <row r="24" spans="2:12" x14ac:dyDescent="0.25">
      <c r="L24" s="132"/>
    </row>
    <row r="25" spans="2:12" x14ac:dyDescent="0.25">
      <c r="L25" s="132"/>
    </row>
    <row r="26" spans="2:12" x14ac:dyDescent="0.25">
      <c r="L26" s="132"/>
    </row>
    <row r="27" spans="2:12" x14ac:dyDescent="0.25">
      <c r="L27" s="132"/>
    </row>
    <row r="28" spans="2:12" x14ac:dyDescent="0.25">
      <c r="L28" s="132"/>
    </row>
    <row r="30" spans="2:12" x14ac:dyDescent="0.25">
      <c r="L30" s="133"/>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9:N27"/>
  <sheetViews>
    <sheetView workbookViewId="0">
      <selection activeCell="G36" sqref="G36"/>
    </sheetView>
  </sheetViews>
  <sheetFormatPr baseColWidth="10" defaultColWidth="11.42578125" defaultRowHeight="15" x14ac:dyDescent="0.25"/>
  <sheetData>
    <row r="9" spans="10:12" x14ac:dyDescent="0.25">
      <c r="K9" s="131" t="s">
        <v>373</v>
      </c>
      <c r="L9" s="131" t="s">
        <v>374</v>
      </c>
    </row>
    <row r="10" spans="10:12" x14ac:dyDescent="0.25">
      <c r="J10" s="128" t="s">
        <v>375</v>
      </c>
      <c r="K10" s="128">
        <v>77</v>
      </c>
      <c r="L10" s="128">
        <v>2</v>
      </c>
    </row>
    <row r="11" spans="10:12" x14ac:dyDescent="0.25">
      <c r="J11" s="102"/>
      <c r="K11" s="102"/>
      <c r="L11" s="102">
        <v>37</v>
      </c>
    </row>
    <row r="12" spans="10:12" x14ac:dyDescent="0.25">
      <c r="J12" s="102"/>
      <c r="K12" s="102"/>
      <c r="L12" s="102">
        <v>43</v>
      </c>
    </row>
    <row r="13" spans="10:12" x14ac:dyDescent="0.25">
      <c r="K13" s="102" t="s">
        <v>376</v>
      </c>
      <c r="L13" s="126">
        <f>SUM(L10:L12)</f>
        <v>82</v>
      </c>
    </row>
    <row r="14" spans="10:12" x14ac:dyDescent="0.25">
      <c r="J14" s="128" t="s">
        <v>377</v>
      </c>
      <c r="K14" s="128">
        <v>115</v>
      </c>
      <c r="L14" s="128">
        <v>16</v>
      </c>
    </row>
    <row r="15" spans="10:12" x14ac:dyDescent="0.25">
      <c r="J15" s="102"/>
      <c r="K15" s="102"/>
      <c r="L15" s="102">
        <v>27</v>
      </c>
    </row>
    <row r="16" spans="10:12" x14ac:dyDescent="0.25">
      <c r="J16" s="102"/>
      <c r="K16" s="102"/>
      <c r="L16" s="102">
        <v>10</v>
      </c>
    </row>
    <row r="17" spans="10:14" x14ac:dyDescent="0.25">
      <c r="J17" s="102"/>
      <c r="K17" s="102" t="s">
        <v>376</v>
      </c>
      <c r="L17" s="126">
        <f>SUM(L14:L16)</f>
        <v>53</v>
      </c>
    </row>
    <row r="18" spans="10:14" x14ac:dyDescent="0.25">
      <c r="J18" s="128" t="s">
        <v>378</v>
      </c>
      <c r="K18" s="128">
        <v>7</v>
      </c>
      <c r="L18" s="128">
        <v>13</v>
      </c>
    </row>
    <row r="19" spans="10:14" x14ac:dyDescent="0.25">
      <c r="J19" s="102"/>
      <c r="K19" s="102"/>
      <c r="L19" s="102">
        <v>14</v>
      </c>
    </row>
    <row r="20" spans="10:14" x14ac:dyDescent="0.25">
      <c r="J20" s="102"/>
      <c r="K20" s="102"/>
      <c r="L20" s="102">
        <v>10</v>
      </c>
    </row>
    <row r="21" spans="10:14" x14ac:dyDescent="0.25">
      <c r="J21" s="102"/>
      <c r="K21" s="102" t="s">
        <v>376</v>
      </c>
      <c r="L21" s="126">
        <f>SUM(L18:L20)</f>
        <v>37</v>
      </c>
    </row>
    <row r="22" spans="10:14" x14ac:dyDescent="0.25">
      <c r="J22" s="128" t="s">
        <v>379</v>
      </c>
      <c r="K22" s="128">
        <v>52</v>
      </c>
      <c r="L22" s="128">
        <v>10</v>
      </c>
    </row>
    <row r="23" spans="10:14" x14ac:dyDescent="0.25">
      <c r="J23" s="102"/>
      <c r="K23" s="102"/>
      <c r="L23" s="102">
        <v>0</v>
      </c>
    </row>
    <row r="24" spans="10:14" x14ac:dyDescent="0.25">
      <c r="J24" s="102"/>
      <c r="K24" s="102"/>
      <c r="L24" s="102">
        <v>59</v>
      </c>
    </row>
    <row r="25" spans="10:14" x14ac:dyDescent="0.25">
      <c r="J25" s="102"/>
      <c r="K25" s="102" t="s">
        <v>376</v>
      </c>
      <c r="L25" s="126">
        <f>SUM(L22:L24)</f>
        <v>69</v>
      </c>
    </row>
    <row r="27" spans="10:14" x14ac:dyDescent="0.25">
      <c r="J27" s="129" t="s">
        <v>380</v>
      </c>
      <c r="K27" s="129">
        <f>SUM(K10:K22)</f>
        <v>251</v>
      </c>
      <c r="L27" s="129">
        <f>+L13+L17+L21+L25</f>
        <v>241</v>
      </c>
      <c r="M27" s="130">
        <f>+L27/K27</f>
        <v>0.96015936254980083</v>
      </c>
      <c r="N27" s="127"/>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5" sqref="D15:D35"/>
    </sheetView>
  </sheetViews>
  <sheetFormatPr baseColWidth="10" defaultColWidth="11.425781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X68"/>
  <sheetViews>
    <sheetView topLeftCell="A37" zoomScale="90" zoomScaleNormal="90" workbookViewId="0">
      <selection activeCell="C51" sqref="C51:I51"/>
    </sheetView>
  </sheetViews>
  <sheetFormatPr baseColWidth="10" defaultColWidth="11.42578125" defaultRowHeight="12.75" x14ac:dyDescent="0.2"/>
  <cols>
    <col min="1" max="1" width="0.85546875" style="7" customWidth="1"/>
    <col min="2" max="2" width="25.42578125" style="8" customWidth="1"/>
    <col min="3" max="3" width="14.28515625" style="7" customWidth="1"/>
    <col min="4" max="4" width="20.140625" style="7" customWidth="1"/>
    <col min="5" max="5" width="16.28515625" style="7" customWidth="1"/>
    <col min="6" max="6" width="25" style="7" customWidth="1"/>
    <col min="7" max="7" width="22.140625" style="9" customWidth="1"/>
    <col min="8" max="8" width="20.42578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380"/>
      <c r="C2" s="378" t="s">
        <v>0</v>
      </c>
      <c r="D2" s="378"/>
      <c r="E2" s="378"/>
      <c r="F2" s="378"/>
      <c r="G2" s="378"/>
      <c r="H2" s="378"/>
      <c r="I2" s="382"/>
      <c r="J2" s="10"/>
      <c r="K2" s="10"/>
      <c r="M2" s="11" t="s">
        <v>61</v>
      </c>
    </row>
    <row r="3" spans="2:14" ht="25.5" customHeight="1" x14ac:dyDescent="0.2">
      <c r="B3" s="381"/>
      <c r="C3" s="379" t="s">
        <v>1</v>
      </c>
      <c r="D3" s="379"/>
      <c r="E3" s="379"/>
      <c r="F3" s="379"/>
      <c r="G3" s="379"/>
      <c r="H3" s="379"/>
      <c r="I3" s="383"/>
      <c r="J3" s="10"/>
      <c r="K3" s="10"/>
      <c r="M3" s="11" t="s">
        <v>62</v>
      </c>
    </row>
    <row r="4" spans="2:14" ht="25.5" customHeight="1" x14ac:dyDescent="0.2">
      <c r="B4" s="381"/>
      <c r="C4" s="379" t="s">
        <v>63</v>
      </c>
      <c r="D4" s="379"/>
      <c r="E4" s="379"/>
      <c r="F4" s="379"/>
      <c r="G4" s="379"/>
      <c r="H4" s="379"/>
      <c r="I4" s="383"/>
      <c r="J4" s="10"/>
      <c r="K4" s="10"/>
      <c r="M4" s="11" t="s">
        <v>64</v>
      </c>
    </row>
    <row r="5" spans="2:14" ht="25.5" customHeight="1" x14ac:dyDescent="0.2">
      <c r="B5" s="381"/>
      <c r="C5" s="379" t="s">
        <v>65</v>
      </c>
      <c r="D5" s="379"/>
      <c r="E5" s="379"/>
      <c r="F5" s="379"/>
      <c r="G5" s="384" t="s">
        <v>66</v>
      </c>
      <c r="H5" s="384"/>
      <c r="I5" s="383"/>
      <c r="J5" s="10"/>
      <c r="K5" s="10"/>
      <c r="M5" s="11" t="s">
        <v>67</v>
      </c>
    </row>
    <row r="6" spans="2:14" ht="23.25" customHeight="1" x14ac:dyDescent="0.2">
      <c r="B6" s="363" t="s">
        <v>68</v>
      </c>
      <c r="C6" s="364"/>
      <c r="D6" s="364"/>
      <c r="E6" s="364"/>
      <c r="F6" s="364"/>
      <c r="G6" s="364"/>
      <c r="H6" s="364"/>
      <c r="I6" s="365"/>
      <c r="J6" s="12"/>
      <c r="K6" s="12"/>
    </row>
    <row r="7" spans="2:14" ht="24" customHeight="1" x14ac:dyDescent="0.2">
      <c r="B7" s="366" t="s">
        <v>69</v>
      </c>
      <c r="C7" s="367"/>
      <c r="D7" s="367"/>
      <c r="E7" s="367"/>
      <c r="F7" s="367"/>
      <c r="G7" s="367"/>
      <c r="H7" s="367"/>
      <c r="I7" s="368"/>
      <c r="J7" s="13"/>
      <c r="K7" s="13"/>
    </row>
    <row r="8" spans="2:14" ht="24" customHeight="1" x14ac:dyDescent="0.2">
      <c r="B8" s="369" t="s">
        <v>70</v>
      </c>
      <c r="C8" s="370"/>
      <c r="D8" s="370"/>
      <c r="E8" s="370"/>
      <c r="F8" s="370"/>
      <c r="G8" s="370"/>
      <c r="H8" s="370"/>
      <c r="I8" s="371"/>
      <c r="J8" s="14"/>
      <c r="K8" s="14"/>
      <c r="N8" s="6" t="s">
        <v>71</v>
      </c>
    </row>
    <row r="9" spans="2:14" ht="30.75" customHeight="1" x14ac:dyDescent="0.2">
      <c r="B9" s="98" t="s">
        <v>72</v>
      </c>
      <c r="C9" s="59">
        <v>231</v>
      </c>
      <c r="D9" s="375" t="s">
        <v>73</v>
      </c>
      <c r="E9" s="375"/>
      <c r="F9" s="326" t="s">
        <v>74</v>
      </c>
      <c r="G9" s="327"/>
      <c r="H9" s="327"/>
      <c r="I9" s="328"/>
      <c r="J9" s="15"/>
      <c r="K9" s="15"/>
      <c r="M9" s="11" t="s">
        <v>75</v>
      </c>
      <c r="N9" s="6" t="s">
        <v>76</v>
      </c>
    </row>
    <row r="10" spans="2:14" ht="30.75" customHeight="1" x14ac:dyDescent="0.2">
      <c r="B10" s="18" t="s">
        <v>77</v>
      </c>
      <c r="C10" s="60" t="s">
        <v>78</v>
      </c>
      <c r="D10" s="376" t="s">
        <v>79</v>
      </c>
      <c r="E10" s="377"/>
      <c r="F10" s="360" t="s">
        <v>80</v>
      </c>
      <c r="G10" s="361"/>
      <c r="H10" s="16" t="s">
        <v>81</v>
      </c>
      <c r="I10" s="113" t="s">
        <v>78</v>
      </c>
      <c r="J10" s="17"/>
      <c r="K10" s="17"/>
      <c r="M10" s="11" t="s">
        <v>82</v>
      </c>
      <c r="N10" s="6" t="s">
        <v>83</v>
      </c>
    </row>
    <row r="11" spans="2:14" ht="30.75" customHeight="1" x14ac:dyDescent="0.2">
      <c r="B11" s="18" t="s">
        <v>84</v>
      </c>
      <c r="C11" s="372" t="s">
        <v>85</v>
      </c>
      <c r="D11" s="372"/>
      <c r="E11" s="372"/>
      <c r="F11" s="372"/>
      <c r="G11" s="16" t="s">
        <v>86</v>
      </c>
      <c r="H11" s="373">
        <v>1032</v>
      </c>
      <c r="I11" s="374"/>
      <c r="J11" s="19"/>
      <c r="K11" s="19"/>
      <c r="M11" s="11" t="s">
        <v>87</v>
      </c>
      <c r="N11" s="6" t="s">
        <v>42</v>
      </c>
    </row>
    <row r="12" spans="2:14" ht="30.75" customHeight="1" x14ac:dyDescent="0.2">
      <c r="B12" s="18" t="s">
        <v>88</v>
      </c>
      <c r="C12" s="357" t="s">
        <v>82</v>
      </c>
      <c r="D12" s="357"/>
      <c r="E12" s="357"/>
      <c r="F12" s="357"/>
      <c r="G12" s="16" t="s">
        <v>89</v>
      </c>
      <c r="H12" s="358" t="s">
        <v>90</v>
      </c>
      <c r="I12" s="359"/>
      <c r="J12" s="20"/>
      <c r="K12" s="20"/>
      <c r="M12" s="21" t="s">
        <v>91</v>
      </c>
    </row>
    <row r="13" spans="2:14" ht="30.75" customHeight="1" x14ac:dyDescent="0.2">
      <c r="B13" s="18" t="s">
        <v>92</v>
      </c>
      <c r="C13" s="353" t="s">
        <v>93</v>
      </c>
      <c r="D13" s="353"/>
      <c r="E13" s="353"/>
      <c r="F13" s="353"/>
      <c r="G13" s="353"/>
      <c r="H13" s="353"/>
      <c r="I13" s="354"/>
      <c r="J13" s="22"/>
      <c r="K13" s="22"/>
      <c r="M13" s="21"/>
    </row>
    <row r="14" spans="2:14" ht="30.75" customHeight="1" x14ac:dyDescent="0.2">
      <c r="B14" s="18" t="s">
        <v>94</v>
      </c>
      <c r="C14" s="360" t="s">
        <v>95</v>
      </c>
      <c r="D14" s="361"/>
      <c r="E14" s="361"/>
      <c r="F14" s="361"/>
      <c r="G14" s="361"/>
      <c r="H14" s="361"/>
      <c r="I14" s="362"/>
      <c r="J14" s="17"/>
      <c r="K14" s="17"/>
      <c r="M14" s="21"/>
      <c r="N14" s="6" t="s">
        <v>96</v>
      </c>
    </row>
    <row r="15" spans="2:14" ht="30.75" customHeight="1" x14ac:dyDescent="0.2">
      <c r="B15" s="18" t="s">
        <v>97</v>
      </c>
      <c r="C15" s="347" t="s">
        <v>98</v>
      </c>
      <c r="D15" s="347"/>
      <c r="E15" s="347"/>
      <c r="F15" s="347"/>
      <c r="G15" s="16" t="s">
        <v>99</v>
      </c>
      <c r="H15" s="349" t="s">
        <v>100</v>
      </c>
      <c r="I15" s="350"/>
      <c r="J15" s="17"/>
      <c r="K15" s="17"/>
      <c r="M15" s="21" t="s">
        <v>101</v>
      </c>
      <c r="N15" s="6" t="s">
        <v>78</v>
      </c>
    </row>
    <row r="16" spans="2:14" ht="30.75" customHeight="1" x14ac:dyDescent="0.2">
      <c r="B16" s="18" t="s">
        <v>102</v>
      </c>
      <c r="C16" s="351" t="s">
        <v>103</v>
      </c>
      <c r="D16" s="352"/>
      <c r="E16" s="352"/>
      <c r="F16" s="352"/>
      <c r="G16" s="16" t="s">
        <v>104</v>
      </c>
      <c r="H16" s="349" t="s">
        <v>42</v>
      </c>
      <c r="I16" s="350"/>
      <c r="J16" s="17"/>
      <c r="K16" s="17"/>
      <c r="M16" s="21" t="s">
        <v>105</v>
      </c>
    </row>
    <row r="17" spans="2:14" ht="36" customHeight="1" x14ac:dyDescent="0.2">
      <c r="B17" s="18" t="s">
        <v>106</v>
      </c>
      <c r="C17" s="353" t="s">
        <v>107</v>
      </c>
      <c r="D17" s="353"/>
      <c r="E17" s="353"/>
      <c r="F17" s="353"/>
      <c r="G17" s="353"/>
      <c r="H17" s="353"/>
      <c r="I17" s="354"/>
      <c r="J17" s="22"/>
      <c r="K17" s="22"/>
      <c r="M17" s="21" t="s">
        <v>108</v>
      </c>
      <c r="N17" s="6" t="s">
        <v>109</v>
      </c>
    </row>
    <row r="18" spans="2:14" ht="30.75" customHeight="1" x14ac:dyDescent="0.2">
      <c r="B18" s="18" t="s">
        <v>110</v>
      </c>
      <c r="C18" s="347" t="s">
        <v>111</v>
      </c>
      <c r="D18" s="347"/>
      <c r="E18" s="347"/>
      <c r="F18" s="347"/>
      <c r="G18" s="347"/>
      <c r="H18" s="347"/>
      <c r="I18" s="348"/>
      <c r="J18" s="23"/>
      <c r="K18" s="23"/>
      <c r="M18" s="21" t="s">
        <v>112</v>
      </c>
      <c r="N18" s="6" t="s">
        <v>113</v>
      </c>
    </row>
    <row r="19" spans="2:14" ht="30.75" customHeight="1" x14ac:dyDescent="0.2">
      <c r="B19" s="18" t="s">
        <v>114</v>
      </c>
      <c r="C19" s="347" t="s">
        <v>115</v>
      </c>
      <c r="D19" s="347"/>
      <c r="E19" s="347"/>
      <c r="F19" s="347"/>
      <c r="G19" s="347"/>
      <c r="H19" s="347"/>
      <c r="I19" s="348"/>
      <c r="J19" s="24"/>
      <c r="K19" s="24"/>
      <c r="M19" s="21"/>
      <c r="N19" s="6" t="s">
        <v>116</v>
      </c>
    </row>
    <row r="20" spans="2:14" ht="30.75" customHeight="1" x14ac:dyDescent="0.2">
      <c r="B20" s="18" t="s">
        <v>117</v>
      </c>
      <c r="C20" s="355" t="s">
        <v>52</v>
      </c>
      <c r="D20" s="355"/>
      <c r="E20" s="355"/>
      <c r="F20" s="355"/>
      <c r="G20" s="355"/>
      <c r="H20" s="355"/>
      <c r="I20" s="356"/>
      <c r="J20" s="25"/>
      <c r="K20" s="25"/>
      <c r="M20" s="21" t="s">
        <v>100</v>
      </c>
      <c r="N20" s="6" t="s">
        <v>118</v>
      </c>
    </row>
    <row r="21" spans="2:14" ht="27.75" customHeight="1" x14ac:dyDescent="0.2">
      <c r="B21" s="342" t="s">
        <v>119</v>
      </c>
      <c r="C21" s="344" t="s">
        <v>120</v>
      </c>
      <c r="D21" s="344"/>
      <c r="E21" s="344"/>
      <c r="F21" s="345" t="s">
        <v>121</v>
      </c>
      <c r="G21" s="345"/>
      <c r="H21" s="345"/>
      <c r="I21" s="346"/>
      <c r="J21" s="26"/>
      <c r="K21" s="26"/>
      <c r="M21" s="21" t="s">
        <v>122</v>
      </c>
      <c r="N21" s="6" t="s">
        <v>123</v>
      </c>
    </row>
    <row r="22" spans="2:14" ht="27" customHeight="1" x14ac:dyDescent="0.2">
      <c r="B22" s="343"/>
      <c r="C22" s="347" t="s">
        <v>124</v>
      </c>
      <c r="D22" s="347"/>
      <c r="E22" s="347"/>
      <c r="F22" s="347" t="s">
        <v>125</v>
      </c>
      <c r="G22" s="347"/>
      <c r="H22" s="347"/>
      <c r="I22" s="348"/>
      <c r="J22" s="24"/>
      <c r="K22" s="24"/>
      <c r="M22" s="21" t="s">
        <v>126</v>
      </c>
      <c r="N22" s="6" t="s">
        <v>127</v>
      </c>
    </row>
    <row r="23" spans="2:14" ht="39.75" customHeight="1" x14ac:dyDescent="0.2">
      <c r="B23" s="18" t="s">
        <v>128</v>
      </c>
      <c r="C23" s="349" t="s">
        <v>52</v>
      </c>
      <c r="D23" s="349"/>
      <c r="E23" s="349"/>
      <c r="F23" s="349" t="s">
        <v>52</v>
      </c>
      <c r="G23" s="349"/>
      <c r="H23" s="349"/>
      <c r="I23" s="350"/>
      <c r="J23" s="17"/>
      <c r="K23" s="17"/>
      <c r="M23" s="21"/>
      <c r="N23" s="6" t="s">
        <v>93</v>
      </c>
    </row>
    <row r="24" spans="2:14" ht="44.25" customHeight="1" x14ac:dyDescent="0.2">
      <c r="B24" s="18" t="s">
        <v>129</v>
      </c>
      <c r="C24" s="323" t="s">
        <v>130</v>
      </c>
      <c r="D24" s="324"/>
      <c r="E24" s="325"/>
      <c r="F24" s="326" t="s">
        <v>131</v>
      </c>
      <c r="G24" s="327"/>
      <c r="H24" s="327"/>
      <c r="I24" s="328"/>
      <c r="J24" s="23"/>
      <c r="K24" s="23"/>
      <c r="M24" s="27"/>
      <c r="N24" s="6" t="s">
        <v>132</v>
      </c>
    </row>
    <row r="25" spans="2:14" ht="29.25" customHeight="1" x14ac:dyDescent="0.2">
      <c r="B25" s="18" t="s">
        <v>133</v>
      </c>
      <c r="C25" s="329" t="s">
        <v>103</v>
      </c>
      <c r="D25" s="330"/>
      <c r="E25" s="331"/>
      <c r="F25" s="16" t="s">
        <v>134</v>
      </c>
      <c r="G25" s="332">
        <v>0.3</v>
      </c>
      <c r="H25" s="333"/>
      <c r="I25" s="334"/>
      <c r="J25" s="28"/>
      <c r="K25" s="28"/>
      <c r="M25" s="27"/>
    </row>
    <row r="26" spans="2:14" ht="27" customHeight="1" x14ac:dyDescent="0.2">
      <c r="B26" s="18" t="s">
        <v>135</v>
      </c>
      <c r="C26" s="326" t="s">
        <v>136</v>
      </c>
      <c r="D26" s="327"/>
      <c r="E26" s="335"/>
      <c r="F26" s="16" t="s">
        <v>137</v>
      </c>
      <c r="G26" s="336">
        <v>0.3</v>
      </c>
      <c r="H26" s="337"/>
      <c r="I26" s="338"/>
      <c r="J26" s="29"/>
      <c r="K26" s="29"/>
      <c r="M26" s="27"/>
    </row>
    <row r="27" spans="2:14" ht="47.25" customHeight="1" x14ac:dyDescent="0.2">
      <c r="B27" s="97" t="s">
        <v>138</v>
      </c>
      <c r="C27" s="339" t="s">
        <v>108</v>
      </c>
      <c r="D27" s="340"/>
      <c r="E27" s="341"/>
      <c r="F27" s="30" t="s">
        <v>139</v>
      </c>
      <c r="G27" s="336" t="s">
        <v>140</v>
      </c>
      <c r="H27" s="337"/>
      <c r="I27" s="338"/>
      <c r="J27" s="26"/>
      <c r="K27" s="26"/>
      <c r="M27" s="27"/>
    </row>
    <row r="28" spans="2:14" ht="30" customHeight="1" x14ac:dyDescent="0.2">
      <c r="B28" s="306" t="s">
        <v>141</v>
      </c>
      <c r="C28" s="307"/>
      <c r="D28" s="307"/>
      <c r="E28" s="307"/>
      <c r="F28" s="307"/>
      <c r="G28" s="307"/>
      <c r="H28" s="307"/>
      <c r="I28" s="308"/>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71">
        <v>0</v>
      </c>
      <c r="D30" s="72">
        <f>+C30</f>
        <v>0</v>
      </c>
      <c r="E30" s="92">
        <v>0</v>
      </c>
      <c r="F30" s="73">
        <f>+E30</f>
        <v>0</v>
      </c>
      <c r="G30" s="50" t="e">
        <f>+C30/E30</f>
        <v>#DIV/0!</v>
      </c>
      <c r="H30" s="51" t="e">
        <f>+D30/F30</f>
        <v>#DIV/0!</v>
      </c>
      <c r="I30" s="52">
        <f>+D30/$G$26</f>
        <v>0</v>
      </c>
      <c r="J30" s="69">
        <v>0.99</v>
      </c>
      <c r="K30" s="36"/>
      <c r="M30" s="27"/>
    </row>
    <row r="31" spans="2:14" ht="19.5" customHeight="1" x14ac:dyDescent="0.2">
      <c r="B31" s="35" t="s">
        <v>152</v>
      </c>
      <c r="C31" s="71">
        <v>0</v>
      </c>
      <c r="D31" s="72">
        <f>+D30+C31</f>
        <v>0</v>
      </c>
      <c r="E31" s="92">
        <v>0</v>
      </c>
      <c r="F31" s="73">
        <f>+F30+E31</f>
        <v>0</v>
      </c>
      <c r="G31" s="50" t="e">
        <f t="shared" ref="G31:H40" si="0">+C31/E31</f>
        <v>#DIV/0!</v>
      </c>
      <c r="H31" s="51" t="e">
        <f t="shared" si="0"/>
        <v>#DIV/0!</v>
      </c>
      <c r="I31" s="52">
        <f t="shared" ref="I31:I41" si="1">+D31/$G$26</f>
        <v>0</v>
      </c>
      <c r="J31" s="69">
        <v>0.99</v>
      </c>
      <c r="K31" s="36"/>
      <c r="M31" s="27"/>
    </row>
    <row r="32" spans="2:14" ht="19.5" customHeight="1" x14ac:dyDescent="0.2">
      <c r="B32" s="35" t="s">
        <v>153</v>
      </c>
      <c r="C32" s="71">
        <v>0</v>
      </c>
      <c r="D32" s="72">
        <f t="shared" ref="D32:D40" si="2">+D31+C32</f>
        <v>0</v>
      </c>
      <c r="E32" s="92">
        <v>0.19</v>
      </c>
      <c r="F32" s="73">
        <f t="shared" ref="F32:F41" si="3">+F31+E32</f>
        <v>0.19</v>
      </c>
      <c r="G32" s="50">
        <f t="shared" si="0"/>
        <v>0</v>
      </c>
      <c r="H32" s="51">
        <f t="shared" si="0"/>
        <v>0</v>
      </c>
      <c r="I32" s="52">
        <f t="shared" si="1"/>
        <v>0</v>
      </c>
      <c r="J32" s="69">
        <v>0.99</v>
      </c>
      <c r="K32" s="36"/>
      <c r="M32" s="27"/>
    </row>
    <row r="33" spans="2:11" ht="19.5" customHeight="1" x14ac:dyDescent="0.2">
      <c r="B33" s="35" t="s">
        <v>154</v>
      </c>
      <c r="C33" s="71">
        <v>0</v>
      </c>
      <c r="D33" s="72">
        <f t="shared" si="2"/>
        <v>0</v>
      </c>
      <c r="E33" s="92">
        <v>0</v>
      </c>
      <c r="F33" s="73">
        <f t="shared" si="3"/>
        <v>0.19</v>
      </c>
      <c r="G33" s="50" t="e">
        <f t="shared" si="0"/>
        <v>#DIV/0!</v>
      </c>
      <c r="H33" s="51">
        <f t="shared" si="0"/>
        <v>0</v>
      </c>
      <c r="I33" s="52">
        <f t="shared" si="1"/>
        <v>0</v>
      </c>
      <c r="J33" s="69">
        <v>0.99</v>
      </c>
      <c r="K33" s="36"/>
    </row>
    <row r="34" spans="2:11" ht="19.5" customHeight="1" x14ac:dyDescent="0.2">
      <c r="B34" s="35" t="s">
        <v>155</v>
      </c>
      <c r="C34" s="71">
        <v>0</v>
      </c>
      <c r="D34" s="72">
        <f t="shared" si="2"/>
        <v>0</v>
      </c>
      <c r="E34" s="92">
        <v>0</v>
      </c>
      <c r="F34" s="73">
        <f t="shared" si="3"/>
        <v>0.19</v>
      </c>
      <c r="G34" s="50" t="e">
        <f t="shared" si="0"/>
        <v>#DIV/0!</v>
      </c>
      <c r="H34" s="51">
        <f t="shared" si="0"/>
        <v>0</v>
      </c>
      <c r="I34" s="52">
        <f t="shared" si="1"/>
        <v>0</v>
      </c>
      <c r="J34" s="69">
        <v>0.99</v>
      </c>
      <c r="K34" s="36"/>
    </row>
    <row r="35" spans="2:11" ht="19.5" customHeight="1" x14ac:dyDescent="0.2">
      <c r="B35" s="35" t="s">
        <v>156</v>
      </c>
      <c r="C35" s="71">
        <v>0</v>
      </c>
      <c r="D35" s="72">
        <f t="shared" si="2"/>
        <v>0</v>
      </c>
      <c r="E35" s="92">
        <v>0</v>
      </c>
      <c r="F35" s="73">
        <f t="shared" si="3"/>
        <v>0.19</v>
      </c>
      <c r="G35" s="50" t="e">
        <f t="shared" si="0"/>
        <v>#DIV/0!</v>
      </c>
      <c r="H35" s="51">
        <f t="shared" si="0"/>
        <v>0</v>
      </c>
      <c r="I35" s="52">
        <f t="shared" si="1"/>
        <v>0</v>
      </c>
      <c r="J35" s="69">
        <v>0.99</v>
      </c>
      <c r="K35" s="36"/>
    </row>
    <row r="36" spans="2:11" ht="19.5" customHeight="1" x14ac:dyDescent="0.2">
      <c r="B36" s="35" t="s">
        <v>157</v>
      </c>
      <c r="C36" s="71">
        <v>0</v>
      </c>
      <c r="D36" s="72">
        <f t="shared" si="2"/>
        <v>0</v>
      </c>
      <c r="E36" s="92">
        <v>0</v>
      </c>
      <c r="F36" s="73">
        <f t="shared" si="3"/>
        <v>0.19</v>
      </c>
      <c r="G36" s="50" t="e">
        <f t="shared" si="0"/>
        <v>#DIV/0!</v>
      </c>
      <c r="H36" s="51">
        <f t="shared" si="0"/>
        <v>0</v>
      </c>
      <c r="I36" s="52">
        <f t="shared" si="1"/>
        <v>0</v>
      </c>
      <c r="J36" s="69">
        <v>0.99</v>
      </c>
      <c r="K36" s="36"/>
    </row>
    <row r="37" spans="2:11" ht="19.5" customHeight="1" x14ac:dyDescent="0.2">
      <c r="B37" s="35" t="s">
        <v>158</v>
      </c>
      <c r="C37" s="71">
        <v>0</v>
      </c>
      <c r="D37" s="72">
        <f t="shared" si="2"/>
        <v>0</v>
      </c>
      <c r="E37" s="92">
        <v>0</v>
      </c>
      <c r="F37" s="73">
        <f t="shared" si="3"/>
        <v>0.19</v>
      </c>
      <c r="G37" s="50" t="e">
        <f t="shared" si="0"/>
        <v>#DIV/0!</v>
      </c>
      <c r="H37" s="51">
        <f t="shared" si="0"/>
        <v>0</v>
      </c>
      <c r="I37" s="52">
        <f t="shared" si="1"/>
        <v>0</v>
      </c>
      <c r="J37" s="69">
        <v>0.99</v>
      </c>
      <c r="K37" s="36"/>
    </row>
    <row r="38" spans="2:11" ht="19.5" customHeight="1" x14ac:dyDescent="0.2">
      <c r="B38" s="35" t="s">
        <v>159</v>
      </c>
      <c r="C38" s="71">
        <v>0</v>
      </c>
      <c r="D38" s="72">
        <f t="shared" si="2"/>
        <v>0</v>
      </c>
      <c r="E38" s="92">
        <v>0.02</v>
      </c>
      <c r="F38" s="73">
        <f t="shared" si="3"/>
        <v>0.21</v>
      </c>
      <c r="G38" s="50">
        <f t="shared" si="0"/>
        <v>0</v>
      </c>
      <c r="H38" s="51">
        <f t="shared" si="0"/>
        <v>0</v>
      </c>
      <c r="I38" s="52">
        <f t="shared" si="1"/>
        <v>0</v>
      </c>
      <c r="J38" s="69">
        <v>0.99</v>
      </c>
      <c r="K38" s="36"/>
    </row>
    <row r="39" spans="2:11" ht="19.5" customHeight="1" x14ac:dyDescent="0.2">
      <c r="B39" s="35" t="s">
        <v>160</v>
      </c>
      <c r="C39" s="71">
        <v>0</v>
      </c>
      <c r="D39" s="72">
        <f t="shared" si="2"/>
        <v>0</v>
      </c>
      <c r="E39" s="92">
        <v>0</v>
      </c>
      <c r="F39" s="73">
        <f t="shared" si="3"/>
        <v>0.21</v>
      </c>
      <c r="G39" s="50" t="e">
        <f t="shared" si="0"/>
        <v>#DIV/0!</v>
      </c>
      <c r="H39" s="51">
        <f t="shared" si="0"/>
        <v>0</v>
      </c>
      <c r="I39" s="52">
        <f t="shared" si="1"/>
        <v>0</v>
      </c>
      <c r="J39" s="69">
        <v>0.99</v>
      </c>
      <c r="K39" s="36"/>
    </row>
    <row r="40" spans="2:11" ht="19.5" customHeight="1" x14ac:dyDescent="0.2">
      <c r="B40" s="35" t="s">
        <v>161</v>
      </c>
      <c r="C40" s="71">
        <v>0</v>
      </c>
      <c r="D40" s="72">
        <f t="shared" si="2"/>
        <v>0</v>
      </c>
      <c r="E40" s="92">
        <v>0</v>
      </c>
      <c r="F40" s="73">
        <f t="shared" si="3"/>
        <v>0.21</v>
      </c>
      <c r="G40" s="50" t="e">
        <f t="shared" si="0"/>
        <v>#DIV/0!</v>
      </c>
      <c r="H40" s="51">
        <f t="shared" si="0"/>
        <v>0</v>
      </c>
      <c r="I40" s="52">
        <f t="shared" si="1"/>
        <v>0</v>
      </c>
      <c r="J40" s="69">
        <v>0.99</v>
      </c>
      <c r="K40" s="36"/>
    </row>
    <row r="41" spans="2:11" ht="19.5" customHeight="1" x14ac:dyDescent="0.2">
      <c r="B41" s="35" t="s">
        <v>162</v>
      </c>
      <c r="C41" s="71">
        <v>0</v>
      </c>
      <c r="D41" s="72">
        <f>+D40+C41</f>
        <v>0</v>
      </c>
      <c r="E41" s="92">
        <v>0.04</v>
      </c>
      <c r="F41" s="73">
        <f t="shared" si="3"/>
        <v>0.25</v>
      </c>
      <c r="G41" s="50">
        <f>+C41/E41</f>
        <v>0</v>
      </c>
      <c r="H41" s="51">
        <f>+D41/F41</f>
        <v>0</v>
      </c>
      <c r="I41" s="52">
        <f t="shared" si="1"/>
        <v>0</v>
      </c>
      <c r="J41" s="69">
        <v>0.99</v>
      </c>
      <c r="K41" s="36"/>
    </row>
    <row r="42" spans="2:11" ht="54.75" customHeight="1" x14ac:dyDescent="0.2">
      <c r="B42" s="77" t="s">
        <v>163</v>
      </c>
      <c r="C42" s="300" t="s">
        <v>53</v>
      </c>
      <c r="D42" s="300"/>
      <c r="E42" s="300"/>
      <c r="F42" s="300"/>
      <c r="G42" s="300"/>
      <c r="H42" s="300"/>
      <c r="I42" s="301"/>
      <c r="J42" s="37"/>
      <c r="K42" s="37"/>
    </row>
    <row r="43" spans="2:11" ht="29.25" customHeight="1" x14ac:dyDescent="0.2">
      <c r="B43" s="306" t="s">
        <v>164</v>
      </c>
      <c r="C43" s="307"/>
      <c r="D43" s="307"/>
      <c r="E43" s="307"/>
      <c r="F43" s="307"/>
      <c r="G43" s="307"/>
      <c r="H43" s="307"/>
      <c r="I43" s="308"/>
      <c r="J43" s="14"/>
      <c r="K43" s="14"/>
    </row>
    <row r="44" spans="2:11" ht="32.25" customHeight="1" x14ac:dyDescent="0.2">
      <c r="B44" s="314"/>
      <c r="C44" s="315"/>
      <c r="D44" s="315"/>
      <c r="E44" s="315"/>
      <c r="F44" s="315"/>
      <c r="G44" s="315"/>
      <c r="H44" s="315"/>
      <c r="I44" s="316"/>
      <c r="J44" s="14"/>
      <c r="K44" s="14"/>
    </row>
    <row r="45" spans="2:11" ht="32.25" customHeight="1" x14ac:dyDescent="0.2">
      <c r="B45" s="317"/>
      <c r="C45" s="318"/>
      <c r="D45" s="318"/>
      <c r="E45" s="318"/>
      <c r="F45" s="318"/>
      <c r="G45" s="318"/>
      <c r="H45" s="318"/>
      <c r="I45" s="319"/>
      <c r="J45" s="37"/>
      <c r="K45" s="37"/>
    </row>
    <row r="46" spans="2:11" ht="32.25" customHeight="1" x14ac:dyDescent="0.2">
      <c r="B46" s="317"/>
      <c r="C46" s="318"/>
      <c r="D46" s="318"/>
      <c r="E46" s="318"/>
      <c r="F46" s="318"/>
      <c r="G46" s="318"/>
      <c r="H46" s="318"/>
      <c r="I46" s="319"/>
      <c r="J46" s="37"/>
      <c r="K46" s="37"/>
    </row>
    <row r="47" spans="2:11" ht="32.25" customHeight="1" x14ac:dyDescent="0.2">
      <c r="B47" s="317"/>
      <c r="C47" s="318"/>
      <c r="D47" s="318"/>
      <c r="E47" s="318"/>
      <c r="F47" s="318"/>
      <c r="G47" s="318"/>
      <c r="H47" s="318"/>
      <c r="I47" s="319"/>
      <c r="J47" s="37"/>
      <c r="K47" s="37"/>
    </row>
    <row r="48" spans="2:11" ht="32.25" customHeight="1" x14ac:dyDescent="0.2">
      <c r="B48" s="320"/>
      <c r="C48" s="321"/>
      <c r="D48" s="321"/>
      <c r="E48" s="321"/>
      <c r="F48" s="321"/>
      <c r="G48" s="321"/>
      <c r="H48" s="321"/>
      <c r="I48" s="322"/>
      <c r="J48" s="12"/>
      <c r="K48" s="12"/>
    </row>
    <row r="49" spans="2:11" ht="83.25" customHeight="1" x14ac:dyDescent="0.2">
      <c r="B49" s="18" t="s">
        <v>165</v>
      </c>
      <c r="C49" s="300" t="s">
        <v>53</v>
      </c>
      <c r="D49" s="300"/>
      <c r="E49" s="300"/>
      <c r="F49" s="300"/>
      <c r="G49" s="300"/>
      <c r="H49" s="300"/>
      <c r="I49" s="301"/>
      <c r="J49" s="38"/>
      <c r="K49" s="38"/>
    </row>
    <row r="50" spans="2:11" ht="34.5" customHeight="1" x14ac:dyDescent="0.2">
      <c r="B50" s="18" t="s">
        <v>166</v>
      </c>
      <c r="C50" s="284" t="s">
        <v>140</v>
      </c>
      <c r="D50" s="284"/>
      <c r="E50" s="284"/>
      <c r="F50" s="284"/>
      <c r="G50" s="284"/>
      <c r="H50" s="284"/>
      <c r="I50" s="302"/>
      <c r="J50" s="38"/>
      <c r="K50" s="38"/>
    </row>
    <row r="51" spans="2:11" ht="34.5" customHeight="1" x14ac:dyDescent="0.2">
      <c r="B51" s="112" t="s">
        <v>167</v>
      </c>
      <c r="C51" s="303" t="s">
        <v>54</v>
      </c>
      <c r="D51" s="304"/>
      <c r="E51" s="304"/>
      <c r="F51" s="304"/>
      <c r="G51" s="304"/>
      <c r="H51" s="304"/>
      <c r="I51" s="305"/>
      <c r="J51" s="38"/>
      <c r="K51" s="38"/>
    </row>
    <row r="52" spans="2:11" ht="29.25" customHeight="1" x14ac:dyDescent="0.2">
      <c r="B52" s="306" t="s">
        <v>168</v>
      </c>
      <c r="C52" s="307"/>
      <c r="D52" s="307"/>
      <c r="E52" s="307"/>
      <c r="F52" s="307"/>
      <c r="G52" s="307"/>
      <c r="H52" s="307"/>
      <c r="I52" s="308"/>
      <c r="J52" s="38"/>
      <c r="K52" s="38"/>
    </row>
    <row r="53" spans="2:11" ht="33" customHeight="1" x14ac:dyDescent="0.2">
      <c r="B53" s="309" t="s">
        <v>169</v>
      </c>
      <c r="C53" s="111" t="s">
        <v>170</v>
      </c>
      <c r="D53" s="310" t="s">
        <v>171</v>
      </c>
      <c r="E53" s="310"/>
      <c r="F53" s="310"/>
      <c r="G53" s="310" t="s">
        <v>172</v>
      </c>
      <c r="H53" s="310"/>
      <c r="I53" s="311"/>
      <c r="J53" s="39"/>
      <c r="K53" s="39"/>
    </row>
    <row r="54" spans="2:11" ht="31.5" customHeight="1" x14ac:dyDescent="0.2">
      <c r="B54" s="309"/>
      <c r="C54" s="40"/>
      <c r="D54" s="284"/>
      <c r="E54" s="284"/>
      <c r="F54" s="284"/>
      <c r="G54" s="312"/>
      <c r="H54" s="312"/>
      <c r="I54" s="313"/>
      <c r="J54" s="39"/>
      <c r="K54" s="39"/>
    </row>
    <row r="55" spans="2:11" ht="31.5" customHeight="1" x14ac:dyDescent="0.2">
      <c r="B55" s="112" t="s">
        <v>173</v>
      </c>
      <c r="C55" s="296" t="s">
        <v>174</v>
      </c>
      <c r="D55" s="296"/>
      <c r="E55" s="297" t="s">
        <v>175</v>
      </c>
      <c r="F55" s="297"/>
      <c r="G55" s="296" t="s">
        <v>176</v>
      </c>
      <c r="H55" s="296"/>
      <c r="I55" s="298"/>
      <c r="J55" s="41"/>
      <c r="K55" s="41"/>
    </row>
    <row r="56" spans="2:11" ht="31.5" customHeight="1" x14ac:dyDescent="0.2">
      <c r="B56" s="112" t="s">
        <v>177</v>
      </c>
      <c r="C56" s="284" t="str">
        <f>+'[3]HV 1'!C56:D56</f>
        <v>NICOLAS ADOLFO CORREAL HUERTAS</v>
      </c>
      <c r="D56" s="284"/>
      <c r="E56" s="299" t="s">
        <v>178</v>
      </c>
      <c r="F56" s="299"/>
      <c r="G56" s="296" t="str">
        <f>+'[4]HV 1'!G56:I56</f>
        <v>DIANA VIDAL</v>
      </c>
      <c r="H56" s="296"/>
      <c r="I56" s="298"/>
      <c r="J56" s="41"/>
      <c r="K56" s="41"/>
    </row>
    <row r="57" spans="2:11" ht="31.5" customHeight="1" x14ac:dyDescent="0.2">
      <c r="B57" s="112" t="s">
        <v>179</v>
      </c>
      <c r="C57" s="284"/>
      <c r="D57" s="284"/>
      <c r="E57" s="285" t="s">
        <v>180</v>
      </c>
      <c r="F57" s="286"/>
      <c r="G57" s="289"/>
      <c r="H57" s="290"/>
      <c r="I57" s="291"/>
      <c r="J57" s="42"/>
      <c r="K57" s="42"/>
    </row>
    <row r="58" spans="2:11" ht="31.5" customHeight="1" thickBot="1" x14ac:dyDescent="0.25">
      <c r="B58" s="78" t="s">
        <v>181</v>
      </c>
      <c r="C58" s="295"/>
      <c r="D58" s="295"/>
      <c r="E58" s="287"/>
      <c r="F58" s="288"/>
      <c r="G58" s="292"/>
      <c r="H58" s="293"/>
      <c r="I58" s="294"/>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formula1>$M$15:$M$18</formula1>
    </dataValidation>
    <dataValidation type="list" allowBlank="1" showInputMessage="1" showErrorMessage="1" sqref="C12:F12">
      <formula1>$M$9:$M$12</formula1>
    </dataValidation>
    <dataValidation type="list" allowBlank="1" showInputMessage="1" showErrorMessage="1" sqref="K15">
      <formula1>O20:O22</formula1>
    </dataValidation>
    <dataValidation type="list" allowBlank="1" showInputMessage="1" showErrorMessage="1" sqref="H15:J15">
      <formula1>M20:M22</formula1>
    </dataValidation>
    <dataValidation type="list" allowBlank="1" showInputMessage="1" showErrorMessage="1" sqref="J13:K13">
      <formula1>$M$24:$M$31</formula1>
    </dataValidation>
    <dataValidation type="list" allowBlank="1" showInputMessage="1" showErrorMessage="1" sqref="C13:I13">
      <formula1>$N$17:$N$24</formula1>
    </dataValidation>
    <dataValidation type="list" allowBlank="1" showInputMessage="1" showErrorMessage="1" sqref="H16:I16">
      <formula1>$N$8:$N$11</formula1>
    </dataValidation>
    <dataValidation type="list" allowBlank="1" showInputMessage="1" showErrorMessage="1" sqref="C10 I1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M18"/>
  <sheetViews>
    <sheetView topLeftCell="A7" zoomScale="90" zoomScaleNormal="90" workbookViewId="0">
      <selection activeCell="A7" sqref="A1:IV65536"/>
    </sheetView>
  </sheetViews>
  <sheetFormatPr baseColWidth="10" defaultColWidth="11.42578125" defaultRowHeight="15" x14ac:dyDescent="0.25"/>
  <cols>
    <col min="1" max="1" width="1.42578125" customWidth="1"/>
    <col min="2" max="2" width="20.140625" style="56" customWidth="1"/>
    <col min="3" max="3" width="34.42578125" customWidth="1"/>
    <col min="4" max="4" width="14.28515625" customWidth="1"/>
    <col min="5" max="5" width="6.42578125" customWidth="1"/>
    <col min="6" max="6" width="30.85546875" customWidth="1"/>
    <col min="7" max="8" width="16.140625" customWidth="1"/>
    <col min="9" max="9" width="16.28515625" customWidth="1"/>
    <col min="10" max="10" width="15.4257812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01"/>
      <c r="C1" s="404" t="s">
        <v>0</v>
      </c>
      <c r="D1" s="405"/>
      <c r="E1" s="405"/>
      <c r="F1" s="405"/>
      <c r="G1" s="405"/>
      <c r="H1" s="406"/>
      <c r="I1" s="407"/>
      <c r="J1" s="408"/>
    </row>
    <row r="2" spans="2:13" ht="18" customHeight="1" thickBot="1" x14ac:dyDescent="0.3">
      <c r="B2" s="402"/>
      <c r="C2" s="404" t="s">
        <v>1</v>
      </c>
      <c r="D2" s="405"/>
      <c r="E2" s="405"/>
      <c r="F2" s="405"/>
      <c r="G2" s="405"/>
      <c r="H2" s="406"/>
      <c r="I2" s="409"/>
      <c r="J2" s="410"/>
    </row>
    <row r="3" spans="2:13" ht="18" customHeight="1" thickBot="1" x14ac:dyDescent="0.3">
      <c r="B3" s="402"/>
      <c r="C3" s="404" t="s">
        <v>182</v>
      </c>
      <c r="D3" s="405"/>
      <c r="E3" s="405"/>
      <c r="F3" s="405"/>
      <c r="G3" s="405"/>
      <c r="H3" s="406"/>
      <c r="I3" s="409"/>
      <c r="J3" s="410"/>
    </row>
    <row r="4" spans="2:13" ht="18" customHeight="1" thickBot="1" x14ac:dyDescent="0.3">
      <c r="B4" s="403"/>
      <c r="C4" s="404" t="s">
        <v>183</v>
      </c>
      <c r="D4" s="405"/>
      <c r="E4" s="405"/>
      <c r="F4" s="406"/>
      <c r="G4" s="413" t="s">
        <v>184</v>
      </c>
      <c r="H4" s="414"/>
      <c r="I4" s="411"/>
      <c r="J4" s="412"/>
    </row>
    <row r="5" spans="2:13" ht="18" customHeight="1" thickBot="1" x14ac:dyDescent="0.3">
      <c r="B5" s="53"/>
      <c r="C5" s="10"/>
      <c r="D5" s="10"/>
      <c r="E5" s="10"/>
      <c r="F5" s="10"/>
      <c r="G5" s="10"/>
      <c r="H5" s="10"/>
      <c r="I5" s="10"/>
      <c r="J5" s="54"/>
    </row>
    <row r="6" spans="2:13" ht="51.75" customHeight="1" thickBot="1" x14ac:dyDescent="0.3">
      <c r="B6" s="1" t="s">
        <v>185</v>
      </c>
      <c r="C6" s="415" t="str">
        <f>+'[5]Sección 1. Metas - Magnitud'!C7</f>
        <v>1032 - Gestión y control de tránsito y transporte</v>
      </c>
      <c r="D6" s="416"/>
      <c r="E6" s="417"/>
      <c r="F6" s="55"/>
      <c r="G6" s="10"/>
      <c r="H6" s="10"/>
      <c r="I6" s="10"/>
      <c r="J6" s="54"/>
    </row>
    <row r="7" spans="2:13" ht="32.25" customHeight="1" thickBot="1" x14ac:dyDescent="0.3">
      <c r="B7" s="2" t="s">
        <v>186</v>
      </c>
      <c r="C7" s="415" t="str">
        <f>+'[5]Sección 1. Metas - Magnitud'!C8:F8</f>
        <v>Dirección de Control y Vigilancia</v>
      </c>
      <c r="D7" s="416"/>
      <c r="E7" s="417"/>
      <c r="F7" s="55"/>
      <c r="G7" s="10"/>
      <c r="H7" s="10"/>
      <c r="I7" s="10"/>
      <c r="J7" s="54"/>
    </row>
    <row r="8" spans="2:13" ht="32.25" customHeight="1" thickBot="1" x14ac:dyDescent="0.3">
      <c r="B8" s="2" t="s">
        <v>187</v>
      </c>
      <c r="C8" s="415" t="str">
        <f>+'[5]Sección 1. Metas - Magnitud'!C9:F9</f>
        <v>Subsecretaría de Servicios de la Movilidad</v>
      </c>
      <c r="D8" s="416"/>
      <c r="E8" s="417"/>
      <c r="F8" s="4"/>
      <c r="G8" s="10"/>
      <c r="H8" s="10"/>
      <c r="I8" s="10"/>
      <c r="J8" s="54"/>
    </row>
    <row r="9" spans="2:13" ht="33.75" customHeight="1" thickBot="1" x14ac:dyDescent="0.3">
      <c r="B9" s="2" t="s">
        <v>188</v>
      </c>
      <c r="C9" s="415" t="s">
        <v>189</v>
      </c>
      <c r="D9" s="416"/>
      <c r="E9" s="417"/>
      <c r="F9" s="55"/>
      <c r="G9" s="10"/>
      <c r="H9" s="10"/>
      <c r="I9" s="10"/>
      <c r="J9" s="54"/>
    </row>
    <row r="10" spans="2:13" ht="32.25" customHeight="1" thickBot="1" x14ac:dyDescent="0.3">
      <c r="B10" s="2" t="s">
        <v>190</v>
      </c>
      <c r="C10" s="415" t="s">
        <v>95</v>
      </c>
      <c r="D10" s="416"/>
      <c r="E10" s="417"/>
    </row>
    <row r="12" spans="2:13" x14ac:dyDescent="0.25">
      <c r="B12" s="394" t="s">
        <v>191</v>
      </c>
      <c r="C12" s="395"/>
      <c r="D12" s="395"/>
      <c r="E12" s="395"/>
      <c r="F12" s="395"/>
      <c r="G12" s="395"/>
      <c r="H12" s="396"/>
      <c r="I12" s="386" t="s">
        <v>192</v>
      </c>
      <c r="J12" s="387"/>
      <c r="K12" s="387"/>
    </row>
    <row r="13" spans="2:13" s="57" customFormat="1" ht="30" customHeight="1" x14ac:dyDescent="0.25">
      <c r="B13" s="388" t="s">
        <v>193</v>
      </c>
      <c r="C13" s="388" t="s">
        <v>194</v>
      </c>
      <c r="D13" s="388" t="s">
        <v>195</v>
      </c>
      <c r="E13" s="388" t="s">
        <v>196</v>
      </c>
      <c r="F13" s="388" t="s">
        <v>197</v>
      </c>
      <c r="G13" s="388" t="s">
        <v>198</v>
      </c>
      <c r="H13" s="388" t="s">
        <v>199</v>
      </c>
      <c r="I13" s="390" t="s">
        <v>200</v>
      </c>
      <c r="J13" s="392" t="s">
        <v>201</v>
      </c>
      <c r="K13" s="385" t="s">
        <v>202</v>
      </c>
    </row>
    <row r="14" spans="2:13" s="57" customFormat="1" x14ac:dyDescent="0.25">
      <c r="B14" s="389"/>
      <c r="C14" s="389"/>
      <c r="D14" s="389"/>
      <c r="E14" s="389"/>
      <c r="F14" s="389"/>
      <c r="G14" s="389"/>
      <c r="H14" s="389"/>
      <c r="I14" s="391"/>
      <c r="J14" s="393"/>
      <c r="K14" s="385"/>
    </row>
    <row r="15" spans="2:13" s="57" customFormat="1" ht="105" x14ac:dyDescent="0.25">
      <c r="B15" s="96">
        <v>1</v>
      </c>
      <c r="C15" s="135" t="s">
        <v>203</v>
      </c>
      <c r="D15" s="95">
        <v>0.19</v>
      </c>
      <c r="E15" s="91"/>
      <c r="F15" s="93" t="s">
        <v>204</v>
      </c>
      <c r="G15" s="163">
        <v>0.19</v>
      </c>
      <c r="H15" s="106">
        <v>43160</v>
      </c>
      <c r="I15" s="104">
        <v>0.19</v>
      </c>
      <c r="J15" s="110">
        <v>43132</v>
      </c>
      <c r="K15" s="101"/>
      <c r="M15" s="108"/>
    </row>
    <row r="16" spans="2:13" ht="60" x14ac:dyDescent="0.25">
      <c r="B16" s="134">
        <v>2</v>
      </c>
      <c r="C16" s="102" t="s">
        <v>205</v>
      </c>
      <c r="D16" s="95">
        <v>0.02</v>
      </c>
      <c r="E16" s="91"/>
      <c r="F16" s="93" t="s">
        <v>206</v>
      </c>
      <c r="G16" s="163">
        <v>0.02</v>
      </c>
      <c r="H16" s="106">
        <v>43344</v>
      </c>
      <c r="I16" s="104"/>
      <c r="J16" s="110"/>
      <c r="K16" s="101"/>
      <c r="M16" s="109"/>
    </row>
    <row r="17" spans="2:11" ht="75" x14ac:dyDescent="0.25">
      <c r="B17" s="162">
        <v>3</v>
      </c>
      <c r="C17" s="75" t="s">
        <v>207</v>
      </c>
      <c r="D17" s="95">
        <v>0.04</v>
      </c>
      <c r="E17" s="91"/>
      <c r="F17" s="93" t="s">
        <v>208</v>
      </c>
      <c r="G17" s="163">
        <v>0.04</v>
      </c>
      <c r="H17" s="106">
        <v>43435</v>
      </c>
      <c r="I17" s="104"/>
      <c r="J17" s="110"/>
      <c r="K17" s="101"/>
    </row>
    <row r="18" spans="2:11" x14ac:dyDescent="0.25">
      <c r="B18" s="397" t="s">
        <v>209</v>
      </c>
      <c r="C18" s="398"/>
      <c r="D18" s="58">
        <f>SUM(D15:D17)</f>
        <v>0.25</v>
      </c>
      <c r="E18" s="399" t="s">
        <v>209</v>
      </c>
      <c r="F18" s="400"/>
      <c r="G18" s="58">
        <f>SUM(G15:G17)</f>
        <v>0.25</v>
      </c>
      <c r="H18" s="161"/>
      <c r="I18" s="105">
        <f>SUM(I15:I17)</f>
        <v>0.19</v>
      </c>
      <c r="J18" s="103"/>
      <c r="K18" s="103"/>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T60"/>
  <sheetViews>
    <sheetView topLeftCell="A38" zoomScale="110" zoomScaleNormal="110" workbookViewId="0">
      <selection activeCell="D37" sqref="D37"/>
    </sheetView>
  </sheetViews>
  <sheetFormatPr baseColWidth="10" defaultColWidth="11.42578125" defaultRowHeight="15" x14ac:dyDescent="0.25"/>
  <cols>
    <col min="1" max="1" width="0.85546875" style="7" customWidth="1"/>
    <col min="2" max="2" width="25.42578125" style="8" customWidth="1"/>
    <col min="3" max="3" width="14.28515625" style="7" customWidth="1"/>
    <col min="4" max="4" width="20.140625" style="7" customWidth="1"/>
    <col min="5" max="5" width="16.28515625" style="7" customWidth="1"/>
    <col min="6" max="6" width="25" style="7" customWidth="1"/>
    <col min="7" max="7" width="22.140625" style="9" customWidth="1"/>
    <col min="8" max="8" width="20.42578125" style="7" customWidth="1"/>
    <col min="9" max="9" width="22.42578125" style="7" customWidth="1"/>
    <col min="10" max="20" width="11.42578125" customWidth="1"/>
    <col min="21" max="16384" width="11.42578125" style="7"/>
  </cols>
  <sheetData>
    <row r="1" spans="2:9" ht="37.5" customHeight="1" x14ac:dyDescent="0.25">
      <c r="B1" s="471"/>
      <c r="C1" s="379" t="s">
        <v>1</v>
      </c>
      <c r="D1" s="379"/>
      <c r="E1" s="379"/>
      <c r="F1" s="379"/>
      <c r="G1" s="379"/>
      <c r="H1" s="379"/>
      <c r="I1" s="472"/>
    </row>
    <row r="2" spans="2:9" ht="37.5" customHeight="1" x14ac:dyDescent="0.25">
      <c r="B2" s="471"/>
      <c r="C2" s="379" t="s">
        <v>210</v>
      </c>
      <c r="D2" s="379"/>
      <c r="E2" s="379"/>
      <c r="F2" s="379"/>
      <c r="G2" s="379"/>
      <c r="H2" s="379"/>
      <c r="I2" s="472"/>
    </row>
    <row r="3" spans="2:9" ht="37.5" customHeight="1" x14ac:dyDescent="0.25">
      <c r="B3" s="471"/>
      <c r="C3" s="379" t="s">
        <v>211</v>
      </c>
      <c r="D3" s="379"/>
      <c r="E3" s="379"/>
      <c r="F3" s="379" t="s">
        <v>212</v>
      </c>
      <c r="G3" s="379"/>
      <c r="H3" s="379"/>
      <c r="I3" s="472"/>
    </row>
    <row r="4" spans="2:9" ht="23.25" customHeight="1" x14ac:dyDescent="0.25">
      <c r="B4" s="473"/>
      <c r="C4" s="473"/>
      <c r="D4" s="473"/>
      <c r="E4" s="473"/>
      <c r="F4" s="473"/>
      <c r="G4" s="473"/>
      <c r="H4" s="473"/>
      <c r="I4" s="473"/>
    </row>
    <row r="5" spans="2:9" ht="24" customHeight="1" x14ac:dyDescent="0.25">
      <c r="B5" s="474" t="s">
        <v>213</v>
      </c>
      <c r="C5" s="474"/>
      <c r="D5" s="474"/>
      <c r="E5" s="474"/>
      <c r="F5" s="474"/>
      <c r="G5" s="474"/>
      <c r="H5" s="474"/>
      <c r="I5" s="474"/>
    </row>
    <row r="6" spans="2:9" ht="30.75" customHeight="1" x14ac:dyDescent="0.25">
      <c r="B6" s="164" t="s">
        <v>214</v>
      </c>
      <c r="C6" s="179">
        <v>1</v>
      </c>
      <c r="D6" s="475" t="s">
        <v>215</v>
      </c>
      <c r="E6" s="475"/>
      <c r="F6" s="460" t="s">
        <v>216</v>
      </c>
      <c r="G6" s="460"/>
      <c r="H6" s="460"/>
      <c r="I6" s="460"/>
    </row>
    <row r="7" spans="2:9" ht="30.75" customHeight="1" x14ac:dyDescent="0.25">
      <c r="B7" s="164" t="s">
        <v>217</v>
      </c>
      <c r="C7" s="179" t="s">
        <v>96</v>
      </c>
      <c r="D7" s="475" t="s">
        <v>218</v>
      </c>
      <c r="E7" s="475"/>
      <c r="F7" s="460" t="s">
        <v>219</v>
      </c>
      <c r="G7" s="460"/>
      <c r="H7" s="167" t="s">
        <v>220</v>
      </c>
      <c r="I7" s="179" t="s">
        <v>96</v>
      </c>
    </row>
    <row r="8" spans="2:9" ht="30.75" customHeight="1" x14ac:dyDescent="0.25">
      <c r="B8" s="164" t="s">
        <v>221</v>
      </c>
      <c r="C8" s="460" t="s">
        <v>222</v>
      </c>
      <c r="D8" s="460"/>
      <c r="E8" s="460"/>
      <c r="F8" s="460"/>
      <c r="G8" s="167" t="s">
        <v>223</v>
      </c>
      <c r="H8" s="466">
        <v>7560</v>
      </c>
      <c r="I8" s="466"/>
    </row>
    <row r="9" spans="2:9" ht="30.75" customHeight="1" x14ac:dyDescent="0.25">
      <c r="B9" s="164" t="s">
        <v>62</v>
      </c>
      <c r="C9" s="467" t="s">
        <v>82</v>
      </c>
      <c r="D9" s="467"/>
      <c r="E9" s="467"/>
      <c r="F9" s="467"/>
      <c r="G9" s="167" t="s">
        <v>224</v>
      </c>
      <c r="H9" s="468" t="s">
        <v>225</v>
      </c>
      <c r="I9" s="468"/>
    </row>
    <row r="10" spans="2:9" ht="30.75" customHeight="1" x14ac:dyDescent="0.25">
      <c r="B10" s="164" t="s">
        <v>226</v>
      </c>
      <c r="C10" s="469" t="s">
        <v>227</v>
      </c>
      <c r="D10" s="469"/>
      <c r="E10" s="469"/>
      <c r="F10" s="469"/>
      <c r="G10" s="469"/>
      <c r="H10" s="469"/>
      <c r="I10" s="469"/>
    </row>
    <row r="11" spans="2:9" ht="30.75" customHeight="1" x14ac:dyDescent="0.25">
      <c r="B11" s="164" t="s">
        <v>228</v>
      </c>
      <c r="C11" s="461" t="s">
        <v>229</v>
      </c>
      <c r="D11" s="461"/>
      <c r="E11" s="461"/>
      <c r="F11" s="461"/>
      <c r="G11" s="461"/>
      <c r="H11" s="461"/>
      <c r="I11" s="461"/>
    </row>
    <row r="12" spans="2:9" ht="30.75" customHeight="1" x14ac:dyDescent="0.25">
      <c r="B12" s="164" t="s">
        <v>230</v>
      </c>
      <c r="C12" s="347" t="s">
        <v>231</v>
      </c>
      <c r="D12" s="347"/>
      <c r="E12" s="347"/>
      <c r="F12" s="347"/>
      <c r="G12" s="167" t="s">
        <v>232</v>
      </c>
      <c r="H12" s="349" t="s">
        <v>100</v>
      </c>
      <c r="I12" s="349"/>
    </row>
    <row r="13" spans="2:9" ht="30.75" customHeight="1" x14ac:dyDescent="0.25">
      <c r="B13" s="164" t="s">
        <v>233</v>
      </c>
      <c r="C13" s="470" t="s">
        <v>234</v>
      </c>
      <c r="D13" s="470"/>
      <c r="E13" s="470"/>
      <c r="F13" s="470"/>
      <c r="G13" s="167" t="s">
        <v>235</v>
      </c>
      <c r="H13" s="461" t="s">
        <v>42</v>
      </c>
      <c r="I13" s="461"/>
    </row>
    <row r="14" spans="2:9" ht="64.5" customHeight="1" x14ac:dyDescent="0.25">
      <c r="B14" s="164" t="s">
        <v>236</v>
      </c>
      <c r="C14" s="353" t="s">
        <v>237</v>
      </c>
      <c r="D14" s="353"/>
      <c r="E14" s="353"/>
      <c r="F14" s="353"/>
      <c r="G14" s="353"/>
      <c r="H14" s="353"/>
      <c r="I14" s="353"/>
    </row>
    <row r="15" spans="2:9" ht="30.75" customHeight="1" x14ac:dyDescent="0.25">
      <c r="B15" s="164" t="s">
        <v>238</v>
      </c>
      <c r="C15" s="347" t="s">
        <v>239</v>
      </c>
      <c r="D15" s="347"/>
      <c r="E15" s="347"/>
      <c r="F15" s="347"/>
      <c r="G15" s="347"/>
      <c r="H15" s="347"/>
      <c r="I15" s="347"/>
    </row>
    <row r="16" spans="2:9" ht="20.25" customHeight="1" x14ac:dyDescent="0.25">
      <c r="B16" s="164" t="s">
        <v>240</v>
      </c>
      <c r="C16" s="460" t="s">
        <v>241</v>
      </c>
      <c r="D16" s="460"/>
      <c r="E16" s="460"/>
      <c r="F16" s="460"/>
      <c r="G16" s="460"/>
      <c r="H16" s="460"/>
      <c r="I16" s="460"/>
    </row>
    <row r="17" spans="2:13" ht="30.75" customHeight="1" x14ac:dyDescent="0.25">
      <c r="B17" s="164" t="s">
        <v>242</v>
      </c>
      <c r="C17" s="461" t="s">
        <v>243</v>
      </c>
      <c r="D17" s="462"/>
      <c r="E17" s="462"/>
      <c r="F17" s="462"/>
      <c r="G17" s="462"/>
      <c r="H17" s="462"/>
      <c r="I17" s="462"/>
    </row>
    <row r="18" spans="2:13" ht="18" customHeight="1" x14ac:dyDescent="0.25">
      <c r="B18" s="463" t="s">
        <v>244</v>
      </c>
      <c r="C18" s="464" t="s">
        <v>245</v>
      </c>
      <c r="D18" s="464"/>
      <c r="E18" s="464"/>
      <c r="F18" s="465" t="s">
        <v>246</v>
      </c>
      <c r="G18" s="465"/>
      <c r="H18" s="465"/>
      <c r="I18" s="465"/>
    </row>
    <row r="19" spans="2:13" ht="39.75" customHeight="1" x14ac:dyDescent="0.25">
      <c r="B19" s="463"/>
      <c r="C19" s="460" t="s">
        <v>247</v>
      </c>
      <c r="D19" s="460"/>
      <c r="E19" s="460"/>
      <c r="F19" s="460" t="s">
        <v>248</v>
      </c>
      <c r="G19" s="460"/>
      <c r="H19" s="460"/>
      <c r="I19" s="460"/>
    </row>
    <row r="20" spans="2:13" ht="39.75" customHeight="1" x14ac:dyDescent="0.25">
      <c r="B20" s="165" t="s">
        <v>249</v>
      </c>
      <c r="C20" s="438" t="s">
        <v>250</v>
      </c>
      <c r="D20" s="439"/>
      <c r="E20" s="440"/>
      <c r="F20" s="349" t="s">
        <v>251</v>
      </c>
      <c r="G20" s="349"/>
      <c r="H20" s="349"/>
      <c r="I20" s="350"/>
    </row>
    <row r="21" spans="2:13" ht="42" customHeight="1" x14ac:dyDescent="0.25">
      <c r="B21" s="165" t="s">
        <v>252</v>
      </c>
      <c r="C21" s="441" t="s">
        <v>253</v>
      </c>
      <c r="D21" s="442"/>
      <c r="E21" s="443"/>
      <c r="F21" s="444" t="s">
        <v>254</v>
      </c>
      <c r="G21" s="445"/>
      <c r="H21" s="445"/>
      <c r="I21" s="446"/>
    </row>
    <row r="22" spans="2:13" ht="23.25" customHeight="1" x14ac:dyDescent="0.25">
      <c r="B22" s="165" t="s">
        <v>255</v>
      </c>
      <c r="C22" s="447">
        <v>44927</v>
      </c>
      <c r="D22" s="448"/>
      <c r="E22" s="449"/>
      <c r="F22" s="167" t="s">
        <v>256</v>
      </c>
      <c r="G22" s="193">
        <v>350</v>
      </c>
      <c r="H22" s="167" t="s">
        <v>257</v>
      </c>
      <c r="I22" s="194">
        <f>41+300+350</f>
        <v>691</v>
      </c>
    </row>
    <row r="23" spans="2:13" ht="27" customHeight="1" x14ac:dyDescent="0.25">
      <c r="B23" s="165" t="s">
        <v>258</v>
      </c>
      <c r="C23" s="447">
        <v>45291</v>
      </c>
      <c r="D23" s="327"/>
      <c r="E23" s="450"/>
      <c r="F23" s="167" t="s">
        <v>259</v>
      </c>
      <c r="G23" s="451">
        <f>+F27</f>
        <v>208</v>
      </c>
      <c r="H23" s="452"/>
      <c r="I23" s="453"/>
    </row>
    <row r="24" spans="2:13" ht="45.75" customHeight="1" x14ac:dyDescent="0.25">
      <c r="B24" s="166" t="s">
        <v>260</v>
      </c>
      <c r="C24" s="339" t="s">
        <v>112</v>
      </c>
      <c r="D24" s="340"/>
      <c r="E24" s="341"/>
      <c r="F24" s="181" t="s">
        <v>261</v>
      </c>
      <c r="G24" s="444" t="s">
        <v>262</v>
      </c>
      <c r="H24" s="445"/>
      <c r="I24" s="454"/>
    </row>
    <row r="25" spans="2:13" ht="22.5" customHeight="1" x14ac:dyDescent="0.25">
      <c r="B25" s="455" t="s">
        <v>263</v>
      </c>
      <c r="C25" s="437"/>
      <c r="D25" s="437"/>
      <c r="E25" s="437"/>
      <c r="F25" s="437"/>
      <c r="G25" s="437"/>
      <c r="H25" s="437"/>
      <c r="I25" s="456"/>
    </row>
    <row r="26" spans="2:13" ht="43.5" customHeight="1" x14ac:dyDescent="0.25">
      <c r="B26" s="169" t="s">
        <v>142</v>
      </c>
      <c r="C26" s="170" t="s">
        <v>264</v>
      </c>
      <c r="D26" s="170" t="s">
        <v>265</v>
      </c>
      <c r="E26" s="171" t="s">
        <v>266</v>
      </c>
      <c r="F26" s="170" t="s">
        <v>267</v>
      </c>
      <c r="G26" s="170" t="s">
        <v>268</v>
      </c>
      <c r="H26" s="171" t="s">
        <v>269</v>
      </c>
      <c r="I26" s="172" t="s">
        <v>270</v>
      </c>
    </row>
    <row r="27" spans="2:13" ht="19.5" customHeight="1" x14ac:dyDescent="0.25">
      <c r="B27" s="173" t="s">
        <v>151</v>
      </c>
      <c r="C27" s="195">
        <v>8</v>
      </c>
      <c r="D27" s="195">
        <v>7</v>
      </c>
      <c r="E27" s="191">
        <f>IF(OR(C27=0,C27=""),0,D27/C27)</f>
        <v>0.875</v>
      </c>
      <c r="F27" s="457">
        <f>SUM(C27:C38)</f>
        <v>208</v>
      </c>
      <c r="G27" s="457">
        <f>SUM(D27:D38)</f>
        <v>205</v>
      </c>
      <c r="H27" s="182">
        <f>+(D27*100%)/$G$23</f>
        <v>3.3653846153846152E-2</v>
      </c>
      <c r="I27" s="457">
        <f>G27+I22</f>
        <v>896</v>
      </c>
    </row>
    <row r="28" spans="2:13" ht="19.5" customHeight="1" x14ac:dyDescent="0.25">
      <c r="B28" s="173" t="s">
        <v>152</v>
      </c>
      <c r="C28" s="195">
        <v>10</v>
      </c>
      <c r="D28" s="203">
        <v>29</v>
      </c>
      <c r="E28" s="191">
        <f t="shared" ref="E28:E38" si="0">IF(OR(C28=0,C28=""),0,D28/C28)</f>
        <v>2.9</v>
      </c>
      <c r="F28" s="458"/>
      <c r="G28" s="458"/>
      <c r="H28" s="182">
        <f>+IF(D28="","",((D28*100%)/$G$23)+H27)</f>
        <v>0.17307692307692307</v>
      </c>
      <c r="I28" s="458"/>
    </row>
    <row r="29" spans="2:13" ht="19.5" customHeight="1" x14ac:dyDescent="0.25">
      <c r="B29" s="173" t="s">
        <v>153</v>
      </c>
      <c r="C29" s="195">
        <v>15</v>
      </c>
      <c r="D29" s="203">
        <v>29</v>
      </c>
      <c r="E29" s="191">
        <f t="shared" si="0"/>
        <v>1.9333333333333333</v>
      </c>
      <c r="F29" s="458"/>
      <c r="G29" s="458"/>
      <c r="H29" s="182">
        <f t="shared" ref="H29:H38" si="1">+IF(D29="","",((D29*100%)/$G$23)+H28)</f>
        <v>0.3125</v>
      </c>
      <c r="I29" s="458"/>
    </row>
    <row r="30" spans="2:13" ht="19.5" customHeight="1" x14ac:dyDescent="0.25">
      <c r="B30" s="173" t="s">
        <v>154</v>
      </c>
      <c r="C30" s="195">
        <v>18</v>
      </c>
      <c r="D30" s="203">
        <v>24</v>
      </c>
      <c r="E30" s="191">
        <f t="shared" si="0"/>
        <v>1.3333333333333333</v>
      </c>
      <c r="F30" s="458"/>
      <c r="G30" s="458"/>
      <c r="H30" s="182">
        <f t="shared" si="1"/>
        <v>0.42788461538461542</v>
      </c>
      <c r="I30" s="458"/>
    </row>
    <row r="31" spans="2:13" ht="19.5" customHeight="1" x14ac:dyDescent="0.25">
      <c r="B31" s="173" t="s">
        <v>155</v>
      </c>
      <c r="C31" s="195">
        <v>22</v>
      </c>
      <c r="D31" s="195">
        <v>10</v>
      </c>
      <c r="E31" s="191">
        <f t="shared" si="0"/>
        <v>0.45454545454545453</v>
      </c>
      <c r="F31" s="458"/>
      <c r="G31" s="458"/>
      <c r="H31" s="182">
        <f t="shared" si="1"/>
        <v>0.47596153846153849</v>
      </c>
      <c r="I31" s="458"/>
    </row>
    <row r="32" spans="2:13" ht="19.5" customHeight="1" x14ac:dyDescent="0.25">
      <c r="B32" s="173" t="s">
        <v>156</v>
      </c>
      <c r="C32" s="195">
        <v>32</v>
      </c>
      <c r="D32" s="195">
        <v>12</v>
      </c>
      <c r="E32" s="191">
        <f t="shared" si="0"/>
        <v>0.375</v>
      </c>
      <c r="F32" s="458"/>
      <c r="G32" s="458"/>
      <c r="H32" s="182">
        <f t="shared" si="1"/>
        <v>0.53365384615384615</v>
      </c>
      <c r="I32" s="458"/>
      <c r="M32" s="205"/>
    </row>
    <row r="33" spans="2:20" ht="19.5" customHeight="1" x14ac:dyDescent="0.25">
      <c r="B33" s="173" t="s">
        <v>157</v>
      </c>
      <c r="C33" s="195">
        <v>32</v>
      </c>
      <c r="D33" s="195">
        <v>28</v>
      </c>
      <c r="E33" s="191">
        <f t="shared" si="0"/>
        <v>0.875</v>
      </c>
      <c r="F33" s="458"/>
      <c r="G33" s="458"/>
      <c r="H33" s="182">
        <f t="shared" si="1"/>
        <v>0.66826923076923073</v>
      </c>
      <c r="I33" s="458"/>
    </row>
    <row r="34" spans="2:20" ht="19.5" customHeight="1" x14ac:dyDescent="0.25">
      <c r="B34" s="173" t="s">
        <v>158</v>
      </c>
      <c r="C34" s="195">
        <v>20</v>
      </c>
      <c r="D34" s="195">
        <v>41</v>
      </c>
      <c r="E34" s="191">
        <f t="shared" si="0"/>
        <v>2.0499999999999998</v>
      </c>
      <c r="F34" s="458"/>
      <c r="G34" s="458"/>
      <c r="H34" s="182">
        <f t="shared" si="1"/>
        <v>0.86538461538461531</v>
      </c>
      <c r="I34" s="458"/>
    </row>
    <row r="35" spans="2:20" ht="19.5" customHeight="1" x14ac:dyDescent="0.25">
      <c r="B35" s="173" t="s">
        <v>159</v>
      </c>
      <c r="C35" s="195">
        <v>18</v>
      </c>
      <c r="D35" s="195">
        <v>14</v>
      </c>
      <c r="E35" s="191">
        <f t="shared" si="0"/>
        <v>0.77777777777777779</v>
      </c>
      <c r="F35" s="458"/>
      <c r="G35" s="458"/>
      <c r="H35" s="182">
        <f t="shared" si="1"/>
        <v>0.9326923076923076</v>
      </c>
      <c r="I35" s="458"/>
    </row>
    <row r="36" spans="2:20" ht="19.5" customHeight="1" x14ac:dyDescent="0.25">
      <c r="B36" s="173" t="s">
        <v>160</v>
      </c>
      <c r="C36" s="195">
        <v>15</v>
      </c>
      <c r="D36" s="195">
        <v>8</v>
      </c>
      <c r="E36" s="191">
        <f t="shared" si="0"/>
        <v>0.53333333333333333</v>
      </c>
      <c r="F36" s="458"/>
      <c r="G36" s="458"/>
      <c r="H36" s="182">
        <f t="shared" si="1"/>
        <v>0.97115384615384603</v>
      </c>
      <c r="I36" s="458"/>
    </row>
    <row r="37" spans="2:20" ht="19.5" customHeight="1" x14ac:dyDescent="0.25">
      <c r="B37" s="173" t="s">
        <v>161</v>
      </c>
      <c r="C37" s="195">
        <v>10</v>
      </c>
      <c r="D37" s="195">
        <v>3</v>
      </c>
      <c r="E37" s="191">
        <f t="shared" si="0"/>
        <v>0.3</v>
      </c>
      <c r="F37" s="458"/>
      <c r="G37" s="458"/>
      <c r="H37" s="182">
        <f t="shared" si="1"/>
        <v>0.98557692307692291</v>
      </c>
      <c r="I37" s="458"/>
    </row>
    <row r="38" spans="2:20" ht="19.5" customHeight="1" x14ac:dyDescent="0.25">
      <c r="B38" s="173" t="s">
        <v>162</v>
      </c>
      <c r="C38" s="195">
        <v>8</v>
      </c>
      <c r="D38" s="195"/>
      <c r="E38" s="191">
        <f t="shared" si="0"/>
        <v>0</v>
      </c>
      <c r="F38" s="459"/>
      <c r="G38" s="459"/>
      <c r="H38" s="182" t="str">
        <f t="shared" si="1"/>
        <v/>
      </c>
      <c r="I38" s="459"/>
    </row>
    <row r="39" spans="2:20" ht="93" customHeight="1" x14ac:dyDescent="0.25">
      <c r="B39" s="174" t="s">
        <v>271</v>
      </c>
      <c r="C39" s="428" t="s">
        <v>381</v>
      </c>
      <c r="D39" s="429"/>
      <c r="E39" s="429"/>
      <c r="F39" s="429"/>
      <c r="G39" s="429"/>
      <c r="H39" s="429"/>
      <c r="I39" s="430"/>
      <c r="N39" s="7"/>
      <c r="O39" s="7"/>
      <c r="P39" s="7"/>
      <c r="Q39" s="7"/>
      <c r="R39" s="7"/>
      <c r="S39" s="7"/>
      <c r="T39" s="7"/>
    </row>
    <row r="40" spans="2:20" ht="34.5" customHeight="1" x14ac:dyDescent="0.25">
      <c r="B40" s="422"/>
      <c r="C40" s="315"/>
      <c r="D40" s="315"/>
      <c r="E40" s="315"/>
      <c r="F40" s="315"/>
      <c r="G40" s="315"/>
      <c r="H40" s="315"/>
      <c r="I40" s="423"/>
    </row>
    <row r="41" spans="2:20" ht="34.5" customHeight="1" x14ac:dyDescent="0.25">
      <c r="B41" s="424"/>
      <c r="C41" s="318"/>
      <c r="D41" s="318"/>
      <c r="E41" s="318"/>
      <c r="F41" s="318"/>
      <c r="G41" s="318"/>
      <c r="H41" s="318"/>
      <c r="I41" s="425"/>
    </row>
    <row r="42" spans="2:20" ht="34.5" customHeight="1" x14ac:dyDescent="0.25">
      <c r="B42" s="424"/>
      <c r="C42" s="318"/>
      <c r="D42" s="318"/>
      <c r="E42" s="318"/>
      <c r="F42" s="318"/>
      <c r="G42" s="318"/>
      <c r="H42" s="318"/>
      <c r="I42" s="425"/>
    </row>
    <row r="43" spans="2:20" ht="34.5" customHeight="1" x14ac:dyDescent="0.25">
      <c r="B43" s="424"/>
      <c r="C43" s="318"/>
      <c r="D43" s="318"/>
      <c r="E43" s="318"/>
      <c r="F43" s="318"/>
      <c r="G43" s="318"/>
      <c r="H43" s="318"/>
      <c r="I43" s="425"/>
    </row>
    <row r="44" spans="2:20" ht="34.5" customHeight="1" x14ac:dyDescent="0.25">
      <c r="B44" s="426"/>
      <c r="C44" s="321"/>
      <c r="D44" s="321"/>
      <c r="E44" s="321"/>
      <c r="F44" s="321"/>
      <c r="G44" s="321"/>
      <c r="H44" s="321"/>
      <c r="I44" s="427"/>
    </row>
    <row r="45" spans="2:20" ht="135" customHeight="1" x14ac:dyDescent="0.25">
      <c r="B45" s="164" t="s">
        <v>272</v>
      </c>
      <c r="C45" s="428" t="s">
        <v>382</v>
      </c>
      <c r="D45" s="429"/>
      <c r="E45" s="429"/>
      <c r="F45" s="429"/>
      <c r="G45" s="429"/>
      <c r="H45" s="429"/>
      <c r="I45" s="430"/>
    </row>
    <row r="46" spans="2:20" ht="54.75" customHeight="1" x14ac:dyDescent="0.25">
      <c r="B46" s="164" t="s">
        <v>273</v>
      </c>
      <c r="C46" s="431" t="s">
        <v>44</v>
      </c>
      <c r="D46" s="432"/>
      <c r="E46" s="432"/>
      <c r="F46" s="432"/>
      <c r="G46" s="432"/>
      <c r="H46" s="432"/>
      <c r="I46" s="433"/>
    </row>
    <row r="47" spans="2:20" ht="54.75" customHeight="1" x14ac:dyDescent="0.25">
      <c r="B47" s="175" t="s">
        <v>274</v>
      </c>
      <c r="C47" s="434" t="s">
        <v>275</v>
      </c>
      <c r="D47" s="435"/>
      <c r="E47" s="435"/>
      <c r="F47" s="435"/>
      <c r="G47" s="435"/>
      <c r="H47" s="435"/>
      <c r="I47" s="436"/>
    </row>
    <row r="48" spans="2:20" ht="22.5" customHeight="1" x14ac:dyDescent="0.25">
      <c r="B48" s="437" t="s">
        <v>276</v>
      </c>
      <c r="C48" s="437"/>
      <c r="D48" s="437"/>
      <c r="E48" s="437"/>
      <c r="F48" s="437"/>
      <c r="G48" s="437"/>
      <c r="H48" s="437"/>
      <c r="I48" s="437"/>
    </row>
    <row r="49" spans="2:9" ht="22.5" customHeight="1" x14ac:dyDescent="0.25">
      <c r="B49" s="418" t="s">
        <v>277</v>
      </c>
      <c r="C49" s="177" t="s">
        <v>278</v>
      </c>
      <c r="D49" s="420" t="s">
        <v>279</v>
      </c>
      <c r="E49" s="420"/>
      <c r="F49" s="420"/>
      <c r="G49" s="420" t="s">
        <v>280</v>
      </c>
      <c r="H49" s="420"/>
      <c r="I49" s="420"/>
    </row>
    <row r="50" spans="2:9" ht="30.75" customHeight="1" x14ac:dyDescent="0.25">
      <c r="B50" s="419"/>
      <c r="C50" s="178"/>
      <c r="D50" s="421"/>
      <c r="E50" s="421"/>
      <c r="F50" s="421"/>
      <c r="G50" s="421"/>
      <c r="H50" s="421"/>
      <c r="I50" s="421"/>
    </row>
    <row r="51" spans="2:9" ht="32.25" customHeight="1" x14ac:dyDescent="0.25">
      <c r="B51" s="176" t="s">
        <v>281</v>
      </c>
      <c r="C51" s="421" t="s">
        <v>282</v>
      </c>
      <c r="D51" s="421"/>
      <c r="E51" s="421"/>
      <c r="F51" s="421"/>
      <c r="G51" s="421"/>
      <c r="H51" s="421"/>
      <c r="I51" s="421"/>
    </row>
    <row r="52" spans="2:9" ht="28.5" customHeight="1" x14ac:dyDescent="0.25">
      <c r="B52" s="167" t="s">
        <v>283</v>
      </c>
      <c r="C52" s="438" t="s">
        <v>284</v>
      </c>
      <c r="D52" s="439"/>
      <c r="E52" s="439"/>
      <c r="F52" s="439"/>
      <c r="G52" s="439"/>
      <c r="H52" s="439"/>
      <c r="I52" s="440"/>
    </row>
    <row r="53" spans="2:9" ht="30" customHeight="1" x14ac:dyDescent="0.25">
      <c r="B53" s="175" t="s">
        <v>285</v>
      </c>
      <c r="C53" s="421" t="s">
        <v>286</v>
      </c>
      <c r="D53" s="421"/>
      <c r="E53" s="421"/>
      <c r="F53" s="421"/>
      <c r="G53" s="421"/>
      <c r="H53" s="421"/>
      <c r="I53" s="421"/>
    </row>
    <row r="54" spans="2:9" ht="31.5" customHeight="1" x14ac:dyDescent="0.25">
      <c r="B54" s="175" t="s">
        <v>287</v>
      </c>
      <c r="C54" s="421"/>
      <c r="D54" s="421"/>
      <c r="E54" s="421"/>
      <c r="F54" s="421"/>
      <c r="G54" s="421"/>
      <c r="H54" s="421"/>
      <c r="I54" s="421"/>
    </row>
    <row r="55" spans="2:9" x14ac:dyDescent="0.25">
      <c r="B55" s="44"/>
      <c r="C55" s="45"/>
      <c r="D55" s="45"/>
      <c r="E55" s="46"/>
      <c r="F55" s="46"/>
      <c r="G55" s="47"/>
      <c r="H55" s="48"/>
      <c r="I55" s="45"/>
    </row>
    <row r="56" spans="2:9" x14ac:dyDescent="0.25">
      <c r="B56" s="44"/>
      <c r="C56" s="45"/>
      <c r="D56" s="45"/>
      <c r="E56" s="46"/>
      <c r="F56" s="46"/>
      <c r="G56" s="47"/>
      <c r="H56" s="48"/>
      <c r="I56" s="45"/>
    </row>
    <row r="57" spans="2:9" x14ac:dyDescent="0.25">
      <c r="B57" s="44"/>
      <c r="C57" s="45"/>
      <c r="D57" s="45"/>
      <c r="E57" s="46"/>
      <c r="F57" s="46"/>
      <c r="G57" s="47"/>
      <c r="H57" s="48"/>
      <c r="I57" s="45"/>
    </row>
    <row r="58" spans="2:9" x14ac:dyDescent="0.25">
      <c r="B58" s="44"/>
      <c r="C58" s="45"/>
      <c r="D58" s="45"/>
      <c r="E58" s="46"/>
      <c r="F58" s="46"/>
      <c r="G58" s="47"/>
      <c r="H58" s="48"/>
      <c r="I58" s="45"/>
    </row>
    <row r="59" spans="2:9" x14ac:dyDescent="0.25">
      <c r="B59" s="44"/>
      <c r="C59" s="45"/>
      <c r="D59" s="45"/>
      <c r="E59" s="46"/>
      <c r="F59" s="46"/>
      <c r="G59" s="47"/>
      <c r="H59" s="48"/>
      <c r="I59" s="45"/>
    </row>
    <row r="60" spans="2:9" ht="25.5" customHeight="1" x14ac:dyDescent="0.25">
      <c r="B60" s="44"/>
      <c r="C60" s="45"/>
      <c r="D60" s="45"/>
      <c r="E60" s="46"/>
      <c r="F60" s="46"/>
      <c r="G60" s="47"/>
      <c r="H60" s="48"/>
      <c r="I60" s="45"/>
    </row>
  </sheetData>
  <mergeCells count="59">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B49:B50"/>
    <mergeCell ref="D49:F49"/>
    <mergeCell ref="G49:I49"/>
    <mergeCell ref="D50:F50"/>
    <mergeCell ref="B40:I44"/>
    <mergeCell ref="C45:I45"/>
    <mergeCell ref="C46:I46"/>
    <mergeCell ref="C47:I47"/>
    <mergeCell ref="G50:I50"/>
    <mergeCell ref="B48:I48"/>
  </mergeCells>
  <dataValidations count="1">
    <dataValidation type="list" allowBlank="1" showInputMessage="1" showErrorMessage="1" sqref="C24:E24 C7 I7 H12:I13 C9:F9">
      <formula1>#REF!</formula1>
    </dataValidation>
  </dataValidations>
  <pageMargins left="0.7" right="0.7" top="0.75" bottom="0.75" header="0.3" footer="0.3"/>
  <pageSetup orientation="portrait" r:id="rId1"/>
  <ignoredErrors>
    <ignoredError sqref="I27 H27:H38 F27:G38" unlockedFormula="1"/>
  </ignoredErrors>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S60"/>
  <sheetViews>
    <sheetView topLeftCell="A46" zoomScale="90" zoomScaleNormal="90" workbookViewId="0">
      <selection activeCell="C39" sqref="C39:I39"/>
    </sheetView>
  </sheetViews>
  <sheetFormatPr baseColWidth="10" defaultColWidth="11.42578125" defaultRowHeight="12.75" x14ac:dyDescent="0.2"/>
  <cols>
    <col min="1" max="1" width="0.85546875" style="7" customWidth="1"/>
    <col min="2" max="2" width="25.42578125" style="8" customWidth="1"/>
    <col min="3" max="3" width="14.28515625" style="7" customWidth="1"/>
    <col min="4" max="4" width="20.140625" style="7" customWidth="1"/>
    <col min="5" max="5" width="16.28515625" style="7" customWidth="1"/>
    <col min="6" max="6" width="25" style="7" customWidth="1"/>
    <col min="7" max="7" width="22.140625" style="9" customWidth="1"/>
    <col min="8" max="8" width="20.42578125" style="7" customWidth="1"/>
    <col min="9" max="9" width="22.42578125" style="7" customWidth="1"/>
    <col min="10" max="19" width="11.42578125" style="3"/>
    <col min="20" max="16384" width="11.42578125" style="7"/>
  </cols>
  <sheetData>
    <row r="1" spans="2:9" ht="37.5" customHeight="1" x14ac:dyDescent="0.2">
      <c r="B1" s="471"/>
      <c r="C1" s="379" t="s">
        <v>1</v>
      </c>
      <c r="D1" s="379"/>
      <c r="E1" s="379"/>
      <c r="F1" s="379"/>
      <c r="G1" s="379"/>
      <c r="H1" s="379"/>
      <c r="I1" s="472"/>
    </row>
    <row r="2" spans="2:9" ht="37.5" customHeight="1" x14ac:dyDescent="0.2">
      <c r="B2" s="471"/>
      <c r="C2" s="379" t="s">
        <v>210</v>
      </c>
      <c r="D2" s="379"/>
      <c r="E2" s="379"/>
      <c r="F2" s="379"/>
      <c r="G2" s="379"/>
      <c r="H2" s="379"/>
      <c r="I2" s="472"/>
    </row>
    <row r="3" spans="2:9" ht="37.5" customHeight="1" x14ac:dyDescent="0.2">
      <c r="B3" s="471"/>
      <c r="C3" s="379" t="s">
        <v>211</v>
      </c>
      <c r="D3" s="379"/>
      <c r="E3" s="379"/>
      <c r="F3" s="379" t="s">
        <v>212</v>
      </c>
      <c r="G3" s="379"/>
      <c r="H3" s="379"/>
      <c r="I3" s="472"/>
    </row>
    <row r="4" spans="2:9" ht="23.25" customHeight="1" x14ac:dyDescent="0.2">
      <c r="B4" s="473"/>
      <c r="C4" s="473"/>
      <c r="D4" s="473"/>
      <c r="E4" s="473"/>
      <c r="F4" s="473"/>
      <c r="G4" s="473"/>
      <c r="H4" s="473"/>
      <c r="I4" s="473"/>
    </row>
    <row r="5" spans="2:9" ht="24" customHeight="1" x14ac:dyDescent="0.2">
      <c r="B5" s="474" t="s">
        <v>213</v>
      </c>
      <c r="C5" s="474"/>
      <c r="D5" s="474"/>
      <c r="E5" s="474"/>
      <c r="F5" s="474"/>
      <c r="G5" s="474"/>
      <c r="H5" s="474"/>
      <c r="I5" s="474"/>
    </row>
    <row r="6" spans="2:9" ht="30.75" customHeight="1" x14ac:dyDescent="0.2">
      <c r="B6" s="164" t="s">
        <v>214</v>
      </c>
      <c r="C6" s="179">
        <v>2</v>
      </c>
      <c r="D6" s="475" t="s">
        <v>215</v>
      </c>
      <c r="E6" s="475"/>
      <c r="F6" s="460" t="s">
        <v>288</v>
      </c>
      <c r="G6" s="460"/>
      <c r="H6" s="460"/>
      <c r="I6" s="460"/>
    </row>
    <row r="7" spans="2:9" ht="30.75" customHeight="1" x14ac:dyDescent="0.2">
      <c r="B7" s="164" t="s">
        <v>217</v>
      </c>
      <c r="C7" s="179" t="s">
        <v>78</v>
      </c>
      <c r="D7" s="475" t="s">
        <v>218</v>
      </c>
      <c r="E7" s="475"/>
      <c r="F7" s="460" t="s">
        <v>219</v>
      </c>
      <c r="G7" s="460"/>
      <c r="H7" s="167" t="s">
        <v>220</v>
      </c>
      <c r="I7" s="179" t="s">
        <v>78</v>
      </c>
    </row>
    <row r="8" spans="2:9" ht="30.75" customHeight="1" x14ac:dyDescent="0.2">
      <c r="B8" s="164" t="s">
        <v>221</v>
      </c>
      <c r="C8" s="460" t="s">
        <v>222</v>
      </c>
      <c r="D8" s="460"/>
      <c r="E8" s="460"/>
      <c r="F8" s="460"/>
      <c r="G8" s="167" t="s">
        <v>223</v>
      </c>
      <c r="H8" s="466">
        <v>7560</v>
      </c>
      <c r="I8" s="466"/>
    </row>
    <row r="9" spans="2:9" ht="30.75" customHeight="1" x14ac:dyDescent="0.2">
      <c r="B9" s="164" t="s">
        <v>62</v>
      </c>
      <c r="C9" s="467" t="s">
        <v>82</v>
      </c>
      <c r="D9" s="467"/>
      <c r="E9" s="467"/>
      <c r="F9" s="467"/>
      <c r="G9" s="167" t="s">
        <v>224</v>
      </c>
      <c r="H9" s="468" t="s">
        <v>225</v>
      </c>
      <c r="I9" s="468"/>
    </row>
    <row r="10" spans="2:9" ht="30.75" customHeight="1" x14ac:dyDescent="0.2">
      <c r="B10" s="164" t="s">
        <v>226</v>
      </c>
      <c r="C10" s="469" t="s">
        <v>227</v>
      </c>
      <c r="D10" s="469"/>
      <c r="E10" s="469"/>
      <c r="F10" s="469"/>
      <c r="G10" s="469"/>
      <c r="H10" s="469"/>
      <c r="I10" s="469"/>
    </row>
    <row r="11" spans="2:9" ht="30.75" customHeight="1" x14ac:dyDescent="0.2">
      <c r="B11" s="164" t="s">
        <v>228</v>
      </c>
      <c r="C11" s="461" t="s">
        <v>229</v>
      </c>
      <c r="D11" s="461"/>
      <c r="E11" s="461"/>
      <c r="F11" s="461"/>
      <c r="G11" s="461"/>
      <c r="H11" s="461"/>
      <c r="I11" s="461"/>
    </row>
    <row r="12" spans="2:9" ht="30.75" customHeight="1" x14ac:dyDescent="0.2">
      <c r="B12" s="164" t="s">
        <v>230</v>
      </c>
      <c r="C12" s="347" t="s">
        <v>289</v>
      </c>
      <c r="D12" s="347"/>
      <c r="E12" s="347"/>
      <c r="F12" s="347"/>
      <c r="G12" s="167" t="s">
        <v>232</v>
      </c>
      <c r="H12" s="349" t="s">
        <v>100</v>
      </c>
      <c r="I12" s="349"/>
    </row>
    <row r="13" spans="2:9" ht="30.75" customHeight="1" x14ac:dyDescent="0.2">
      <c r="B13" s="164" t="s">
        <v>233</v>
      </c>
      <c r="C13" s="470" t="s">
        <v>234</v>
      </c>
      <c r="D13" s="470"/>
      <c r="E13" s="470"/>
      <c r="F13" s="470"/>
      <c r="G13" s="167" t="s">
        <v>235</v>
      </c>
      <c r="H13" s="461" t="s">
        <v>42</v>
      </c>
      <c r="I13" s="461"/>
    </row>
    <row r="14" spans="2:9" ht="64.5" customHeight="1" x14ac:dyDescent="0.2">
      <c r="B14" s="164" t="s">
        <v>236</v>
      </c>
      <c r="C14" s="372" t="s">
        <v>290</v>
      </c>
      <c r="D14" s="372"/>
      <c r="E14" s="372"/>
      <c r="F14" s="372"/>
      <c r="G14" s="372"/>
      <c r="H14" s="372"/>
      <c r="I14" s="372"/>
    </row>
    <row r="15" spans="2:9" ht="30.75" customHeight="1" x14ac:dyDescent="0.2">
      <c r="B15" s="164" t="s">
        <v>238</v>
      </c>
      <c r="C15" s="347" t="s">
        <v>291</v>
      </c>
      <c r="D15" s="347"/>
      <c r="E15" s="347"/>
      <c r="F15" s="347"/>
      <c r="G15" s="347"/>
      <c r="H15" s="347"/>
      <c r="I15" s="347"/>
    </row>
    <row r="16" spans="2:9" ht="20.25" customHeight="1" x14ac:dyDescent="0.2">
      <c r="B16" s="164" t="s">
        <v>240</v>
      </c>
      <c r="C16" s="460" t="s">
        <v>292</v>
      </c>
      <c r="D16" s="460"/>
      <c r="E16" s="460"/>
      <c r="F16" s="460"/>
      <c r="G16" s="460"/>
      <c r="H16" s="460"/>
      <c r="I16" s="460"/>
    </row>
    <row r="17" spans="2:12" ht="30.75" customHeight="1" x14ac:dyDescent="0.2">
      <c r="B17" s="164" t="s">
        <v>242</v>
      </c>
      <c r="C17" s="461" t="s">
        <v>293</v>
      </c>
      <c r="D17" s="462"/>
      <c r="E17" s="462"/>
      <c r="F17" s="462"/>
      <c r="G17" s="462"/>
      <c r="H17" s="462"/>
      <c r="I17" s="462"/>
    </row>
    <row r="18" spans="2:12" ht="18" customHeight="1" x14ac:dyDescent="0.2">
      <c r="B18" s="463" t="s">
        <v>244</v>
      </c>
      <c r="C18" s="464" t="s">
        <v>245</v>
      </c>
      <c r="D18" s="464"/>
      <c r="E18" s="464"/>
      <c r="F18" s="465" t="s">
        <v>246</v>
      </c>
      <c r="G18" s="465"/>
      <c r="H18" s="465"/>
      <c r="I18" s="465"/>
    </row>
    <row r="19" spans="2:12" ht="39.75" customHeight="1" x14ac:dyDescent="0.2">
      <c r="B19" s="463"/>
      <c r="C19" s="460" t="s">
        <v>294</v>
      </c>
      <c r="D19" s="460"/>
      <c r="E19" s="460"/>
      <c r="F19" s="460" t="s">
        <v>295</v>
      </c>
      <c r="G19" s="460"/>
      <c r="H19" s="460"/>
      <c r="I19" s="460"/>
    </row>
    <row r="20" spans="2:12" ht="39.75" customHeight="1" x14ac:dyDescent="0.2">
      <c r="B20" s="165" t="s">
        <v>249</v>
      </c>
      <c r="C20" s="438" t="s">
        <v>296</v>
      </c>
      <c r="D20" s="439"/>
      <c r="E20" s="440"/>
      <c r="F20" s="349" t="s">
        <v>297</v>
      </c>
      <c r="G20" s="349"/>
      <c r="H20" s="349"/>
      <c r="I20" s="350"/>
    </row>
    <row r="21" spans="2:12" ht="42" customHeight="1" x14ac:dyDescent="0.2">
      <c r="B21" s="165" t="s">
        <v>252</v>
      </c>
      <c r="C21" s="441" t="s">
        <v>298</v>
      </c>
      <c r="D21" s="442"/>
      <c r="E21" s="443"/>
      <c r="F21" s="444" t="s">
        <v>299</v>
      </c>
      <c r="G21" s="445"/>
      <c r="H21" s="445"/>
      <c r="I21" s="446"/>
    </row>
    <row r="22" spans="2:12" ht="23.25" customHeight="1" x14ac:dyDescent="0.2">
      <c r="B22" s="165" t="s">
        <v>255</v>
      </c>
      <c r="C22" s="447">
        <v>44927</v>
      </c>
      <c r="D22" s="448"/>
      <c r="E22" s="449"/>
      <c r="F22" s="167" t="s">
        <v>256</v>
      </c>
      <c r="G22" s="193">
        <v>2</v>
      </c>
      <c r="H22" s="167" t="s">
        <v>257</v>
      </c>
      <c r="I22" s="204">
        <f>3+2</f>
        <v>5</v>
      </c>
    </row>
    <row r="23" spans="2:12" ht="27" customHeight="1" x14ac:dyDescent="0.2">
      <c r="B23" s="165" t="s">
        <v>258</v>
      </c>
      <c r="C23" s="447">
        <v>45291</v>
      </c>
      <c r="D23" s="327"/>
      <c r="E23" s="450"/>
      <c r="F23" s="167" t="s">
        <v>259</v>
      </c>
      <c r="G23" s="451">
        <v>2</v>
      </c>
      <c r="H23" s="452"/>
      <c r="I23" s="453"/>
    </row>
    <row r="24" spans="2:12" ht="30.75" customHeight="1" x14ac:dyDescent="0.2">
      <c r="B24" s="166" t="s">
        <v>260</v>
      </c>
      <c r="C24" s="339" t="s">
        <v>112</v>
      </c>
      <c r="D24" s="340"/>
      <c r="E24" s="341"/>
      <c r="F24" s="168" t="s">
        <v>261</v>
      </c>
      <c r="G24" s="444" t="s">
        <v>262</v>
      </c>
      <c r="H24" s="445"/>
      <c r="I24" s="454"/>
    </row>
    <row r="25" spans="2:12" ht="22.5" customHeight="1" x14ac:dyDescent="0.2">
      <c r="B25" s="455" t="s">
        <v>263</v>
      </c>
      <c r="C25" s="437"/>
      <c r="D25" s="437"/>
      <c r="E25" s="437"/>
      <c r="F25" s="437"/>
      <c r="G25" s="437"/>
      <c r="H25" s="437"/>
      <c r="I25" s="456"/>
    </row>
    <row r="26" spans="2:12" ht="43.5" customHeight="1" x14ac:dyDescent="0.2">
      <c r="B26" s="169" t="s">
        <v>142</v>
      </c>
      <c r="C26" s="170" t="s">
        <v>264</v>
      </c>
      <c r="D26" s="170" t="s">
        <v>265</v>
      </c>
      <c r="E26" s="171" t="s">
        <v>266</v>
      </c>
      <c r="F26" s="170" t="s">
        <v>267</v>
      </c>
      <c r="G26" s="170" t="s">
        <v>268</v>
      </c>
      <c r="H26" s="171" t="s">
        <v>269</v>
      </c>
      <c r="I26" s="172" t="s">
        <v>270</v>
      </c>
    </row>
    <row r="27" spans="2:12" ht="19.5" customHeight="1" x14ac:dyDescent="0.2">
      <c r="B27" s="173" t="s">
        <v>151</v>
      </c>
      <c r="C27" s="196">
        <f>+$G$23*5%</f>
        <v>0.1</v>
      </c>
      <c r="D27" s="196">
        <v>0.1</v>
      </c>
      <c r="E27" s="192">
        <f>IF(OR(C27=0,C27=""),0,D27/C27)</f>
        <v>1</v>
      </c>
      <c r="F27" s="457">
        <f>SUM(C27:C38)</f>
        <v>2</v>
      </c>
      <c r="G27" s="476">
        <f>SUM(D27:D38)</f>
        <v>1.88</v>
      </c>
      <c r="H27" s="182">
        <f>+(D27*100%)/$G$23</f>
        <v>0.05</v>
      </c>
      <c r="I27" s="479">
        <f>G27+I22</f>
        <v>6.88</v>
      </c>
    </row>
    <row r="28" spans="2:12" ht="19.5" customHeight="1" x14ac:dyDescent="0.2">
      <c r="B28" s="173" t="s">
        <v>152</v>
      </c>
      <c r="C28" s="196">
        <f t="shared" ref="C28" si="0">+$G$23*5%</f>
        <v>0.1</v>
      </c>
      <c r="D28" s="202">
        <v>0.1</v>
      </c>
      <c r="E28" s="192">
        <f t="shared" ref="E28:E38" si="1">IF(OR(C28=0,C28=""),0,D28/C28)</f>
        <v>1</v>
      </c>
      <c r="F28" s="458"/>
      <c r="G28" s="477"/>
      <c r="H28" s="182">
        <f>+IF(D28="","",((D28*100%)/$G$23)+H27)</f>
        <v>0.1</v>
      </c>
      <c r="I28" s="480"/>
      <c r="L28" s="3">
        <f>2*10%</f>
        <v>0.2</v>
      </c>
    </row>
    <row r="29" spans="2:12" ht="19.5" customHeight="1" x14ac:dyDescent="0.2">
      <c r="B29" s="173" t="s">
        <v>153</v>
      </c>
      <c r="C29" s="196">
        <f>+$G$23*10%</f>
        <v>0.2</v>
      </c>
      <c r="D29" s="202">
        <v>0.2</v>
      </c>
      <c r="E29" s="192">
        <f t="shared" si="1"/>
        <v>1</v>
      </c>
      <c r="F29" s="458"/>
      <c r="G29" s="477"/>
      <c r="H29" s="182">
        <f t="shared" ref="H29:H38" si="2">+IF(D29="","",((D29*100%)/$G$23)+H28)</f>
        <v>0.2</v>
      </c>
      <c r="I29" s="480"/>
    </row>
    <row r="30" spans="2:12" ht="19.5" customHeight="1" x14ac:dyDescent="0.2">
      <c r="B30" s="173" t="s">
        <v>154</v>
      </c>
      <c r="C30" s="196">
        <f>+$G$23*5%</f>
        <v>0.1</v>
      </c>
      <c r="D30" s="202">
        <v>0.1</v>
      </c>
      <c r="E30" s="192">
        <f t="shared" si="1"/>
        <v>1</v>
      </c>
      <c r="F30" s="458"/>
      <c r="G30" s="477"/>
      <c r="H30" s="182">
        <f t="shared" si="2"/>
        <v>0.25</v>
      </c>
      <c r="I30" s="480"/>
    </row>
    <row r="31" spans="2:12" ht="19.5" customHeight="1" x14ac:dyDescent="0.2">
      <c r="B31" s="173" t="s">
        <v>155</v>
      </c>
      <c r="C31" s="196">
        <f>+$G$23*10%</f>
        <v>0.2</v>
      </c>
      <c r="D31" s="196">
        <v>0.2</v>
      </c>
      <c r="E31" s="192">
        <f t="shared" si="1"/>
        <v>1</v>
      </c>
      <c r="F31" s="458"/>
      <c r="G31" s="477"/>
      <c r="H31" s="182">
        <f t="shared" si="2"/>
        <v>0.35</v>
      </c>
      <c r="I31" s="480"/>
    </row>
    <row r="32" spans="2:12" ht="19.5" customHeight="1" x14ac:dyDescent="0.2">
      <c r="B32" s="173" t="s">
        <v>156</v>
      </c>
      <c r="C32" s="196">
        <f>+$G$23*5%</f>
        <v>0.1</v>
      </c>
      <c r="D32" s="196">
        <v>0.1</v>
      </c>
      <c r="E32" s="192">
        <f t="shared" si="1"/>
        <v>1</v>
      </c>
      <c r="F32" s="458"/>
      <c r="G32" s="477"/>
      <c r="H32" s="182">
        <f t="shared" si="2"/>
        <v>0.39999999999999997</v>
      </c>
      <c r="I32" s="480"/>
    </row>
    <row r="33" spans="2:9" ht="19.5" customHeight="1" x14ac:dyDescent="0.2">
      <c r="B33" s="173" t="s">
        <v>157</v>
      </c>
      <c r="C33" s="202">
        <f>+$G$23*10%</f>
        <v>0.2</v>
      </c>
      <c r="D33" s="196">
        <v>0.2</v>
      </c>
      <c r="E33" s="192">
        <f t="shared" si="1"/>
        <v>1</v>
      </c>
      <c r="F33" s="458"/>
      <c r="G33" s="477"/>
      <c r="H33" s="182">
        <f t="shared" si="2"/>
        <v>0.5</v>
      </c>
      <c r="I33" s="480"/>
    </row>
    <row r="34" spans="2:9" ht="19.5" customHeight="1" x14ac:dyDescent="0.2">
      <c r="B34" s="173" t="s">
        <v>158</v>
      </c>
      <c r="C34" s="196">
        <f>+$G$23*11%</f>
        <v>0.22</v>
      </c>
      <c r="D34" s="196">
        <v>0.22</v>
      </c>
      <c r="E34" s="192">
        <f t="shared" si="1"/>
        <v>1</v>
      </c>
      <c r="F34" s="458"/>
      <c r="G34" s="477"/>
      <c r="H34" s="182">
        <f t="shared" si="2"/>
        <v>0.61</v>
      </c>
      <c r="I34" s="480"/>
    </row>
    <row r="35" spans="2:9" ht="19.5" customHeight="1" x14ac:dyDescent="0.2">
      <c r="B35" s="173" t="s">
        <v>159</v>
      </c>
      <c r="C35" s="196">
        <f>+$G$23*11%</f>
        <v>0.22</v>
      </c>
      <c r="D35" s="196">
        <v>0.22</v>
      </c>
      <c r="E35" s="192">
        <f t="shared" si="1"/>
        <v>1</v>
      </c>
      <c r="F35" s="458"/>
      <c r="G35" s="477"/>
      <c r="H35" s="182">
        <f t="shared" si="2"/>
        <v>0.72</v>
      </c>
      <c r="I35" s="480"/>
    </row>
    <row r="36" spans="2:9" ht="19.5" customHeight="1" x14ac:dyDescent="0.2">
      <c r="B36" s="173" t="s">
        <v>160</v>
      </c>
      <c r="C36" s="196">
        <f>+$G$23*11%</f>
        <v>0.22</v>
      </c>
      <c r="D36" s="196">
        <v>0.22</v>
      </c>
      <c r="E36" s="192">
        <f t="shared" si="1"/>
        <v>1</v>
      </c>
      <c r="F36" s="458"/>
      <c r="G36" s="477"/>
      <c r="H36" s="182">
        <f t="shared" si="2"/>
        <v>0.83</v>
      </c>
      <c r="I36" s="480"/>
    </row>
    <row r="37" spans="2:9" ht="19.5" customHeight="1" x14ac:dyDescent="0.2">
      <c r="B37" s="173" t="s">
        <v>161</v>
      </c>
      <c r="C37" s="196">
        <f>+$G$23*11%</f>
        <v>0.22</v>
      </c>
      <c r="D37" s="196">
        <v>0.22</v>
      </c>
      <c r="E37" s="192">
        <f t="shared" si="1"/>
        <v>1</v>
      </c>
      <c r="F37" s="458"/>
      <c r="G37" s="477"/>
      <c r="H37" s="182">
        <f t="shared" si="2"/>
        <v>0.94</v>
      </c>
      <c r="I37" s="480"/>
    </row>
    <row r="38" spans="2:9" ht="19.5" customHeight="1" x14ac:dyDescent="0.2">
      <c r="B38" s="173" t="s">
        <v>162</v>
      </c>
      <c r="C38" s="196">
        <f>+$G$23*6%</f>
        <v>0.12</v>
      </c>
      <c r="D38" s="196"/>
      <c r="E38" s="192">
        <f t="shared" si="1"/>
        <v>0</v>
      </c>
      <c r="F38" s="459"/>
      <c r="G38" s="478"/>
      <c r="H38" s="182" t="str">
        <f t="shared" si="2"/>
        <v/>
      </c>
      <c r="I38" s="481"/>
    </row>
    <row r="39" spans="2:9" ht="105" customHeight="1" x14ac:dyDescent="0.2">
      <c r="B39" s="174" t="s">
        <v>271</v>
      </c>
      <c r="C39" s="482" t="s">
        <v>392</v>
      </c>
      <c r="D39" s="483"/>
      <c r="E39" s="483"/>
      <c r="F39" s="483"/>
      <c r="G39" s="483"/>
      <c r="H39" s="483"/>
      <c r="I39" s="484"/>
    </row>
    <row r="40" spans="2:9" ht="34.5" customHeight="1" x14ac:dyDescent="0.2">
      <c r="B40" s="422"/>
      <c r="C40" s="315"/>
      <c r="D40" s="315"/>
      <c r="E40" s="315"/>
      <c r="F40" s="315"/>
      <c r="G40" s="315"/>
      <c r="H40" s="315"/>
      <c r="I40" s="423"/>
    </row>
    <row r="41" spans="2:9" ht="34.5" customHeight="1" x14ac:dyDescent="0.2">
      <c r="B41" s="424"/>
      <c r="C41" s="318"/>
      <c r="D41" s="318"/>
      <c r="E41" s="318"/>
      <c r="F41" s="318"/>
      <c r="G41" s="318"/>
      <c r="H41" s="318"/>
      <c r="I41" s="425"/>
    </row>
    <row r="42" spans="2:9" ht="34.5" customHeight="1" x14ac:dyDescent="0.2">
      <c r="B42" s="424"/>
      <c r="C42" s="318"/>
      <c r="D42" s="318"/>
      <c r="E42" s="318"/>
      <c r="F42" s="318"/>
      <c r="G42" s="318"/>
      <c r="H42" s="318"/>
      <c r="I42" s="425"/>
    </row>
    <row r="43" spans="2:9" ht="57" customHeight="1" x14ac:dyDescent="0.2">
      <c r="B43" s="424"/>
      <c r="C43" s="318"/>
      <c r="D43" s="318"/>
      <c r="E43" s="318"/>
      <c r="F43" s="318"/>
      <c r="G43" s="318"/>
      <c r="H43" s="318"/>
      <c r="I43" s="425"/>
    </row>
    <row r="44" spans="2:9" ht="34.5" customHeight="1" x14ac:dyDescent="0.2">
      <c r="B44" s="426"/>
      <c r="C44" s="321"/>
      <c r="D44" s="321"/>
      <c r="E44" s="321"/>
      <c r="F44" s="321"/>
      <c r="G44" s="321"/>
      <c r="H44" s="321"/>
      <c r="I44" s="427"/>
    </row>
    <row r="45" spans="2:9" ht="102.95" customHeight="1" x14ac:dyDescent="0.2">
      <c r="B45" s="164" t="s">
        <v>272</v>
      </c>
      <c r="C45" s="482" t="s">
        <v>383</v>
      </c>
      <c r="D45" s="483"/>
      <c r="E45" s="483"/>
      <c r="F45" s="483"/>
      <c r="G45" s="483"/>
      <c r="H45" s="483"/>
      <c r="I45" s="484"/>
    </row>
    <row r="46" spans="2:9" ht="32.25" customHeight="1" x14ac:dyDescent="0.2">
      <c r="B46" s="164" t="s">
        <v>273</v>
      </c>
      <c r="C46" s="431" t="s">
        <v>300</v>
      </c>
      <c r="D46" s="432"/>
      <c r="E46" s="432"/>
      <c r="F46" s="432"/>
      <c r="G46" s="432"/>
      <c r="H46" s="432"/>
      <c r="I46" s="433"/>
    </row>
    <row r="47" spans="2:9" ht="66" customHeight="1" x14ac:dyDescent="0.2">
      <c r="B47" s="175" t="s">
        <v>274</v>
      </c>
      <c r="C47" s="434" t="s">
        <v>301</v>
      </c>
      <c r="D47" s="485"/>
      <c r="E47" s="485"/>
      <c r="F47" s="485"/>
      <c r="G47" s="485"/>
      <c r="H47" s="485"/>
      <c r="I47" s="486"/>
    </row>
    <row r="48" spans="2:9" ht="22.5" customHeight="1" x14ac:dyDescent="0.2">
      <c r="B48" s="437" t="s">
        <v>276</v>
      </c>
      <c r="C48" s="437"/>
      <c r="D48" s="437"/>
      <c r="E48" s="437"/>
      <c r="F48" s="437"/>
      <c r="G48" s="437"/>
      <c r="H48" s="437"/>
      <c r="I48" s="437"/>
    </row>
    <row r="49" spans="2:9" ht="22.5" customHeight="1" x14ac:dyDescent="0.2">
      <c r="B49" s="418" t="s">
        <v>277</v>
      </c>
      <c r="C49" s="177" t="s">
        <v>278</v>
      </c>
      <c r="D49" s="420" t="s">
        <v>279</v>
      </c>
      <c r="E49" s="420"/>
      <c r="F49" s="420"/>
      <c r="G49" s="420" t="s">
        <v>280</v>
      </c>
      <c r="H49" s="420"/>
      <c r="I49" s="420"/>
    </row>
    <row r="50" spans="2:9" ht="30.75" customHeight="1" x14ac:dyDescent="0.2">
      <c r="B50" s="419"/>
      <c r="C50" s="178"/>
      <c r="D50" s="421"/>
      <c r="E50" s="421"/>
      <c r="F50" s="421"/>
      <c r="G50" s="421"/>
      <c r="H50" s="421"/>
      <c r="I50" s="421"/>
    </row>
    <row r="51" spans="2:9" ht="32.25" customHeight="1" x14ac:dyDescent="0.2">
      <c r="B51" s="176" t="s">
        <v>281</v>
      </c>
      <c r="C51" s="421" t="s">
        <v>302</v>
      </c>
      <c r="D51" s="421"/>
      <c r="E51" s="421"/>
      <c r="F51" s="421"/>
      <c r="G51" s="421"/>
      <c r="H51" s="421"/>
      <c r="I51" s="421"/>
    </row>
    <row r="52" spans="2:9" ht="28.5" customHeight="1" x14ac:dyDescent="0.2">
      <c r="B52" s="167" t="s">
        <v>283</v>
      </c>
      <c r="C52" s="438" t="s">
        <v>303</v>
      </c>
      <c r="D52" s="439"/>
      <c r="E52" s="439"/>
      <c r="F52" s="439"/>
      <c r="G52" s="439"/>
      <c r="H52" s="439"/>
      <c r="I52" s="440"/>
    </row>
    <row r="53" spans="2:9" ht="30" customHeight="1" x14ac:dyDescent="0.2">
      <c r="B53" s="175" t="s">
        <v>285</v>
      </c>
      <c r="C53" s="421" t="s">
        <v>286</v>
      </c>
      <c r="D53" s="421"/>
      <c r="E53" s="421"/>
      <c r="F53" s="421"/>
      <c r="G53" s="421"/>
      <c r="H53" s="421"/>
      <c r="I53" s="421"/>
    </row>
    <row r="54" spans="2:9" ht="31.5" customHeight="1" x14ac:dyDescent="0.2">
      <c r="B54" s="175" t="s">
        <v>287</v>
      </c>
      <c r="C54" s="421"/>
      <c r="D54" s="421"/>
      <c r="E54" s="421"/>
      <c r="F54" s="421"/>
      <c r="G54" s="421"/>
      <c r="H54" s="421"/>
      <c r="I54" s="421"/>
    </row>
    <row r="55" spans="2:9" x14ac:dyDescent="0.2">
      <c r="B55" s="44"/>
      <c r="C55" s="45"/>
      <c r="D55" s="45"/>
      <c r="E55" s="46"/>
      <c r="F55" s="46"/>
      <c r="G55" s="47"/>
      <c r="H55" s="48"/>
      <c r="I55" s="45"/>
    </row>
    <row r="56" spans="2:9" x14ac:dyDescent="0.2">
      <c r="B56" s="44"/>
      <c r="C56" s="45"/>
      <c r="D56" s="45"/>
      <c r="E56" s="46"/>
      <c r="F56" s="46"/>
      <c r="G56" s="47"/>
      <c r="H56" s="48"/>
      <c r="I56" s="45"/>
    </row>
    <row r="57" spans="2:9" x14ac:dyDescent="0.2">
      <c r="B57" s="44"/>
      <c r="C57" s="45"/>
      <c r="D57" s="45"/>
      <c r="E57" s="46"/>
      <c r="F57" s="46"/>
      <c r="G57" s="47"/>
      <c r="H57" s="48"/>
      <c r="I57" s="45"/>
    </row>
    <row r="58" spans="2:9" x14ac:dyDescent="0.2">
      <c r="B58" s="44"/>
      <c r="C58" s="45"/>
      <c r="D58" s="45"/>
      <c r="E58" s="46"/>
      <c r="F58" s="46"/>
      <c r="G58" s="47"/>
      <c r="H58" s="48"/>
      <c r="I58" s="45"/>
    </row>
    <row r="59" spans="2:9" x14ac:dyDescent="0.2">
      <c r="B59" s="44"/>
      <c r="C59" s="45"/>
      <c r="D59" s="45"/>
      <c r="E59" s="46"/>
      <c r="F59" s="46"/>
      <c r="G59" s="47"/>
      <c r="H59" s="48"/>
      <c r="I59" s="45"/>
    </row>
    <row r="60" spans="2:9" ht="25.5" customHeight="1" x14ac:dyDescent="0.2">
      <c r="B60" s="44"/>
      <c r="C60" s="45"/>
      <c r="D60" s="45"/>
      <c r="E60" s="46"/>
      <c r="F60" s="46"/>
      <c r="G60" s="47"/>
      <c r="H60" s="48"/>
      <c r="I60" s="4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B18:B19"/>
    <mergeCell ref="C18:E18"/>
    <mergeCell ref="F18:I18"/>
    <mergeCell ref="C19:E19"/>
    <mergeCell ref="F19:I19"/>
    <mergeCell ref="C23:E23"/>
    <mergeCell ref="G23:I23"/>
    <mergeCell ref="C16:I16"/>
    <mergeCell ref="C17:I17"/>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1">
    <dataValidation type="list" allowBlank="1" showInputMessage="1" showErrorMessage="1" sqref="C7 I7 H12:I13 C24:E24 C9:F9">
      <formula1>#REF!</formula1>
    </dataValidation>
  </dataValidations>
  <pageMargins left="0.7" right="0.7" top="0.75" bottom="0.75" header="0.3" footer="0.3"/>
  <pageSetup orientation="portrait" r:id="rId1"/>
  <ignoredErrors>
    <ignoredError sqref="C29:C32" formula="1"/>
    <ignoredError sqref="F27:G38" unlockedFormula="1"/>
  </ignoredErrors>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P60"/>
  <sheetViews>
    <sheetView tabSelected="1" topLeftCell="A33" zoomScale="110" zoomScaleNormal="110" zoomScaleSheetLayoutView="80" workbookViewId="0">
      <selection activeCell="F27" sqref="F27:F38"/>
    </sheetView>
  </sheetViews>
  <sheetFormatPr baseColWidth="10" defaultColWidth="11.42578125" defaultRowHeight="12.75" x14ac:dyDescent="0.2"/>
  <cols>
    <col min="1" max="1" width="0.85546875" style="7" customWidth="1"/>
    <col min="2" max="2" width="25.42578125" style="8" customWidth="1"/>
    <col min="3" max="3" width="14.28515625" style="7" customWidth="1"/>
    <col min="4" max="4" width="20.140625" style="7" customWidth="1"/>
    <col min="5" max="5" width="16.28515625" style="7" customWidth="1"/>
    <col min="6" max="6" width="25" style="7" customWidth="1"/>
    <col min="7" max="7" width="22.140625" style="9" customWidth="1"/>
    <col min="8" max="8" width="20.42578125" style="7" customWidth="1"/>
    <col min="9" max="9" width="22.42578125" style="7" customWidth="1"/>
    <col min="10" max="16" width="11.42578125" style="3"/>
    <col min="17" max="16384" width="11.42578125" style="7"/>
  </cols>
  <sheetData>
    <row r="1" spans="2:9" ht="37.5" customHeight="1" x14ac:dyDescent="0.2">
      <c r="B1" s="471"/>
      <c r="C1" s="379" t="s">
        <v>1</v>
      </c>
      <c r="D1" s="379"/>
      <c r="E1" s="379"/>
      <c r="F1" s="379"/>
      <c r="G1" s="379"/>
      <c r="H1" s="379"/>
      <c r="I1" s="472"/>
    </row>
    <row r="2" spans="2:9" ht="37.5" customHeight="1" x14ac:dyDescent="0.2">
      <c r="B2" s="471"/>
      <c r="C2" s="379" t="s">
        <v>210</v>
      </c>
      <c r="D2" s="379"/>
      <c r="E2" s="379"/>
      <c r="F2" s="379"/>
      <c r="G2" s="379"/>
      <c r="H2" s="379"/>
      <c r="I2" s="472"/>
    </row>
    <row r="3" spans="2:9" ht="37.5" customHeight="1" x14ac:dyDescent="0.2">
      <c r="B3" s="471"/>
      <c r="C3" s="379" t="s">
        <v>211</v>
      </c>
      <c r="D3" s="379"/>
      <c r="E3" s="379"/>
      <c r="F3" s="379" t="s">
        <v>212</v>
      </c>
      <c r="G3" s="379"/>
      <c r="H3" s="379"/>
      <c r="I3" s="472"/>
    </row>
    <row r="4" spans="2:9" ht="23.25" customHeight="1" x14ac:dyDescent="0.2">
      <c r="B4" s="473"/>
      <c r="C4" s="473"/>
      <c r="D4" s="473"/>
      <c r="E4" s="473"/>
      <c r="F4" s="473"/>
      <c r="G4" s="473"/>
      <c r="H4" s="473"/>
      <c r="I4" s="473"/>
    </row>
    <row r="5" spans="2:9" ht="24" customHeight="1" x14ac:dyDescent="0.2">
      <c r="B5" s="474" t="s">
        <v>213</v>
      </c>
      <c r="C5" s="474"/>
      <c r="D5" s="474"/>
      <c r="E5" s="474"/>
      <c r="F5" s="474"/>
      <c r="G5" s="474"/>
      <c r="H5" s="474"/>
      <c r="I5" s="474"/>
    </row>
    <row r="6" spans="2:9" ht="30.75" customHeight="1" x14ac:dyDescent="0.2">
      <c r="B6" s="164" t="s">
        <v>214</v>
      </c>
      <c r="C6" s="179">
        <v>3</v>
      </c>
      <c r="D6" s="475" t="s">
        <v>215</v>
      </c>
      <c r="E6" s="475"/>
      <c r="F6" s="460" t="s">
        <v>304</v>
      </c>
      <c r="G6" s="460"/>
      <c r="H6" s="460"/>
      <c r="I6" s="460"/>
    </row>
    <row r="7" spans="2:9" ht="30.75" customHeight="1" x14ac:dyDescent="0.2">
      <c r="B7" s="164" t="s">
        <v>217</v>
      </c>
      <c r="C7" s="179" t="s">
        <v>96</v>
      </c>
      <c r="D7" s="475" t="s">
        <v>218</v>
      </c>
      <c r="E7" s="475"/>
      <c r="F7" s="460" t="s">
        <v>219</v>
      </c>
      <c r="G7" s="460"/>
      <c r="H7" s="167" t="s">
        <v>220</v>
      </c>
      <c r="I7" s="179" t="s">
        <v>96</v>
      </c>
    </row>
    <row r="8" spans="2:9" ht="30.75" customHeight="1" x14ac:dyDescent="0.2">
      <c r="B8" s="164" t="s">
        <v>221</v>
      </c>
      <c r="C8" s="460" t="s">
        <v>222</v>
      </c>
      <c r="D8" s="460"/>
      <c r="E8" s="460"/>
      <c r="F8" s="460"/>
      <c r="G8" s="167" t="s">
        <v>223</v>
      </c>
      <c r="H8" s="466">
        <v>7560</v>
      </c>
      <c r="I8" s="466"/>
    </row>
    <row r="9" spans="2:9" ht="30.75" customHeight="1" x14ac:dyDescent="0.2">
      <c r="B9" s="164" t="s">
        <v>62</v>
      </c>
      <c r="C9" s="467" t="s">
        <v>82</v>
      </c>
      <c r="D9" s="467"/>
      <c r="E9" s="467"/>
      <c r="F9" s="467"/>
      <c r="G9" s="167" t="s">
        <v>224</v>
      </c>
      <c r="H9" s="468" t="s">
        <v>225</v>
      </c>
      <c r="I9" s="468"/>
    </row>
    <row r="10" spans="2:9" ht="30.75" customHeight="1" x14ac:dyDescent="0.2">
      <c r="B10" s="164" t="s">
        <v>226</v>
      </c>
      <c r="C10" s="469" t="s">
        <v>227</v>
      </c>
      <c r="D10" s="469"/>
      <c r="E10" s="469"/>
      <c r="F10" s="469"/>
      <c r="G10" s="469"/>
      <c r="H10" s="469"/>
      <c r="I10" s="469"/>
    </row>
    <row r="11" spans="2:9" ht="30.75" customHeight="1" x14ac:dyDescent="0.2">
      <c r="B11" s="164" t="s">
        <v>228</v>
      </c>
      <c r="C11" s="461" t="s">
        <v>229</v>
      </c>
      <c r="D11" s="461"/>
      <c r="E11" s="461"/>
      <c r="F11" s="461"/>
      <c r="G11" s="461"/>
      <c r="H11" s="461"/>
      <c r="I11" s="461"/>
    </row>
    <row r="12" spans="2:9" ht="30.75" customHeight="1" x14ac:dyDescent="0.2">
      <c r="B12" s="164" t="s">
        <v>230</v>
      </c>
      <c r="C12" s="347" t="s">
        <v>305</v>
      </c>
      <c r="D12" s="347"/>
      <c r="E12" s="347"/>
      <c r="F12" s="347"/>
      <c r="G12" s="167" t="s">
        <v>232</v>
      </c>
      <c r="H12" s="349" t="s">
        <v>100</v>
      </c>
      <c r="I12" s="349"/>
    </row>
    <row r="13" spans="2:9" ht="30.75" customHeight="1" x14ac:dyDescent="0.2">
      <c r="B13" s="164" t="s">
        <v>233</v>
      </c>
      <c r="C13" s="470" t="s">
        <v>234</v>
      </c>
      <c r="D13" s="470"/>
      <c r="E13" s="470"/>
      <c r="F13" s="470"/>
      <c r="G13" s="167" t="s">
        <v>235</v>
      </c>
      <c r="H13" s="461" t="s">
        <v>42</v>
      </c>
      <c r="I13" s="461"/>
    </row>
    <row r="14" spans="2:9" ht="64.5" customHeight="1" x14ac:dyDescent="0.2">
      <c r="B14" s="164" t="s">
        <v>236</v>
      </c>
      <c r="C14" s="353" t="s">
        <v>306</v>
      </c>
      <c r="D14" s="353"/>
      <c r="E14" s="353"/>
      <c r="F14" s="353"/>
      <c r="G14" s="353"/>
      <c r="H14" s="353"/>
      <c r="I14" s="353"/>
    </row>
    <row r="15" spans="2:9" ht="30.75" customHeight="1" x14ac:dyDescent="0.2">
      <c r="B15" s="164" t="s">
        <v>238</v>
      </c>
      <c r="C15" s="347" t="s">
        <v>291</v>
      </c>
      <c r="D15" s="347"/>
      <c r="E15" s="347"/>
      <c r="F15" s="347"/>
      <c r="G15" s="347"/>
      <c r="H15" s="347"/>
      <c r="I15" s="347"/>
    </row>
    <row r="16" spans="2:9" ht="20.25" customHeight="1" x14ac:dyDescent="0.2">
      <c r="B16" s="164" t="s">
        <v>240</v>
      </c>
      <c r="C16" s="460" t="s">
        <v>307</v>
      </c>
      <c r="D16" s="460"/>
      <c r="E16" s="460"/>
      <c r="F16" s="460"/>
      <c r="G16" s="460"/>
      <c r="H16" s="460"/>
      <c r="I16" s="460"/>
    </row>
    <row r="17" spans="2:11" ht="30.75" customHeight="1" x14ac:dyDescent="0.2">
      <c r="B17" s="164" t="s">
        <v>242</v>
      </c>
      <c r="C17" s="461" t="s">
        <v>308</v>
      </c>
      <c r="D17" s="462"/>
      <c r="E17" s="462"/>
      <c r="F17" s="462"/>
      <c r="G17" s="462"/>
      <c r="H17" s="462"/>
      <c r="I17" s="462"/>
    </row>
    <row r="18" spans="2:11" ht="18" customHeight="1" x14ac:dyDescent="0.2">
      <c r="B18" s="463" t="s">
        <v>244</v>
      </c>
      <c r="C18" s="464" t="s">
        <v>245</v>
      </c>
      <c r="D18" s="464"/>
      <c r="E18" s="464"/>
      <c r="F18" s="465" t="s">
        <v>246</v>
      </c>
      <c r="G18" s="465"/>
      <c r="H18" s="465"/>
      <c r="I18" s="465"/>
    </row>
    <row r="19" spans="2:11" ht="39.75" customHeight="1" x14ac:dyDescent="0.2">
      <c r="B19" s="463"/>
      <c r="C19" s="460" t="s">
        <v>309</v>
      </c>
      <c r="D19" s="460"/>
      <c r="E19" s="460"/>
      <c r="F19" s="460" t="s">
        <v>310</v>
      </c>
      <c r="G19" s="460"/>
      <c r="H19" s="460"/>
      <c r="I19" s="460"/>
    </row>
    <row r="20" spans="2:11" ht="39.75" customHeight="1" x14ac:dyDescent="0.2">
      <c r="B20" s="165" t="s">
        <v>249</v>
      </c>
      <c r="C20" s="438" t="s">
        <v>311</v>
      </c>
      <c r="D20" s="439"/>
      <c r="E20" s="440"/>
      <c r="F20" s="349" t="s">
        <v>312</v>
      </c>
      <c r="G20" s="349"/>
      <c r="H20" s="349"/>
      <c r="I20" s="350"/>
    </row>
    <row r="21" spans="2:11" ht="59.45" customHeight="1" x14ac:dyDescent="0.2">
      <c r="B21" s="165" t="s">
        <v>252</v>
      </c>
      <c r="C21" s="441" t="s">
        <v>313</v>
      </c>
      <c r="D21" s="442"/>
      <c r="E21" s="443"/>
      <c r="F21" s="444" t="s">
        <v>314</v>
      </c>
      <c r="G21" s="445"/>
      <c r="H21" s="445"/>
      <c r="I21" s="446"/>
    </row>
    <row r="22" spans="2:11" ht="23.25" customHeight="1" x14ac:dyDescent="0.2">
      <c r="B22" s="165" t="s">
        <v>255</v>
      </c>
      <c r="C22" s="447">
        <v>44927</v>
      </c>
      <c r="D22" s="448"/>
      <c r="E22" s="449"/>
      <c r="F22" s="167" t="s">
        <v>256</v>
      </c>
      <c r="G22" s="197">
        <v>25000</v>
      </c>
      <c r="H22" s="167" t="s">
        <v>257</v>
      </c>
      <c r="I22" s="198">
        <f>1359+19566+25000</f>
        <v>45925</v>
      </c>
      <c r="J22" s="189"/>
    </row>
    <row r="23" spans="2:11" ht="27" customHeight="1" x14ac:dyDescent="0.2">
      <c r="B23" s="165" t="s">
        <v>258</v>
      </c>
      <c r="C23" s="447">
        <v>45291</v>
      </c>
      <c r="D23" s="327"/>
      <c r="E23" s="450"/>
      <c r="F23" s="167" t="s">
        <v>259</v>
      </c>
      <c r="G23" s="487">
        <f>+F27</f>
        <v>2100</v>
      </c>
      <c r="H23" s="488"/>
      <c r="I23" s="489"/>
    </row>
    <row r="24" spans="2:11" ht="36" customHeight="1" x14ac:dyDescent="0.2">
      <c r="B24" s="166" t="s">
        <v>260</v>
      </c>
      <c r="C24" s="339" t="s">
        <v>112</v>
      </c>
      <c r="D24" s="340"/>
      <c r="E24" s="341"/>
      <c r="F24" s="180" t="s">
        <v>261</v>
      </c>
      <c r="G24" s="444" t="s">
        <v>262</v>
      </c>
      <c r="H24" s="445"/>
      <c r="I24" s="454"/>
    </row>
    <row r="25" spans="2:11" ht="22.5" customHeight="1" x14ac:dyDescent="0.2">
      <c r="B25" s="455" t="s">
        <v>263</v>
      </c>
      <c r="C25" s="437"/>
      <c r="D25" s="437"/>
      <c r="E25" s="437"/>
      <c r="F25" s="437"/>
      <c r="G25" s="437"/>
      <c r="H25" s="437"/>
      <c r="I25" s="456"/>
    </row>
    <row r="26" spans="2:11" ht="43.5" customHeight="1" x14ac:dyDescent="0.2">
      <c r="B26" s="169" t="s">
        <v>142</v>
      </c>
      <c r="C26" s="170" t="s">
        <v>264</v>
      </c>
      <c r="D26" s="170" t="s">
        <v>265</v>
      </c>
      <c r="E26" s="171" t="s">
        <v>266</v>
      </c>
      <c r="F26" s="170" t="s">
        <v>267</v>
      </c>
      <c r="G26" s="170" t="s">
        <v>268</v>
      </c>
      <c r="H26" s="171" t="s">
        <v>269</v>
      </c>
      <c r="I26" s="172" t="s">
        <v>270</v>
      </c>
    </row>
    <row r="27" spans="2:11" ht="19.5" customHeight="1" x14ac:dyDescent="0.2">
      <c r="B27" s="173" t="s">
        <v>151</v>
      </c>
      <c r="C27" s="200">
        <v>50</v>
      </c>
      <c r="D27" s="187">
        <v>165</v>
      </c>
      <c r="E27" s="183">
        <f>IF(OR(C27=0,C27=""),0,D27/C27)</f>
        <v>3.3</v>
      </c>
      <c r="F27" s="457">
        <f>SUM(C27:C38)</f>
        <v>2100</v>
      </c>
      <c r="G27" s="457">
        <f>SUM(D27:D38)</f>
        <v>2100</v>
      </c>
      <c r="H27" s="182">
        <f>+(D27*100%)/$G$23</f>
        <v>7.857142857142857E-2</v>
      </c>
      <c r="I27" s="457">
        <f>G27+I22</f>
        <v>48025</v>
      </c>
    </row>
    <row r="28" spans="2:11" ht="19.5" customHeight="1" x14ac:dyDescent="0.2">
      <c r="B28" s="173" t="s">
        <v>152</v>
      </c>
      <c r="C28" s="200">
        <v>200</v>
      </c>
      <c r="D28" s="187">
        <v>200</v>
      </c>
      <c r="E28" s="183">
        <f t="shared" ref="E28:E38" si="0">IF(OR(C28=0,C28=""),0,D28/C28)</f>
        <v>1</v>
      </c>
      <c r="F28" s="458"/>
      <c r="G28" s="458"/>
      <c r="H28" s="182">
        <f>+IF(D28="","",((D28*100%)/$G$23)+H27)</f>
        <v>0.1738095238095238</v>
      </c>
      <c r="I28" s="458"/>
    </row>
    <row r="29" spans="2:11" ht="19.5" customHeight="1" x14ac:dyDescent="0.2">
      <c r="B29" s="173" t="s">
        <v>153</v>
      </c>
      <c r="C29" s="200">
        <v>200</v>
      </c>
      <c r="D29" s="187">
        <v>200</v>
      </c>
      <c r="E29" s="183">
        <f t="shared" si="0"/>
        <v>1</v>
      </c>
      <c r="F29" s="458"/>
      <c r="G29" s="458"/>
      <c r="H29" s="182">
        <f t="shared" ref="H29:H37" si="1">+IF(D29="","",((D29*100%)/$G$23)+H28)</f>
        <v>0.26904761904761904</v>
      </c>
      <c r="I29" s="458"/>
    </row>
    <row r="30" spans="2:11" ht="19.5" customHeight="1" x14ac:dyDescent="0.2">
      <c r="B30" s="173" t="s">
        <v>154</v>
      </c>
      <c r="C30" s="200">
        <v>200</v>
      </c>
      <c r="D30" s="187">
        <v>200</v>
      </c>
      <c r="E30" s="183">
        <f t="shared" si="0"/>
        <v>1</v>
      </c>
      <c r="F30" s="458"/>
      <c r="G30" s="458"/>
      <c r="H30" s="182">
        <f t="shared" si="1"/>
        <v>0.36428571428571427</v>
      </c>
      <c r="I30" s="458"/>
    </row>
    <row r="31" spans="2:11" ht="19.5" customHeight="1" x14ac:dyDescent="0.2">
      <c r="B31" s="173" t="s">
        <v>155</v>
      </c>
      <c r="C31" s="200">
        <v>200</v>
      </c>
      <c r="D31" s="184">
        <v>200</v>
      </c>
      <c r="E31" s="212">
        <f t="shared" si="0"/>
        <v>1</v>
      </c>
      <c r="F31" s="458"/>
      <c r="G31" s="458"/>
      <c r="H31" s="182">
        <f t="shared" si="1"/>
        <v>0.4595238095238095</v>
      </c>
      <c r="I31" s="458"/>
      <c r="K31" s="211"/>
    </row>
    <row r="32" spans="2:11" ht="19.5" customHeight="1" x14ac:dyDescent="0.2">
      <c r="B32" s="173" t="s">
        <v>156</v>
      </c>
      <c r="C32" s="200">
        <v>250</v>
      </c>
      <c r="D32" s="184">
        <v>250</v>
      </c>
      <c r="E32" s="183">
        <f t="shared" si="0"/>
        <v>1</v>
      </c>
      <c r="F32" s="458"/>
      <c r="G32" s="458"/>
      <c r="H32" s="182">
        <f t="shared" si="1"/>
        <v>0.57857142857142851</v>
      </c>
      <c r="I32" s="458"/>
    </row>
    <row r="33" spans="2:12" ht="19.5" customHeight="1" x14ac:dyDescent="0.2">
      <c r="B33" s="173" t="s">
        <v>157</v>
      </c>
      <c r="C33" s="200">
        <v>250</v>
      </c>
      <c r="D33" s="184">
        <v>250</v>
      </c>
      <c r="E33" s="183">
        <f t="shared" si="0"/>
        <v>1</v>
      </c>
      <c r="F33" s="458"/>
      <c r="G33" s="458"/>
      <c r="H33" s="182">
        <f t="shared" si="1"/>
        <v>0.69761904761904758</v>
      </c>
      <c r="I33" s="458"/>
    </row>
    <row r="34" spans="2:12" ht="19.5" customHeight="1" x14ac:dyDescent="0.2">
      <c r="B34" s="173" t="s">
        <v>158</v>
      </c>
      <c r="C34" s="200">
        <v>250</v>
      </c>
      <c r="D34" s="184">
        <v>250</v>
      </c>
      <c r="E34" s="183">
        <f t="shared" si="0"/>
        <v>1</v>
      </c>
      <c r="F34" s="458"/>
      <c r="G34" s="458"/>
      <c r="H34" s="182">
        <f t="shared" si="1"/>
        <v>0.81666666666666665</v>
      </c>
      <c r="I34" s="458"/>
    </row>
    <row r="35" spans="2:12" ht="19.5" customHeight="1" x14ac:dyDescent="0.2">
      <c r="B35" s="173" t="s">
        <v>159</v>
      </c>
      <c r="C35" s="200">
        <v>150</v>
      </c>
      <c r="D35" s="184">
        <v>150</v>
      </c>
      <c r="E35" s="183">
        <f t="shared" si="0"/>
        <v>1</v>
      </c>
      <c r="F35" s="458"/>
      <c r="G35" s="458"/>
      <c r="H35" s="182">
        <f t="shared" si="1"/>
        <v>0.88809523809523805</v>
      </c>
      <c r="I35" s="458"/>
    </row>
    <row r="36" spans="2:12" ht="19.5" customHeight="1" x14ac:dyDescent="0.2">
      <c r="B36" s="173" t="s">
        <v>160</v>
      </c>
      <c r="C36" s="200">
        <v>150</v>
      </c>
      <c r="D36" s="184">
        <v>150</v>
      </c>
      <c r="E36" s="183">
        <f t="shared" si="0"/>
        <v>1</v>
      </c>
      <c r="F36" s="458"/>
      <c r="G36" s="458"/>
      <c r="H36" s="182">
        <f t="shared" si="1"/>
        <v>0.95952380952380945</v>
      </c>
      <c r="I36" s="458"/>
    </row>
    <row r="37" spans="2:12" ht="19.5" customHeight="1" x14ac:dyDescent="0.25">
      <c r="B37" s="173" t="s">
        <v>161</v>
      </c>
      <c r="C37" s="200">
        <v>200</v>
      </c>
      <c r="D37" s="184">
        <v>85</v>
      </c>
      <c r="E37" s="183">
        <f t="shared" si="0"/>
        <v>0.42499999999999999</v>
      </c>
      <c r="F37" s="458"/>
      <c r="G37" s="458"/>
      <c r="H37" s="182">
        <f t="shared" si="1"/>
        <v>0.99999999999999989</v>
      </c>
      <c r="I37" s="458"/>
      <c r="J37"/>
      <c r="K37"/>
      <c r="L37"/>
    </row>
    <row r="38" spans="2:12" ht="19.5" customHeight="1" x14ac:dyDescent="0.2">
      <c r="B38" s="173" t="s">
        <v>162</v>
      </c>
      <c r="C38" s="200">
        <v>0</v>
      </c>
      <c r="D38" s="184">
        <v>0</v>
      </c>
      <c r="E38" s="183">
        <f t="shared" si="0"/>
        <v>0</v>
      </c>
      <c r="F38" s="459"/>
      <c r="G38" s="459"/>
      <c r="H38" s="182"/>
      <c r="I38" s="459"/>
    </row>
    <row r="39" spans="2:12" ht="107.1" customHeight="1" x14ac:dyDescent="0.2">
      <c r="B39" s="174" t="s">
        <v>271</v>
      </c>
      <c r="C39" s="482" t="s">
        <v>384</v>
      </c>
      <c r="D39" s="483"/>
      <c r="E39" s="483"/>
      <c r="F39" s="483"/>
      <c r="G39" s="483"/>
      <c r="H39" s="483"/>
      <c r="I39" s="484"/>
      <c r="J39" s="209"/>
      <c r="K39" s="210"/>
    </row>
    <row r="40" spans="2:12" ht="54.75" customHeight="1" x14ac:dyDescent="0.2">
      <c r="B40" s="422"/>
      <c r="C40" s="315"/>
      <c r="D40" s="315"/>
      <c r="E40" s="315"/>
      <c r="F40" s="315"/>
      <c r="G40" s="315"/>
      <c r="H40" s="315"/>
      <c r="I40" s="423"/>
    </row>
    <row r="41" spans="2:12" ht="34.5" customHeight="1" x14ac:dyDescent="0.2">
      <c r="B41" s="424"/>
      <c r="C41" s="318"/>
      <c r="D41" s="318"/>
      <c r="E41" s="318"/>
      <c r="F41" s="318"/>
      <c r="G41" s="318"/>
      <c r="H41" s="318"/>
      <c r="I41" s="425"/>
    </row>
    <row r="42" spans="2:12" ht="49.5" customHeight="1" x14ac:dyDescent="0.2">
      <c r="B42" s="424"/>
      <c r="C42" s="318"/>
      <c r="D42" s="318"/>
      <c r="E42" s="318"/>
      <c r="F42" s="318"/>
      <c r="G42" s="318"/>
      <c r="H42" s="318"/>
      <c r="I42" s="425"/>
    </row>
    <row r="43" spans="2:12" ht="45.75" customHeight="1" x14ac:dyDescent="0.2">
      <c r="B43" s="424"/>
      <c r="C43" s="318"/>
      <c r="D43" s="318"/>
      <c r="E43" s="318"/>
      <c r="F43" s="318"/>
      <c r="G43" s="318"/>
      <c r="H43" s="318"/>
      <c r="I43" s="425"/>
    </row>
    <row r="44" spans="2:12" ht="5.25" customHeight="1" x14ac:dyDescent="0.2">
      <c r="B44" s="426"/>
      <c r="C44" s="321"/>
      <c r="D44" s="321"/>
      <c r="E44" s="321"/>
      <c r="F44" s="321"/>
      <c r="G44" s="321"/>
      <c r="H44" s="321"/>
      <c r="I44" s="427"/>
    </row>
    <row r="45" spans="2:12" ht="134.1" customHeight="1" x14ac:dyDescent="0.2">
      <c r="B45" s="164" t="s">
        <v>272</v>
      </c>
      <c r="C45" s="482" t="s">
        <v>385</v>
      </c>
      <c r="D45" s="483"/>
      <c r="E45" s="483"/>
      <c r="F45" s="483"/>
      <c r="G45" s="483"/>
      <c r="H45" s="483"/>
      <c r="I45" s="484"/>
    </row>
    <row r="46" spans="2:12" ht="32.25" customHeight="1" x14ac:dyDescent="0.2">
      <c r="B46" s="164" t="s">
        <v>273</v>
      </c>
      <c r="C46" s="431" t="s">
        <v>315</v>
      </c>
      <c r="D46" s="432"/>
      <c r="E46" s="432"/>
      <c r="F46" s="432"/>
      <c r="G46" s="432"/>
      <c r="H46" s="432"/>
      <c r="I46" s="433"/>
    </row>
    <row r="47" spans="2:12" ht="41.25" customHeight="1" x14ac:dyDescent="0.2">
      <c r="B47" s="175" t="s">
        <v>274</v>
      </c>
      <c r="C47" s="434" t="s">
        <v>316</v>
      </c>
      <c r="D47" s="435"/>
      <c r="E47" s="435"/>
      <c r="F47" s="435"/>
      <c r="G47" s="435"/>
      <c r="H47" s="435"/>
      <c r="I47" s="436"/>
    </row>
    <row r="48" spans="2:12" ht="22.5" customHeight="1" x14ac:dyDescent="0.2">
      <c r="B48" s="437" t="s">
        <v>276</v>
      </c>
      <c r="C48" s="437"/>
      <c r="D48" s="437"/>
      <c r="E48" s="437"/>
      <c r="F48" s="437"/>
      <c r="G48" s="437"/>
      <c r="H48" s="437"/>
      <c r="I48" s="437"/>
    </row>
    <row r="49" spans="2:9" ht="22.5" customHeight="1" x14ac:dyDescent="0.2">
      <c r="B49" s="418" t="s">
        <v>277</v>
      </c>
      <c r="C49" s="177" t="s">
        <v>278</v>
      </c>
      <c r="D49" s="420" t="s">
        <v>279</v>
      </c>
      <c r="E49" s="420"/>
      <c r="F49" s="420"/>
      <c r="G49" s="420" t="s">
        <v>280</v>
      </c>
      <c r="H49" s="420"/>
      <c r="I49" s="420"/>
    </row>
    <row r="50" spans="2:9" ht="30.75" customHeight="1" x14ac:dyDescent="0.2">
      <c r="B50" s="419"/>
      <c r="C50" s="178"/>
      <c r="D50" s="421"/>
      <c r="E50" s="421"/>
      <c r="F50" s="421"/>
      <c r="G50" s="421"/>
      <c r="H50" s="421"/>
      <c r="I50" s="421"/>
    </row>
    <row r="51" spans="2:9" ht="32.25" customHeight="1" x14ac:dyDescent="0.2">
      <c r="B51" s="176" t="s">
        <v>281</v>
      </c>
      <c r="C51" s="421" t="s">
        <v>302</v>
      </c>
      <c r="D51" s="421"/>
      <c r="E51" s="421"/>
      <c r="F51" s="421"/>
      <c r="G51" s="421"/>
      <c r="H51" s="421"/>
      <c r="I51" s="421"/>
    </row>
    <row r="52" spans="2:9" ht="28.5" customHeight="1" x14ac:dyDescent="0.2">
      <c r="B52" s="167" t="s">
        <v>283</v>
      </c>
      <c r="C52" s="438" t="s">
        <v>303</v>
      </c>
      <c r="D52" s="439"/>
      <c r="E52" s="439"/>
      <c r="F52" s="439"/>
      <c r="G52" s="439"/>
      <c r="H52" s="439"/>
      <c r="I52" s="440"/>
    </row>
    <row r="53" spans="2:9" ht="30" customHeight="1" x14ac:dyDescent="0.2">
      <c r="B53" s="175" t="s">
        <v>285</v>
      </c>
      <c r="C53" s="421" t="s">
        <v>286</v>
      </c>
      <c r="D53" s="421"/>
      <c r="E53" s="421"/>
      <c r="F53" s="421"/>
      <c r="G53" s="421"/>
      <c r="H53" s="421"/>
      <c r="I53" s="421"/>
    </row>
    <row r="54" spans="2:9" ht="31.5" customHeight="1" x14ac:dyDescent="0.2">
      <c r="B54" s="175" t="s">
        <v>287</v>
      </c>
      <c r="C54" s="421"/>
      <c r="D54" s="421"/>
      <c r="E54" s="421"/>
      <c r="F54" s="421"/>
      <c r="G54" s="421"/>
      <c r="H54" s="421"/>
      <c r="I54" s="421"/>
    </row>
    <row r="55" spans="2:9" x14ac:dyDescent="0.2">
      <c r="B55" s="44"/>
      <c r="C55" s="45"/>
      <c r="D55" s="45"/>
      <c r="E55" s="46"/>
      <c r="F55" s="46"/>
      <c r="G55" s="47"/>
      <c r="H55" s="48"/>
      <c r="I55" s="45"/>
    </row>
    <row r="56" spans="2:9" x14ac:dyDescent="0.2">
      <c r="B56" s="44"/>
      <c r="C56" s="45"/>
      <c r="D56" s="45"/>
      <c r="E56" s="46"/>
      <c r="F56" s="46"/>
      <c r="G56" s="47"/>
      <c r="H56" s="48"/>
      <c r="I56" s="45"/>
    </row>
    <row r="57" spans="2:9" x14ac:dyDescent="0.2">
      <c r="B57" s="44"/>
      <c r="C57" s="45"/>
      <c r="D57" s="45"/>
      <c r="E57" s="46"/>
      <c r="F57" s="46"/>
      <c r="G57" s="47"/>
      <c r="H57" s="48"/>
      <c r="I57" s="45"/>
    </row>
    <row r="58" spans="2:9" x14ac:dyDescent="0.2">
      <c r="B58" s="44"/>
      <c r="C58" s="45"/>
      <c r="D58" s="45"/>
      <c r="E58" s="46"/>
      <c r="F58" s="46"/>
      <c r="G58" s="47"/>
      <c r="H58" s="48"/>
      <c r="I58" s="45"/>
    </row>
    <row r="59" spans="2:9" x14ac:dyDescent="0.2">
      <c r="B59" s="44"/>
      <c r="C59" s="45"/>
      <c r="D59" s="45"/>
      <c r="E59" s="46"/>
      <c r="F59" s="46"/>
      <c r="G59" s="47"/>
      <c r="H59" s="48"/>
      <c r="I59" s="45"/>
    </row>
    <row r="60" spans="2:9" ht="25.5" customHeight="1" x14ac:dyDescent="0.2">
      <c r="B60" s="44"/>
      <c r="C60" s="45"/>
      <c r="D60" s="45"/>
      <c r="E60" s="46"/>
      <c r="F60" s="46"/>
      <c r="G60" s="47"/>
      <c r="H60" s="48"/>
      <c r="I60" s="45"/>
    </row>
  </sheetData>
  <mergeCells count="59">
    <mergeCell ref="C39:I39"/>
    <mergeCell ref="C52:I52"/>
    <mergeCell ref="C53:I53"/>
    <mergeCell ref="C54:I54"/>
    <mergeCell ref="B49:B50"/>
    <mergeCell ref="D49:F49"/>
    <mergeCell ref="G49:I49"/>
    <mergeCell ref="D50:F50"/>
    <mergeCell ref="G50:I50"/>
    <mergeCell ref="C51:I51"/>
    <mergeCell ref="B48:I48"/>
    <mergeCell ref="B40:I44"/>
    <mergeCell ref="C45:I45"/>
    <mergeCell ref="C46:I46"/>
    <mergeCell ref="C47:I47"/>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1">
    <dataValidation type="list" allowBlank="1" showInputMessage="1" showErrorMessage="1" sqref="C24:E24 H12:I13 C7 I7 C9:F9">
      <formula1>#REF!</formula1>
    </dataValidation>
  </dataValidations>
  <pageMargins left="0.7" right="0.7" top="0.75" bottom="0.75" header="0.3" footer="0.3"/>
  <pageSetup orientation="portrait" r:id="rId1"/>
  <ignoredErrors>
    <ignoredError sqref="F27:I37 F38:G38 I38" unlockedFormula="1"/>
  </ignoredErrors>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Q60"/>
  <sheetViews>
    <sheetView topLeftCell="A35" zoomScale="110" zoomScaleNormal="110" workbookViewId="0">
      <selection activeCell="F27" sqref="F27:F38"/>
    </sheetView>
  </sheetViews>
  <sheetFormatPr baseColWidth="10" defaultColWidth="11.42578125" defaultRowHeight="12.75" x14ac:dyDescent="0.2"/>
  <cols>
    <col min="1" max="1" width="0.85546875" style="7" customWidth="1"/>
    <col min="2" max="2" width="25.42578125" style="8" customWidth="1"/>
    <col min="3" max="3" width="14.28515625" style="7" customWidth="1"/>
    <col min="4" max="4" width="20.140625" style="7" customWidth="1"/>
    <col min="5" max="5" width="16.28515625" style="7" customWidth="1"/>
    <col min="6" max="6" width="25" style="7" customWidth="1"/>
    <col min="7" max="7" width="22.140625" style="9" customWidth="1"/>
    <col min="8" max="8" width="20.42578125" style="7" customWidth="1"/>
    <col min="9" max="9" width="22.42578125" style="7" customWidth="1"/>
    <col min="10" max="17" width="11.42578125" style="3"/>
    <col min="18" max="16384" width="11.42578125" style="7"/>
  </cols>
  <sheetData>
    <row r="1" spans="2:9" ht="37.5" customHeight="1" x14ac:dyDescent="0.2">
      <c r="B1" s="471"/>
      <c r="C1" s="379" t="s">
        <v>1</v>
      </c>
      <c r="D1" s="379"/>
      <c r="E1" s="379"/>
      <c r="F1" s="379"/>
      <c r="G1" s="379"/>
      <c r="H1" s="379"/>
      <c r="I1" s="472"/>
    </row>
    <row r="2" spans="2:9" ht="37.5" customHeight="1" x14ac:dyDescent="0.2">
      <c r="B2" s="471"/>
      <c r="C2" s="379" t="s">
        <v>210</v>
      </c>
      <c r="D2" s="379"/>
      <c r="E2" s="379"/>
      <c r="F2" s="379"/>
      <c r="G2" s="379"/>
      <c r="H2" s="379"/>
      <c r="I2" s="472"/>
    </row>
    <row r="3" spans="2:9" ht="37.5" customHeight="1" x14ac:dyDescent="0.2">
      <c r="B3" s="471"/>
      <c r="C3" s="379" t="s">
        <v>211</v>
      </c>
      <c r="D3" s="379"/>
      <c r="E3" s="379"/>
      <c r="F3" s="379" t="s">
        <v>212</v>
      </c>
      <c r="G3" s="379"/>
      <c r="H3" s="379"/>
      <c r="I3" s="472"/>
    </row>
    <row r="4" spans="2:9" ht="23.25" customHeight="1" x14ac:dyDescent="0.2">
      <c r="B4" s="473"/>
      <c r="C4" s="473"/>
      <c r="D4" s="473"/>
      <c r="E4" s="473"/>
      <c r="F4" s="473"/>
      <c r="G4" s="473"/>
      <c r="H4" s="473"/>
      <c r="I4" s="473"/>
    </row>
    <row r="5" spans="2:9" ht="24" customHeight="1" x14ac:dyDescent="0.2">
      <c r="B5" s="474" t="s">
        <v>213</v>
      </c>
      <c r="C5" s="474"/>
      <c r="D5" s="474"/>
      <c r="E5" s="474"/>
      <c r="F5" s="474"/>
      <c r="G5" s="474"/>
      <c r="H5" s="474"/>
      <c r="I5" s="474"/>
    </row>
    <row r="6" spans="2:9" ht="30.75" customHeight="1" x14ac:dyDescent="0.2">
      <c r="B6" s="164" t="s">
        <v>214</v>
      </c>
      <c r="C6" s="179">
        <v>4</v>
      </c>
      <c r="D6" s="475" t="s">
        <v>215</v>
      </c>
      <c r="E6" s="475"/>
      <c r="F6" s="460" t="s">
        <v>317</v>
      </c>
      <c r="G6" s="460"/>
      <c r="H6" s="460"/>
      <c r="I6" s="460"/>
    </row>
    <row r="7" spans="2:9" ht="30.75" customHeight="1" x14ac:dyDescent="0.2">
      <c r="B7" s="164" t="s">
        <v>217</v>
      </c>
      <c r="C7" s="179" t="s">
        <v>96</v>
      </c>
      <c r="D7" s="475" t="s">
        <v>218</v>
      </c>
      <c r="E7" s="475"/>
      <c r="F7" s="460" t="s">
        <v>219</v>
      </c>
      <c r="G7" s="460"/>
      <c r="H7" s="167" t="s">
        <v>220</v>
      </c>
      <c r="I7" s="179" t="s">
        <v>96</v>
      </c>
    </row>
    <row r="8" spans="2:9" ht="30.75" customHeight="1" x14ac:dyDescent="0.2">
      <c r="B8" s="164" t="s">
        <v>221</v>
      </c>
      <c r="C8" s="460" t="s">
        <v>222</v>
      </c>
      <c r="D8" s="460"/>
      <c r="E8" s="460"/>
      <c r="F8" s="460"/>
      <c r="G8" s="167" t="s">
        <v>223</v>
      </c>
      <c r="H8" s="466">
        <v>7560</v>
      </c>
      <c r="I8" s="466"/>
    </row>
    <row r="9" spans="2:9" ht="30.75" customHeight="1" x14ac:dyDescent="0.2">
      <c r="B9" s="164" t="s">
        <v>62</v>
      </c>
      <c r="C9" s="467" t="s">
        <v>82</v>
      </c>
      <c r="D9" s="467"/>
      <c r="E9" s="467"/>
      <c r="F9" s="467"/>
      <c r="G9" s="167" t="s">
        <v>224</v>
      </c>
      <c r="H9" s="468" t="s">
        <v>225</v>
      </c>
      <c r="I9" s="468"/>
    </row>
    <row r="10" spans="2:9" ht="30.75" customHeight="1" x14ac:dyDescent="0.2">
      <c r="B10" s="164" t="s">
        <v>226</v>
      </c>
      <c r="C10" s="469" t="s">
        <v>227</v>
      </c>
      <c r="D10" s="469"/>
      <c r="E10" s="469"/>
      <c r="F10" s="469"/>
      <c r="G10" s="469"/>
      <c r="H10" s="469"/>
      <c r="I10" s="469"/>
    </row>
    <row r="11" spans="2:9" ht="30.75" customHeight="1" x14ac:dyDescent="0.2">
      <c r="B11" s="164" t="s">
        <v>228</v>
      </c>
      <c r="C11" s="461" t="s">
        <v>229</v>
      </c>
      <c r="D11" s="461"/>
      <c r="E11" s="461"/>
      <c r="F11" s="461"/>
      <c r="G11" s="461"/>
      <c r="H11" s="461"/>
      <c r="I11" s="461"/>
    </row>
    <row r="12" spans="2:9" ht="30.75" customHeight="1" x14ac:dyDescent="0.2">
      <c r="B12" s="164" t="s">
        <v>230</v>
      </c>
      <c r="C12" s="347" t="s">
        <v>318</v>
      </c>
      <c r="D12" s="347"/>
      <c r="E12" s="347"/>
      <c r="F12" s="347"/>
      <c r="G12" s="167" t="s">
        <v>232</v>
      </c>
      <c r="H12" s="349" t="s">
        <v>100</v>
      </c>
      <c r="I12" s="349"/>
    </row>
    <row r="13" spans="2:9" ht="30.75" customHeight="1" x14ac:dyDescent="0.2">
      <c r="B13" s="164" t="s">
        <v>233</v>
      </c>
      <c r="C13" s="470" t="s">
        <v>234</v>
      </c>
      <c r="D13" s="470"/>
      <c r="E13" s="470"/>
      <c r="F13" s="470"/>
      <c r="G13" s="167" t="s">
        <v>235</v>
      </c>
      <c r="H13" s="461" t="s">
        <v>42</v>
      </c>
      <c r="I13" s="461"/>
    </row>
    <row r="14" spans="2:9" ht="64.5" customHeight="1" x14ac:dyDescent="0.2">
      <c r="B14" s="164" t="s">
        <v>236</v>
      </c>
      <c r="C14" s="353" t="s">
        <v>319</v>
      </c>
      <c r="D14" s="353"/>
      <c r="E14" s="353"/>
      <c r="F14" s="353"/>
      <c r="G14" s="353"/>
      <c r="H14" s="353"/>
      <c r="I14" s="353"/>
    </row>
    <row r="15" spans="2:9" ht="30.75" customHeight="1" x14ac:dyDescent="0.2">
      <c r="B15" s="164" t="s">
        <v>238</v>
      </c>
      <c r="C15" s="347" t="s">
        <v>320</v>
      </c>
      <c r="D15" s="347"/>
      <c r="E15" s="347"/>
      <c r="F15" s="347"/>
      <c r="G15" s="347"/>
      <c r="H15" s="347"/>
      <c r="I15" s="347"/>
    </row>
    <row r="16" spans="2:9" ht="20.25" customHeight="1" x14ac:dyDescent="0.2">
      <c r="B16" s="164" t="s">
        <v>240</v>
      </c>
      <c r="C16" s="460" t="s">
        <v>321</v>
      </c>
      <c r="D16" s="460"/>
      <c r="E16" s="460"/>
      <c r="F16" s="460"/>
      <c r="G16" s="460"/>
      <c r="H16" s="460"/>
      <c r="I16" s="460"/>
    </row>
    <row r="17" spans="2:9" ht="30.75" customHeight="1" x14ac:dyDescent="0.2">
      <c r="B17" s="164" t="s">
        <v>242</v>
      </c>
      <c r="C17" s="461" t="s">
        <v>308</v>
      </c>
      <c r="D17" s="462"/>
      <c r="E17" s="462"/>
      <c r="F17" s="462"/>
      <c r="G17" s="462"/>
      <c r="H17" s="462"/>
      <c r="I17" s="462"/>
    </row>
    <row r="18" spans="2:9" ht="18" customHeight="1" x14ac:dyDescent="0.2">
      <c r="B18" s="463" t="s">
        <v>244</v>
      </c>
      <c r="C18" s="464" t="s">
        <v>245</v>
      </c>
      <c r="D18" s="464"/>
      <c r="E18" s="464"/>
      <c r="F18" s="465" t="s">
        <v>246</v>
      </c>
      <c r="G18" s="465"/>
      <c r="H18" s="465"/>
      <c r="I18" s="465"/>
    </row>
    <row r="19" spans="2:9" ht="39.75" customHeight="1" x14ac:dyDescent="0.2">
      <c r="B19" s="463"/>
      <c r="C19" s="460" t="s">
        <v>322</v>
      </c>
      <c r="D19" s="460"/>
      <c r="E19" s="460"/>
      <c r="F19" s="460" t="s">
        <v>323</v>
      </c>
      <c r="G19" s="460"/>
      <c r="H19" s="460"/>
      <c r="I19" s="460"/>
    </row>
    <row r="20" spans="2:9" ht="39.75" customHeight="1" x14ac:dyDescent="0.2">
      <c r="B20" s="165" t="s">
        <v>249</v>
      </c>
      <c r="C20" s="438" t="s">
        <v>311</v>
      </c>
      <c r="D20" s="439"/>
      <c r="E20" s="440"/>
      <c r="F20" s="349" t="s">
        <v>312</v>
      </c>
      <c r="G20" s="349"/>
      <c r="H20" s="349"/>
      <c r="I20" s="350"/>
    </row>
    <row r="21" spans="2:9" ht="42" customHeight="1" x14ac:dyDescent="0.2">
      <c r="B21" s="165" t="s">
        <v>252</v>
      </c>
      <c r="C21" s="441" t="s">
        <v>324</v>
      </c>
      <c r="D21" s="442"/>
      <c r="E21" s="443"/>
      <c r="F21" s="444" t="s">
        <v>325</v>
      </c>
      <c r="G21" s="445"/>
      <c r="H21" s="445"/>
      <c r="I21" s="446"/>
    </row>
    <row r="22" spans="2:9" ht="23.25" customHeight="1" x14ac:dyDescent="0.2">
      <c r="B22" s="165" t="s">
        <v>255</v>
      </c>
      <c r="C22" s="447">
        <v>44927</v>
      </c>
      <c r="D22" s="448"/>
      <c r="E22" s="449"/>
      <c r="F22" s="167" t="s">
        <v>256</v>
      </c>
      <c r="G22" s="198">
        <v>4000</v>
      </c>
      <c r="H22" s="167" t="s">
        <v>257</v>
      </c>
      <c r="I22" s="198">
        <f>404+2800+4000</f>
        <v>7204</v>
      </c>
    </row>
    <row r="23" spans="2:9" ht="27" customHeight="1" x14ac:dyDescent="0.2">
      <c r="B23" s="165" t="s">
        <v>258</v>
      </c>
      <c r="C23" s="447">
        <v>45291</v>
      </c>
      <c r="D23" s="327"/>
      <c r="E23" s="450"/>
      <c r="F23" s="167" t="s">
        <v>259</v>
      </c>
      <c r="G23" s="487">
        <f>+F27</f>
        <v>1700</v>
      </c>
      <c r="H23" s="488"/>
      <c r="I23" s="489"/>
    </row>
    <row r="24" spans="2:9" ht="36" customHeight="1" x14ac:dyDescent="0.2">
      <c r="B24" s="166" t="s">
        <v>260</v>
      </c>
      <c r="C24" s="339" t="s">
        <v>112</v>
      </c>
      <c r="D24" s="340"/>
      <c r="E24" s="341"/>
      <c r="F24" s="181" t="s">
        <v>261</v>
      </c>
      <c r="G24" s="444" t="s">
        <v>262</v>
      </c>
      <c r="H24" s="445"/>
      <c r="I24" s="454"/>
    </row>
    <row r="25" spans="2:9" ht="22.5" customHeight="1" x14ac:dyDescent="0.2">
      <c r="B25" s="455" t="s">
        <v>263</v>
      </c>
      <c r="C25" s="437"/>
      <c r="D25" s="437"/>
      <c r="E25" s="437"/>
      <c r="F25" s="437"/>
      <c r="G25" s="437"/>
      <c r="H25" s="437"/>
      <c r="I25" s="456"/>
    </row>
    <row r="26" spans="2:9" ht="43.5" customHeight="1" x14ac:dyDescent="0.2">
      <c r="B26" s="169" t="s">
        <v>142</v>
      </c>
      <c r="C26" s="170" t="s">
        <v>264</v>
      </c>
      <c r="D26" s="170" t="s">
        <v>265</v>
      </c>
      <c r="E26" s="171" t="s">
        <v>266</v>
      </c>
      <c r="F26" s="170" t="s">
        <v>267</v>
      </c>
      <c r="G26" s="170" t="s">
        <v>268</v>
      </c>
      <c r="H26" s="171" t="s">
        <v>269</v>
      </c>
      <c r="I26" s="172" t="s">
        <v>270</v>
      </c>
    </row>
    <row r="27" spans="2:9" ht="19.5" customHeight="1" x14ac:dyDescent="0.2">
      <c r="B27" s="173" t="s">
        <v>151</v>
      </c>
      <c r="C27" s="199">
        <v>0</v>
      </c>
      <c r="D27" s="188">
        <v>8</v>
      </c>
      <c r="E27" s="192">
        <f>IF(OR(C27=0,C27=""),0,D27/C27)</f>
        <v>0</v>
      </c>
      <c r="F27" s="457">
        <f>SUM(C27:C38)</f>
        <v>1700</v>
      </c>
      <c r="G27" s="457">
        <f>SUM(D27:D38)</f>
        <v>1695</v>
      </c>
      <c r="H27" s="185">
        <f>+(D27*100%)/$G$23</f>
        <v>4.7058823529411761E-3</v>
      </c>
      <c r="I27" s="457">
        <f>G27+I22</f>
        <v>8899</v>
      </c>
    </row>
    <row r="28" spans="2:9" ht="19.5" customHeight="1" x14ac:dyDescent="0.2">
      <c r="B28" s="173" t="s">
        <v>152</v>
      </c>
      <c r="C28" s="199">
        <v>50</v>
      </c>
      <c r="D28" s="188">
        <v>69</v>
      </c>
      <c r="E28" s="192">
        <f t="shared" ref="E28:E38" si="0">IF(OR(C28=0,C28=""),0,D28/C28)</f>
        <v>1.38</v>
      </c>
      <c r="F28" s="458"/>
      <c r="G28" s="458"/>
      <c r="H28" s="185">
        <f t="shared" ref="H28:H38" si="1">+(D28*100%)/$G$23</f>
        <v>4.0588235294117647E-2</v>
      </c>
      <c r="I28" s="458"/>
    </row>
    <row r="29" spans="2:9" ht="19.5" customHeight="1" x14ac:dyDescent="0.2">
      <c r="B29" s="173" t="s">
        <v>153</v>
      </c>
      <c r="C29" s="199">
        <v>70</v>
      </c>
      <c r="D29" s="188">
        <v>159</v>
      </c>
      <c r="E29" s="192">
        <f t="shared" si="0"/>
        <v>2.2714285714285714</v>
      </c>
      <c r="F29" s="458"/>
      <c r="G29" s="458"/>
      <c r="H29" s="207">
        <f>+(D29*100%)/$G$23+H28+H27</f>
        <v>0.13882352941176471</v>
      </c>
      <c r="I29" s="458"/>
    </row>
    <row r="30" spans="2:9" ht="19.5" customHeight="1" x14ac:dyDescent="0.2">
      <c r="B30" s="173" t="s">
        <v>154</v>
      </c>
      <c r="C30" s="199">
        <v>250</v>
      </c>
      <c r="D30" s="208">
        <v>171</v>
      </c>
      <c r="E30" s="192">
        <f t="shared" si="0"/>
        <v>0.68400000000000005</v>
      </c>
      <c r="F30" s="458"/>
      <c r="G30" s="458"/>
      <c r="H30" s="185">
        <f t="shared" ref="H30:H35" si="2">+(D30*100%)/$G$23+H29</f>
        <v>0.23941176470588235</v>
      </c>
      <c r="I30" s="458"/>
    </row>
    <row r="31" spans="2:9" ht="19.5" customHeight="1" x14ac:dyDescent="0.2">
      <c r="B31" s="173" t="s">
        <v>155</v>
      </c>
      <c r="C31" s="199">
        <v>250</v>
      </c>
      <c r="D31" s="186">
        <v>257</v>
      </c>
      <c r="E31" s="192">
        <f t="shared" si="0"/>
        <v>1.028</v>
      </c>
      <c r="F31" s="458"/>
      <c r="G31" s="458"/>
      <c r="H31" s="185">
        <f t="shared" si="2"/>
        <v>0.39058823529411768</v>
      </c>
      <c r="I31" s="458"/>
    </row>
    <row r="32" spans="2:9" ht="19.5" customHeight="1" x14ac:dyDescent="0.2">
      <c r="B32" s="173" t="s">
        <v>156</v>
      </c>
      <c r="C32" s="199">
        <v>250</v>
      </c>
      <c r="D32" s="186">
        <v>267</v>
      </c>
      <c r="E32" s="192">
        <f t="shared" si="0"/>
        <v>1.0680000000000001</v>
      </c>
      <c r="F32" s="458"/>
      <c r="G32" s="458"/>
      <c r="H32" s="185">
        <f t="shared" si="2"/>
        <v>0.54764705882352949</v>
      </c>
      <c r="I32" s="458"/>
    </row>
    <row r="33" spans="2:17" ht="19.5" customHeight="1" x14ac:dyDescent="0.2">
      <c r="B33" s="173" t="s">
        <v>157</v>
      </c>
      <c r="C33" s="199">
        <v>200</v>
      </c>
      <c r="D33" s="186">
        <v>214</v>
      </c>
      <c r="E33" s="192">
        <f t="shared" si="0"/>
        <v>1.07</v>
      </c>
      <c r="F33" s="458"/>
      <c r="G33" s="458"/>
      <c r="H33" s="185">
        <f t="shared" si="2"/>
        <v>0.67352941176470593</v>
      </c>
      <c r="I33" s="458"/>
    </row>
    <row r="34" spans="2:17" ht="19.5" customHeight="1" x14ac:dyDescent="0.2">
      <c r="B34" s="173" t="s">
        <v>158</v>
      </c>
      <c r="C34" s="199">
        <v>200</v>
      </c>
      <c r="D34" s="186">
        <v>242</v>
      </c>
      <c r="E34" s="192">
        <f t="shared" si="0"/>
        <v>1.21</v>
      </c>
      <c r="F34" s="458"/>
      <c r="G34" s="458"/>
      <c r="H34" s="185">
        <f t="shared" si="2"/>
        <v>0.8158823529411765</v>
      </c>
      <c r="I34" s="458"/>
    </row>
    <row r="35" spans="2:17" ht="19.5" customHeight="1" x14ac:dyDescent="0.2">
      <c r="B35" s="173" t="s">
        <v>159</v>
      </c>
      <c r="C35" s="199">
        <v>150</v>
      </c>
      <c r="D35" s="186">
        <v>225</v>
      </c>
      <c r="E35" s="192">
        <f t="shared" si="0"/>
        <v>1.5</v>
      </c>
      <c r="F35" s="458"/>
      <c r="G35" s="458"/>
      <c r="H35" s="185">
        <f t="shared" si="2"/>
        <v>0.94823529411764707</v>
      </c>
      <c r="I35" s="458"/>
    </row>
    <row r="36" spans="2:17" ht="19.5" customHeight="1" x14ac:dyDescent="0.2">
      <c r="B36" s="173" t="s">
        <v>160</v>
      </c>
      <c r="C36" s="199">
        <v>150</v>
      </c>
      <c r="D36" s="186">
        <v>66</v>
      </c>
      <c r="E36" s="192">
        <f t="shared" si="0"/>
        <v>0.44</v>
      </c>
      <c r="F36" s="458"/>
      <c r="G36" s="458"/>
      <c r="H36" s="185">
        <f>+(D36*100%)/$G$23+H35</f>
        <v>0.98705882352941177</v>
      </c>
      <c r="I36" s="458"/>
    </row>
    <row r="37" spans="2:17" ht="19.5" customHeight="1" x14ac:dyDescent="0.2">
      <c r="B37" s="173" t="s">
        <v>161</v>
      </c>
      <c r="C37" s="199">
        <v>100</v>
      </c>
      <c r="D37" s="186">
        <v>17</v>
      </c>
      <c r="E37" s="192">
        <f t="shared" si="0"/>
        <v>0.17</v>
      </c>
      <c r="F37" s="458"/>
      <c r="G37" s="458"/>
      <c r="H37" s="185">
        <f>+(D37*100%)/$G$23+H36</f>
        <v>0.99705882352941178</v>
      </c>
      <c r="I37" s="458"/>
    </row>
    <row r="38" spans="2:17" ht="19.5" customHeight="1" x14ac:dyDescent="0.2">
      <c r="B38" s="173" t="s">
        <v>162</v>
      </c>
      <c r="C38" s="199">
        <v>30</v>
      </c>
      <c r="D38" s="186"/>
      <c r="E38" s="192">
        <f t="shared" si="0"/>
        <v>0</v>
      </c>
      <c r="F38" s="459"/>
      <c r="G38" s="459"/>
      <c r="H38" s="185">
        <f t="shared" si="1"/>
        <v>0</v>
      </c>
      <c r="I38" s="459"/>
    </row>
    <row r="39" spans="2:17" ht="177.75" customHeight="1" x14ac:dyDescent="0.2">
      <c r="B39" s="174" t="s">
        <v>271</v>
      </c>
      <c r="C39" s="490" t="s">
        <v>386</v>
      </c>
      <c r="D39" s="491"/>
      <c r="E39" s="491"/>
      <c r="F39" s="491"/>
      <c r="G39" s="491"/>
      <c r="H39" s="491"/>
      <c r="I39" s="492"/>
    </row>
    <row r="40" spans="2:17" ht="34.5" customHeight="1" x14ac:dyDescent="0.2">
      <c r="B40" s="422"/>
      <c r="C40" s="315"/>
      <c r="D40" s="315"/>
      <c r="E40" s="315"/>
      <c r="F40" s="315"/>
      <c r="G40" s="315"/>
      <c r="H40" s="315"/>
      <c r="I40" s="423"/>
    </row>
    <row r="41" spans="2:17" ht="34.5" customHeight="1" x14ac:dyDescent="0.2">
      <c r="B41" s="424"/>
      <c r="C41" s="318"/>
      <c r="D41" s="318"/>
      <c r="E41" s="318"/>
      <c r="F41" s="318"/>
      <c r="G41" s="318"/>
      <c r="H41" s="318"/>
      <c r="I41" s="425"/>
    </row>
    <row r="42" spans="2:17" ht="34.5" customHeight="1" x14ac:dyDescent="0.2">
      <c r="B42" s="424"/>
      <c r="C42" s="318"/>
      <c r="D42" s="318"/>
      <c r="E42" s="318"/>
      <c r="F42" s="318"/>
      <c r="G42" s="318"/>
      <c r="H42" s="318"/>
      <c r="I42" s="425"/>
    </row>
    <row r="43" spans="2:17" ht="34.5" customHeight="1" x14ac:dyDescent="0.2">
      <c r="B43" s="424"/>
      <c r="C43" s="318"/>
      <c r="D43" s="318"/>
      <c r="E43" s="318"/>
      <c r="F43" s="318"/>
      <c r="G43" s="318"/>
      <c r="H43" s="318"/>
      <c r="I43" s="425"/>
    </row>
    <row r="44" spans="2:17" ht="72" customHeight="1" x14ac:dyDescent="0.2">
      <c r="B44" s="426"/>
      <c r="C44" s="321"/>
      <c r="D44" s="321"/>
      <c r="E44" s="321"/>
      <c r="F44" s="321"/>
      <c r="G44" s="321"/>
      <c r="H44" s="321"/>
      <c r="I44" s="427"/>
    </row>
    <row r="45" spans="2:17" ht="144.75" customHeight="1" x14ac:dyDescent="0.2">
      <c r="B45" s="164" t="s">
        <v>272</v>
      </c>
      <c r="C45" s="482" t="s">
        <v>387</v>
      </c>
      <c r="D45" s="483"/>
      <c r="E45" s="483"/>
      <c r="F45" s="483"/>
      <c r="G45" s="483"/>
      <c r="H45" s="483"/>
      <c r="I45" s="484"/>
      <c r="L45" s="7"/>
      <c r="M45" s="7"/>
      <c r="N45" s="7"/>
      <c r="O45" s="7"/>
      <c r="P45" s="7"/>
      <c r="Q45" s="7"/>
    </row>
    <row r="46" spans="2:17" ht="32.25" customHeight="1" x14ac:dyDescent="0.2">
      <c r="B46" s="164" t="s">
        <v>273</v>
      </c>
      <c r="C46" s="431" t="s">
        <v>326</v>
      </c>
      <c r="D46" s="432"/>
      <c r="E46" s="432"/>
      <c r="F46" s="432"/>
      <c r="G46" s="432"/>
      <c r="H46" s="432"/>
      <c r="I46" s="433"/>
    </row>
    <row r="47" spans="2:17" ht="66" customHeight="1" x14ac:dyDescent="0.2">
      <c r="B47" s="175" t="s">
        <v>274</v>
      </c>
      <c r="C47" s="493" t="s">
        <v>327</v>
      </c>
      <c r="D47" s="494"/>
      <c r="E47" s="494"/>
      <c r="F47" s="494"/>
      <c r="G47" s="494"/>
      <c r="H47" s="494"/>
      <c r="I47" s="495"/>
    </row>
    <row r="48" spans="2:17" ht="22.5" customHeight="1" x14ac:dyDescent="0.2">
      <c r="B48" s="437" t="s">
        <v>276</v>
      </c>
      <c r="C48" s="437"/>
      <c r="D48" s="437"/>
      <c r="E48" s="437"/>
      <c r="F48" s="437"/>
      <c r="G48" s="437"/>
      <c r="H48" s="437"/>
      <c r="I48" s="437"/>
    </row>
    <row r="49" spans="2:9" ht="22.5" customHeight="1" x14ac:dyDescent="0.2">
      <c r="B49" s="418" t="s">
        <v>277</v>
      </c>
      <c r="C49" s="177" t="s">
        <v>278</v>
      </c>
      <c r="D49" s="420" t="s">
        <v>279</v>
      </c>
      <c r="E49" s="420"/>
      <c r="F49" s="420"/>
      <c r="G49" s="420" t="s">
        <v>280</v>
      </c>
      <c r="H49" s="420"/>
      <c r="I49" s="420"/>
    </row>
    <row r="50" spans="2:9" ht="30.75" customHeight="1" x14ac:dyDescent="0.2">
      <c r="B50" s="419"/>
      <c r="C50" s="178"/>
      <c r="D50" s="421"/>
      <c r="E50" s="421"/>
      <c r="F50" s="421"/>
      <c r="G50" s="421"/>
      <c r="H50" s="421"/>
      <c r="I50" s="421"/>
    </row>
    <row r="51" spans="2:9" ht="32.25" customHeight="1" x14ac:dyDescent="0.2">
      <c r="B51" s="176" t="s">
        <v>281</v>
      </c>
      <c r="C51" s="421" t="s">
        <v>328</v>
      </c>
      <c r="D51" s="421"/>
      <c r="E51" s="421"/>
      <c r="F51" s="421"/>
      <c r="G51" s="421"/>
      <c r="H51" s="421"/>
      <c r="I51" s="421"/>
    </row>
    <row r="52" spans="2:9" ht="28.5" customHeight="1" x14ac:dyDescent="0.2">
      <c r="B52" s="167" t="s">
        <v>283</v>
      </c>
      <c r="C52" s="438" t="s">
        <v>303</v>
      </c>
      <c r="D52" s="439"/>
      <c r="E52" s="439"/>
      <c r="F52" s="439"/>
      <c r="G52" s="439"/>
      <c r="H52" s="439"/>
      <c r="I52" s="440"/>
    </row>
    <row r="53" spans="2:9" ht="30" customHeight="1" x14ac:dyDescent="0.2">
      <c r="B53" s="175" t="s">
        <v>285</v>
      </c>
      <c r="C53" s="421" t="s">
        <v>286</v>
      </c>
      <c r="D53" s="421"/>
      <c r="E53" s="421"/>
      <c r="F53" s="421"/>
      <c r="G53" s="421"/>
      <c r="H53" s="421"/>
      <c r="I53" s="421"/>
    </row>
    <row r="54" spans="2:9" ht="31.5" customHeight="1" x14ac:dyDescent="0.2">
      <c r="B54" s="175" t="s">
        <v>287</v>
      </c>
      <c r="C54" s="421"/>
      <c r="D54" s="421"/>
      <c r="E54" s="421"/>
      <c r="F54" s="421"/>
      <c r="G54" s="421"/>
      <c r="H54" s="421"/>
      <c r="I54" s="421"/>
    </row>
    <row r="55" spans="2:9" x14ac:dyDescent="0.2">
      <c r="B55" s="44"/>
      <c r="C55" s="45"/>
      <c r="D55" s="45"/>
      <c r="E55" s="46"/>
      <c r="F55" s="46"/>
      <c r="G55" s="47"/>
      <c r="H55" s="48"/>
      <c r="I55" s="45"/>
    </row>
    <row r="56" spans="2:9" x14ac:dyDescent="0.2">
      <c r="B56" s="44"/>
      <c r="C56" s="45"/>
      <c r="D56" s="45"/>
      <c r="E56" s="46"/>
      <c r="F56" s="46"/>
      <c r="G56" s="47"/>
      <c r="H56" s="48"/>
      <c r="I56" s="45"/>
    </row>
    <row r="57" spans="2:9" x14ac:dyDescent="0.2">
      <c r="B57" s="44"/>
      <c r="C57" s="45"/>
      <c r="D57" s="45"/>
      <c r="E57" s="46"/>
      <c r="F57" s="46"/>
      <c r="G57" s="47"/>
      <c r="H57" s="48"/>
      <c r="I57" s="45"/>
    </row>
    <row r="58" spans="2:9" x14ac:dyDescent="0.2">
      <c r="B58" s="44"/>
      <c r="C58" s="45"/>
      <c r="D58" s="45"/>
      <c r="E58" s="46"/>
      <c r="F58" s="46"/>
      <c r="G58" s="47"/>
      <c r="H58" s="48"/>
      <c r="I58" s="45"/>
    </row>
    <row r="59" spans="2:9" x14ac:dyDescent="0.2">
      <c r="B59" s="44"/>
      <c r="C59" s="45"/>
      <c r="D59" s="45"/>
      <c r="E59" s="46"/>
      <c r="F59" s="46"/>
      <c r="G59" s="47"/>
      <c r="H59" s="48"/>
      <c r="I59" s="45"/>
    </row>
    <row r="60" spans="2:9" ht="25.5" customHeight="1" x14ac:dyDescent="0.2">
      <c r="B60" s="44"/>
      <c r="C60" s="45"/>
      <c r="D60" s="45"/>
      <c r="E60" s="46"/>
      <c r="F60" s="46"/>
      <c r="G60" s="47"/>
      <c r="H60" s="48"/>
      <c r="I60" s="45"/>
    </row>
  </sheetData>
  <mergeCells count="59">
    <mergeCell ref="C39:I39"/>
    <mergeCell ref="C52:I52"/>
    <mergeCell ref="C53:I53"/>
    <mergeCell ref="C54:I54"/>
    <mergeCell ref="B49:B50"/>
    <mergeCell ref="D49:F49"/>
    <mergeCell ref="G49:I49"/>
    <mergeCell ref="D50:F50"/>
    <mergeCell ref="G50:I50"/>
    <mergeCell ref="C51:I51"/>
    <mergeCell ref="B48:I48"/>
    <mergeCell ref="B40:I44"/>
    <mergeCell ref="C45:I45"/>
    <mergeCell ref="C46:I46"/>
    <mergeCell ref="C47:I47"/>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1">
    <dataValidation type="list" allowBlank="1" showInputMessage="1" showErrorMessage="1" sqref="C9:F9 C24:E24 C7 I7 H12:I13">
      <formula1>#REF!</formula1>
    </dataValidation>
  </dataValidations>
  <pageMargins left="0.7" right="0.7" top="0.75" bottom="0.75" header="0.3" footer="0.3"/>
  <pageSetup orientation="portrait" r:id="rId1"/>
  <ignoredErrors>
    <ignoredError sqref="H27:H28 H30 I27 F27 H31 H38" unlockedFormula="1"/>
    <ignoredError sqref="H29" formula="1" unlockedFormula="1"/>
  </ignoredErrors>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P60"/>
  <sheetViews>
    <sheetView topLeftCell="A42" zoomScale="90" zoomScaleNormal="90" workbookViewId="0">
      <selection activeCell="C39" sqref="C39:I39"/>
    </sheetView>
  </sheetViews>
  <sheetFormatPr baseColWidth="10" defaultColWidth="11.42578125" defaultRowHeight="12.75" x14ac:dyDescent="0.2"/>
  <cols>
    <col min="1" max="1" width="0.85546875" style="7" customWidth="1"/>
    <col min="2" max="2" width="25.42578125" style="8" customWidth="1"/>
    <col min="3" max="3" width="14.28515625" style="7" customWidth="1"/>
    <col min="4" max="4" width="20.140625" style="7" customWidth="1"/>
    <col min="5" max="5" width="16.28515625" style="7" customWidth="1"/>
    <col min="6" max="6" width="25" style="7" customWidth="1"/>
    <col min="7" max="7" width="22.140625" style="9" customWidth="1"/>
    <col min="8" max="8" width="20.42578125" style="7" customWidth="1"/>
    <col min="9" max="9" width="22.42578125" style="7" customWidth="1"/>
    <col min="10" max="16" width="11.42578125" style="3"/>
    <col min="17" max="16384" width="11.42578125" style="7"/>
  </cols>
  <sheetData>
    <row r="1" spans="2:9" ht="37.5" customHeight="1" x14ac:dyDescent="0.2">
      <c r="B1" s="471"/>
      <c r="C1" s="379" t="s">
        <v>1</v>
      </c>
      <c r="D1" s="379"/>
      <c r="E1" s="379"/>
      <c r="F1" s="379"/>
      <c r="G1" s="379"/>
      <c r="H1" s="379"/>
      <c r="I1" s="472"/>
    </row>
    <row r="2" spans="2:9" ht="37.5" customHeight="1" x14ac:dyDescent="0.2">
      <c r="B2" s="471"/>
      <c r="C2" s="379" t="s">
        <v>210</v>
      </c>
      <c r="D2" s="379"/>
      <c r="E2" s="379"/>
      <c r="F2" s="379"/>
      <c r="G2" s="379"/>
      <c r="H2" s="379"/>
      <c r="I2" s="472"/>
    </row>
    <row r="3" spans="2:9" ht="37.5" customHeight="1" x14ac:dyDescent="0.2">
      <c r="B3" s="471"/>
      <c r="C3" s="379" t="s">
        <v>211</v>
      </c>
      <c r="D3" s="379"/>
      <c r="E3" s="379"/>
      <c r="F3" s="379" t="s">
        <v>212</v>
      </c>
      <c r="G3" s="379"/>
      <c r="H3" s="379"/>
      <c r="I3" s="472"/>
    </row>
    <row r="4" spans="2:9" ht="23.25" customHeight="1" x14ac:dyDescent="0.2">
      <c r="B4" s="473"/>
      <c r="C4" s="473"/>
      <c r="D4" s="473"/>
      <c r="E4" s="473"/>
      <c r="F4" s="473"/>
      <c r="G4" s="473"/>
      <c r="H4" s="473"/>
      <c r="I4" s="473"/>
    </row>
    <row r="5" spans="2:9" ht="24" customHeight="1" x14ac:dyDescent="0.2">
      <c r="B5" s="474" t="s">
        <v>213</v>
      </c>
      <c r="C5" s="474"/>
      <c r="D5" s="474"/>
      <c r="E5" s="474"/>
      <c r="F5" s="474"/>
      <c r="G5" s="474"/>
      <c r="H5" s="474"/>
      <c r="I5" s="474"/>
    </row>
    <row r="6" spans="2:9" ht="30.75" customHeight="1" x14ac:dyDescent="0.2">
      <c r="B6" s="164" t="s">
        <v>214</v>
      </c>
      <c r="C6" s="179">
        <v>5</v>
      </c>
      <c r="D6" s="475" t="s">
        <v>215</v>
      </c>
      <c r="E6" s="475"/>
      <c r="F6" s="460" t="s">
        <v>329</v>
      </c>
      <c r="G6" s="460"/>
      <c r="H6" s="460"/>
      <c r="I6" s="460"/>
    </row>
    <row r="7" spans="2:9" ht="30.75" customHeight="1" x14ac:dyDescent="0.2">
      <c r="B7" s="164" t="s">
        <v>217</v>
      </c>
      <c r="C7" s="179" t="s">
        <v>96</v>
      </c>
      <c r="D7" s="475" t="s">
        <v>218</v>
      </c>
      <c r="E7" s="475"/>
      <c r="F7" s="460" t="s">
        <v>219</v>
      </c>
      <c r="G7" s="460"/>
      <c r="H7" s="167" t="s">
        <v>220</v>
      </c>
      <c r="I7" s="179" t="s">
        <v>78</v>
      </c>
    </row>
    <row r="8" spans="2:9" ht="30.75" customHeight="1" x14ac:dyDescent="0.2">
      <c r="B8" s="164" t="s">
        <v>221</v>
      </c>
      <c r="C8" s="460" t="s">
        <v>222</v>
      </c>
      <c r="D8" s="460"/>
      <c r="E8" s="460"/>
      <c r="F8" s="460"/>
      <c r="G8" s="167" t="s">
        <v>223</v>
      </c>
      <c r="H8" s="466">
        <v>7560</v>
      </c>
      <c r="I8" s="466"/>
    </row>
    <row r="9" spans="2:9" ht="30.75" customHeight="1" x14ac:dyDescent="0.2">
      <c r="B9" s="164" t="s">
        <v>62</v>
      </c>
      <c r="C9" s="467" t="s">
        <v>82</v>
      </c>
      <c r="D9" s="467"/>
      <c r="E9" s="467"/>
      <c r="F9" s="467"/>
      <c r="G9" s="167" t="s">
        <v>224</v>
      </c>
      <c r="H9" s="468" t="s">
        <v>225</v>
      </c>
      <c r="I9" s="468"/>
    </row>
    <row r="10" spans="2:9" ht="30.75" customHeight="1" x14ac:dyDescent="0.2">
      <c r="B10" s="164" t="s">
        <v>226</v>
      </c>
      <c r="C10" s="469" t="s">
        <v>227</v>
      </c>
      <c r="D10" s="469"/>
      <c r="E10" s="469"/>
      <c r="F10" s="469"/>
      <c r="G10" s="469"/>
      <c r="H10" s="469"/>
      <c r="I10" s="469"/>
    </row>
    <row r="11" spans="2:9" ht="30.75" customHeight="1" x14ac:dyDescent="0.2">
      <c r="B11" s="164" t="s">
        <v>228</v>
      </c>
      <c r="C11" s="461" t="s">
        <v>229</v>
      </c>
      <c r="D11" s="461"/>
      <c r="E11" s="461"/>
      <c r="F11" s="461"/>
      <c r="G11" s="461"/>
      <c r="H11" s="461"/>
      <c r="I11" s="461"/>
    </row>
    <row r="12" spans="2:9" ht="30.75" customHeight="1" x14ac:dyDescent="0.2">
      <c r="B12" s="164" t="s">
        <v>230</v>
      </c>
      <c r="C12" s="347" t="s">
        <v>330</v>
      </c>
      <c r="D12" s="347"/>
      <c r="E12" s="347"/>
      <c r="F12" s="347"/>
      <c r="G12" s="167" t="s">
        <v>232</v>
      </c>
      <c r="H12" s="349" t="s">
        <v>100</v>
      </c>
      <c r="I12" s="349"/>
    </row>
    <row r="13" spans="2:9" ht="30.75" customHeight="1" x14ac:dyDescent="0.2">
      <c r="B13" s="164" t="s">
        <v>233</v>
      </c>
      <c r="C13" s="470" t="s">
        <v>234</v>
      </c>
      <c r="D13" s="470"/>
      <c r="E13" s="470"/>
      <c r="F13" s="470"/>
      <c r="G13" s="167" t="s">
        <v>235</v>
      </c>
      <c r="H13" s="461" t="s">
        <v>42</v>
      </c>
      <c r="I13" s="461"/>
    </row>
    <row r="14" spans="2:9" ht="64.5" customHeight="1" x14ac:dyDescent="0.2">
      <c r="B14" s="164" t="s">
        <v>236</v>
      </c>
      <c r="C14" s="353" t="s">
        <v>331</v>
      </c>
      <c r="D14" s="353"/>
      <c r="E14" s="353"/>
      <c r="F14" s="353"/>
      <c r="G14" s="353"/>
      <c r="H14" s="353"/>
      <c r="I14" s="353"/>
    </row>
    <row r="15" spans="2:9" ht="30.75" customHeight="1" x14ac:dyDescent="0.2">
      <c r="B15" s="164" t="s">
        <v>238</v>
      </c>
      <c r="C15" s="347" t="s">
        <v>320</v>
      </c>
      <c r="D15" s="347"/>
      <c r="E15" s="347"/>
      <c r="F15" s="347"/>
      <c r="G15" s="347"/>
      <c r="H15" s="347"/>
      <c r="I15" s="347"/>
    </row>
    <row r="16" spans="2:9" ht="20.25" customHeight="1" x14ac:dyDescent="0.2">
      <c r="B16" s="164" t="s">
        <v>240</v>
      </c>
      <c r="C16" s="460" t="s">
        <v>332</v>
      </c>
      <c r="D16" s="460"/>
      <c r="E16" s="460"/>
      <c r="F16" s="460"/>
      <c r="G16" s="460"/>
      <c r="H16" s="460"/>
      <c r="I16" s="460"/>
    </row>
    <row r="17" spans="2:10" ht="30.75" customHeight="1" x14ac:dyDescent="0.2">
      <c r="B17" s="164" t="s">
        <v>242</v>
      </c>
      <c r="C17" s="461" t="s">
        <v>333</v>
      </c>
      <c r="D17" s="462"/>
      <c r="E17" s="462"/>
      <c r="F17" s="462"/>
      <c r="G17" s="462"/>
      <c r="H17" s="462"/>
      <c r="I17" s="462"/>
    </row>
    <row r="18" spans="2:10" ht="18" customHeight="1" x14ac:dyDescent="0.2">
      <c r="B18" s="463" t="s">
        <v>244</v>
      </c>
      <c r="C18" s="464" t="s">
        <v>245</v>
      </c>
      <c r="D18" s="464"/>
      <c r="E18" s="464"/>
      <c r="F18" s="465" t="s">
        <v>246</v>
      </c>
      <c r="G18" s="465"/>
      <c r="H18" s="465"/>
      <c r="I18" s="465"/>
    </row>
    <row r="19" spans="2:10" ht="39.75" customHeight="1" x14ac:dyDescent="0.2">
      <c r="B19" s="463"/>
      <c r="C19" s="460" t="s">
        <v>334</v>
      </c>
      <c r="D19" s="460"/>
      <c r="E19" s="460"/>
      <c r="F19" s="460" t="s">
        <v>335</v>
      </c>
      <c r="G19" s="460"/>
      <c r="H19" s="460"/>
      <c r="I19" s="460"/>
    </row>
    <row r="20" spans="2:10" ht="39.75" customHeight="1" x14ac:dyDescent="0.2">
      <c r="B20" s="165" t="s">
        <v>249</v>
      </c>
      <c r="C20" s="438" t="s">
        <v>336</v>
      </c>
      <c r="D20" s="439"/>
      <c r="E20" s="440"/>
      <c r="F20" s="349" t="s">
        <v>337</v>
      </c>
      <c r="G20" s="349"/>
      <c r="H20" s="349"/>
      <c r="I20" s="350"/>
    </row>
    <row r="21" spans="2:10" ht="42" customHeight="1" x14ac:dyDescent="0.2">
      <c r="B21" s="165" t="s">
        <v>252</v>
      </c>
      <c r="C21" s="441" t="s">
        <v>338</v>
      </c>
      <c r="D21" s="442"/>
      <c r="E21" s="443"/>
      <c r="F21" s="444" t="s">
        <v>339</v>
      </c>
      <c r="G21" s="445"/>
      <c r="H21" s="445"/>
      <c r="I21" s="446"/>
    </row>
    <row r="22" spans="2:10" ht="32.25" customHeight="1" x14ac:dyDescent="0.2">
      <c r="B22" s="165" t="s">
        <v>255</v>
      </c>
      <c r="C22" s="447">
        <v>44927</v>
      </c>
      <c r="D22" s="448"/>
      <c r="E22" s="449"/>
      <c r="F22" s="167" t="s">
        <v>256</v>
      </c>
      <c r="G22" s="193">
        <v>430</v>
      </c>
      <c r="H22" s="167" t="s">
        <v>257</v>
      </c>
      <c r="I22" s="194">
        <f>60+390+430</f>
        <v>880</v>
      </c>
      <c r="J22" s="190"/>
    </row>
    <row r="23" spans="2:10" ht="27" customHeight="1" x14ac:dyDescent="0.2">
      <c r="B23" s="165" t="s">
        <v>258</v>
      </c>
      <c r="C23" s="447">
        <v>45291</v>
      </c>
      <c r="D23" s="327"/>
      <c r="E23" s="450"/>
      <c r="F23" s="167" t="s">
        <v>259</v>
      </c>
      <c r="G23" s="487">
        <v>75</v>
      </c>
      <c r="H23" s="488"/>
      <c r="I23" s="489"/>
    </row>
    <row r="24" spans="2:10" ht="30.75" customHeight="1" x14ac:dyDescent="0.2">
      <c r="B24" s="166" t="s">
        <v>260</v>
      </c>
      <c r="C24" s="339" t="s">
        <v>112</v>
      </c>
      <c r="D24" s="340"/>
      <c r="E24" s="341"/>
      <c r="F24" s="181" t="s">
        <v>261</v>
      </c>
      <c r="G24" s="444" t="s">
        <v>262</v>
      </c>
      <c r="H24" s="445"/>
      <c r="I24" s="454"/>
    </row>
    <row r="25" spans="2:10" ht="22.5" customHeight="1" x14ac:dyDescent="0.2">
      <c r="B25" s="455" t="s">
        <v>263</v>
      </c>
      <c r="C25" s="437"/>
      <c r="D25" s="437"/>
      <c r="E25" s="437"/>
      <c r="F25" s="437"/>
      <c r="G25" s="437"/>
      <c r="H25" s="437"/>
      <c r="I25" s="456"/>
    </row>
    <row r="26" spans="2:10" ht="43.5" customHeight="1" x14ac:dyDescent="0.2">
      <c r="B26" s="169" t="s">
        <v>142</v>
      </c>
      <c r="C26" s="170" t="s">
        <v>264</v>
      </c>
      <c r="D26" s="170" t="s">
        <v>265</v>
      </c>
      <c r="E26" s="171" t="s">
        <v>266</v>
      </c>
      <c r="F26" s="170" t="s">
        <v>267</v>
      </c>
      <c r="G26" s="170" t="s">
        <v>268</v>
      </c>
      <c r="H26" s="171" t="s">
        <v>269</v>
      </c>
      <c r="I26" s="172" t="s">
        <v>270</v>
      </c>
    </row>
    <row r="27" spans="2:10" ht="19.5" customHeight="1" x14ac:dyDescent="0.2">
      <c r="B27" s="173" t="s">
        <v>151</v>
      </c>
      <c r="C27" s="202">
        <v>1</v>
      </c>
      <c r="D27" s="201">
        <f>75*0.01333</f>
        <v>0.99975000000000003</v>
      </c>
      <c r="E27" s="192">
        <f>IF(OR(C27=0,C27=""),0,D27/C27)</f>
        <v>0.99975000000000003</v>
      </c>
      <c r="F27" s="476">
        <f>SUM(C27:C38)</f>
        <v>75</v>
      </c>
      <c r="G27" s="457">
        <f>SUM(D27:D38)</f>
        <v>73.997250000000008</v>
      </c>
      <c r="H27" s="185">
        <f>+(D27*100%)/$G$23</f>
        <v>1.333E-2</v>
      </c>
      <c r="I27" s="457">
        <f>G27+I22</f>
        <v>953.99725000000001</v>
      </c>
    </row>
    <row r="28" spans="2:10" ht="19.5" customHeight="1" x14ac:dyDescent="0.2">
      <c r="B28" s="173" t="s">
        <v>152</v>
      </c>
      <c r="C28" s="202">
        <v>4</v>
      </c>
      <c r="D28" s="202">
        <f>75*0.0533</f>
        <v>3.9975000000000001</v>
      </c>
      <c r="E28" s="192">
        <f t="shared" ref="E28:E38" si="0">IF(OR(C28=0,C28=""),0,D28/C28)</f>
        <v>0.99937500000000001</v>
      </c>
      <c r="F28" s="477"/>
      <c r="G28" s="458"/>
      <c r="H28" s="185">
        <f t="shared" ref="H28:H38" si="1">+(D28*100%)/$G$23</f>
        <v>5.33E-2</v>
      </c>
      <c r="I28" s="458"/>
    </row>
    <row r="29" spans="2:10" ht="19.5" customHeight="1" x14ac:dyDescent="0.2">
      <c r="B29" s="173" t="s">
        <v>153</v>
      </c>
      <c r="C29" s="202">
        <v>6</v>
      </c>
      <c r="D29" s="202">
        <v>8</v>
      </c>
      <c r="E29" s="192">
        <f t="shared" si="0"/>
        <v>1.3333333333333333</v>
      </c>
      <c r="F29" s="477"/>
      <c r="G29" s="458"/>
      <c r="H29" s="185">
        <f>+(D29*100%)/$G$23+H28+H27</f>
        <v>0.17329666666666668</v>
      </c>
      <c r="I29" s="458"/>
    </row>
    <row r="30" spans="2:10" ht="19.5" customHeight="1" x14ac:dyDescent="0.2">
      <c r="B30" s="173" t="s">
        <v>154</v>
      </c>
      <c r="C30" s="202">
        <v>9</v>
      </c>
      <c r="D30" s="202">
        <v>10</v>
      </c>
      <c r="E30" s="192">
        <f t="shared" si="0"/>
        <v>1.1111111111111112</v>
      </c>
      <c r="F30" s="477"/>
      <c r="G30" s="458"/>
      <c r="H30" s="185">
        <f t="shared" ref="H30:H35" si="2">+(D30*100%)/$G$23+H29</f>
        <v>0.30663000000000001</v>
      </c>
      <c r="I30" s="458"/>
    </row>
    <row r="31" spans="2:10" ht="19.5" customHeight="1" x14ac:dyDescent="0.2">
      <c r="B31" s="173" t="s">
        <v>155</v>
      </c>
      <c r="C31" s="202">
        <v>9</v>
      </c>
      <c r="D31" s="202">
        <v>15</v>
      </c>
      <c r="E31" s="192">
        <f t="shared" si="0"/>
        <v>1.6666666666666667</v>
      </c>
      <c r="F31" s="477"/>
      <c r="G31" s="458"/>
      <c r="H31" s="185">
        <f t="shared" si="2"/>
        <v>0.50663000000000002</v>
      </c>
      <c r="I31" s="458"/>
    </row>
    <row r="32" spans="2:10" ht="19.5" customHeight="1" x14ac:dyDescent="0.2">
      <c r="B32" s="173" t="s">
        <v>156</v>
      </c>
      <c r="C32" s="202">
        <v>9</v>
      </c>
      <c r="D32" s="202">
        <v>10</v>
      </c>
      <c r="E32" s="192">
        <f t="shared" si="0"/>
        <v>1.1111111111111112</v>
      </c>
      <c r="F32" s="477"/>
      <c r="G32" s="458"/>
      <c r="H32" s="213">
        <f t="shared" si="2"/>
        <v>0.63996333333333333</v>
      </c>
      <c r="I32" s="458"/>
    </row>
    <row r="33" spans="2:10" ht="19.5" customHeight="1" x14ac:dyDescent="0.2">
      <c r="B33" s="173" t="s">
        <v>157</v>
      </c>
      <c r="C33" s="202">
        <v>8</v>
      </c>
      <c r="D33" s="202">
        <v>10</v>
      </c>
      <c r="E33" s="192">
        <f t="shared" si="0"/>
        <v>1.25</v>
      </c>
      <c r="F33" s="477"/>
      <c r="G33" s="458"/>
      <c r="H33" s="185">
        <f t="shared" si="2"/>
        <v>0.77329666666666663</v>
      </c>
      <c r="I33" s="458"/>
    </row>
    <row r="34" spans="2:10" ht="19.5" customHeight="1" x14ac:dyDescent="0.2">
      <c r="B34" s="173" t="s">
        <v>158</v>
      </c>
      <c r="C34" s="202">
        <v>8</v>
      </c>
      <c r="D34" s="202">
        <v>9</v>
      </c>
      <c r="E34" s="192">
        <f t="shared" si="0"/>
        <v>1.125</v>
      </c>
      <c r="F34" s="477"/>
      <c r="G34" s="458"/>
      <c r="H34" s="185">
        <f t="shared" si="2"/>
        <v>0.89329666666666663</v>
      </c>
      <c r="I34" s="458"/>
    </row>
    <row r="35" spans="2:10" ht="19.5" customHeight="1" x14ac:dyDescent="0.2">
      <c r="B35" s="173" t="s">
        <v>159</v>
      </c>
      <c r="C35" s="202">
        <v>8</v>
      </c>
      <c r="D35" s="202">
        <v>5</v>
      </c>
      <c r="E35" s="192">
        <f t="shared" si="0"/>
        <v>0.625</v>
      </c>
      <c r="F35" s="477"/>
      <c r="G35" s="458"/>
      <c r="H35" s="185">
        <f t="shared" si="2"/>
        <v>0.95996333333333328</v>
      </c>
      <c r="I35" s="458"/>
    </row>
    <row r="36" spans="2:10" ht="19.5" customHeight="1" x14ac:dyDescent="0.2">
      <c r="B36" s="173" t="s">
        <v>160</v>
      </c>
      <c r="C36" s="202">
        <v>7</v>
      </c>
      <c r="D36" s="202">
        <v>1</v>
      </c>
      <c r="E36" s="192">
        <f t="shared" si="0"/>
        <v>0.14285714285714285</v>
      </c>
      <c r="F36" s="477"/>
      <c r="G36" s="458"/>
      <c r="H36" s="185">
        <f>+(D36*100%)/$G$23+H35</f>
        <v>0.97329666666666659</v>
      </c>
      <c r="I36" s="458"/>
    </row>
    <row r="37" spans="2:10" ht="19.5" customHeight="1" x14ac:dyDescent="0.2">
      <c r="B37" s="173" t="s">
        <v>161</v>
      </c>
      <c r="C37" s="202">
        <v>3</v>
      </c>
      <c r="D37" s="202">
        <v>1</v>
      </c>
      <c r="E37" s="192">
        <f t="shared" si="0"/>
        <v>0.33333333333333331</v>
      </c>
      <c r="F37" s="477"/>
      <c r="G37" s="458"/>
      <c r="H37" s="185">
        <f>+(D37*100%)/$G$23+H36</f>
        <v>0.9866299999999999</v>
      </c>
      <c r="I37" s="458"/>
    </row>
    <row r="38" spans="2:10" ht="19.5" customHeight="1" x14ac:dyDescent="0.2">
      <c r="B38" s="173" t="s">
        <v>162</v>
      </c>
      <c r="C38" s="202">
        <v>3</v>
      </c>
      <c r="D38" s="202"/>
      <c r="E38" s="183">
        <f t="shared" si="0"/>
        <v>0</v>
      </c>
      <c r="F38" s="478"/>
      <c r="G38" s="459"/>
      <c r="H38" s="185">
        <f t="shared" si="1"/>
        <v>0</v>
      </c>
      <c r="I38" s="459"/>
    </row>
    <row r="39" spans="2:10" ht="129" customHeight="1" x14ac:dyDescent="0.2">
      <c r="B39" s="174" t="s">
        <v>271</v>
      </c>
      <c r="C39" s="490" t="s">
        <v>388</v>
      </c>
      <c r="D39" s="491"/>
      <c r="E39" s="491"/>
      <c r="F39" s="491"/>
      <c r="G39" s="491"/>
      <c r="H39" s="491"/>
      <c r="I39" s="492"/>
      <c r="J39" s="206"/>
    </row>
    <row r="40" spans="2:10" ht="34.5" customHeight="1" x14ac:dyDescent="0.2">
      <c r="B40" s="422"/>
      <c r="C40" s="315"/>
      <c r="D40" s="315"/>
      <c r="E40" s="315"/>
      <c r="F40" s="315"/>
      <c r="G40" s="315"/>
      <c r="H40" s="315"/>
      <c r="I40" s="423"/>
    </row>
    <row r="41" spans="2:10" ht="34.5" customHeight="1" x14ac:dyDescent="0.2">
      <c r="B41" s="424"/>
      <c r="C41" s="318"/>
      <c r="D41" s="318"/>
      <c r="E41" s="318"/>
      <c r="F41" s="318"/>
      <c r="G41" s="318"/>
      <c r="H41" s="318"/>
      <c r="I41" s="425"/>
    </row>
    <row r="42" spans="2:10" ht="34.5" customHeight="1" x14ac:dyDescent="0.2">
      <c r="B42" s="424"/>
      <c r="C42" s="318"/>
      <c r="D42" s="318"/>
      <c r="E42" s="318"/>
      <c r="F42" s="318"/>
      <c r="G42" s="318"/>
      <c r="H42" s="318"/>
      <c r="I42" s="425"/>
    </row>
    <row r="43" spans="2:10" ht="34.5" customHeight="1" x14ac:dyDescent="0.2">
      <c r="B43" s="424"/>
      <c r="C43" s="318"/>
      <c r="D43" s="318"/>
      <c r="E43" s="318"/>
      <c r="F43" s="318"/>
      <c r="G43" s="318"/>
      <c r="H43" s="318"/>
      <c r="I43" s="425"/>
    </row>
    <row r="44" spans="2:10" ht="34.5" customHeight="1" x14ac:dyDescent="0.2">
      <c r="B44" s="426"/>
      <c r="C44" s="321"/>
      <c r="D44" s="321"/>
      <c r="E44" s="321"/>
      <c r="F44" s="321"/>
      <c r="G44" s="321"/>
      <c r="H44" s="321"/>
      <c r="I44" s="427"/>
    </row>
    <row r="45" spans="2:10" ht="51.95" customHeight="1" x14ac:dyDescent="0.2">
      <c r="B45" s="164" t="s">
        <v>272</v>
      </c>
      <c r="C45" s="490" t="s">
        <v>389</v>
      </c>
      <c r="D45" s="491"/>
      <c r="E45" s="491"/>
      <c r="F45" s="491"/>
      <c r="G45" s="491"/>
      <c r="H45" s="491"/>
      <c r="I45" s="492"/>
    </row>
    <row r="46" spans="2:10" ht="42" customHeight="1" x14ac:dyDescent="0.2">
      <c r="B46" s="164" t="s">
        <v>273</v>
      </c>
      <c r="C46" s="496" t="s">
        <v>340</v>
      </c>
      <c r="D46" s="497"/>
      <c r="E46" s="497"/>
      <c r="F46" s="497"/>
      <c r="G46" s="497"/>
      <c r="H46" s="497"/>
      <c r="I46" s="498"/>
    </row>
    <row r="47" spans="2:10" ht="33.75" customHeight="1" x14ac:dyDescent="0.2">
      <c r="B47" s="175" t="s">
        <v>274</v>
      </c>
      <c r="C47" s="499" t="s">
        <v>341</v>
      </c>
      <c r="D47" s="500"/>
      <c r="E47" s="500"/>
      <c r="F47" s="500"/>
      <c r="G47" s="500"/>
      <c r="H47" s="500"/>
      <c r="I47" s="501"/>
    </row>
    <row r="48" spans="2:10" ht="22.5" customHeight="1" x14ac:dyDescent="0.2">
      <c r="B48" s="437" t="s">
        <v>276</v>
      </c>
      <c r="C48" s="437"/>
      <c r="D48" s="437"/>
      <c r="E48" s="437"/>
      <c r="F48" s="437"/>
      <c r="G48" s="437"/>
      <c r="H48" s="437"/>
      <c r="I48" s="437"/>
    </row>
    <row r="49" spans="2:9" ht="22.5" customHeight="1" x14ac:dyDescent="0.2">
      <c r="B49" s="418" t="s">
        <v>277</v>
      </c>
      <c r="C49" s="177" t="s">
        <v>278</v>
      </c>
      <c r="D49" s="420" t="s">
        <v>279</v>
      </c>
      <c r="E49" s="420"/>
      <c r="F49" s="420"/>
      <c r="G49" s="420" t="s">
        <v>280</v>
      </c>
      <c r="H49" s="420"/>
      <c r="I49" s="420"/>
    </row>
    <row r="50" spans="2:9" ht="30.75" customHeight="1" x14ac:dyDescent="0.2">
      <c r="B50" s="419"/>
      <c r="C50" s="178"/>
      <c r="D50" s="421"/>
      <c r="E50" s="421"/>
      <c r="F50" s="421"/>
      <c r="G50" s="421"/>
      <c r="H50" s="421"/>
      <c r="I50" s="421"/>
    </row>
    <row r="51" spans="2:9" ht="32.25" customHeight="1" x14ac:dyDescent="0.2">
      <c r="B51" s="176" t="s">
        <v>281</v>
      </c>
      <c r="C51" s="421" t="s">
        <v>342</v>
      </c>
      <c r="D51" s="421"/>
      <c r="E51" s="421"/>
      <c r="F51" s="421"/>
      <c r="G51" s="421"/>
      <c r="H51" s="421"/>
      <c r="I51" s="421"/>
    </row>
    <row r="52" spans="2:9" ht="28.5" customHeight="1" x14ac:dyDescent="0.2">
      <c r="B52" s="167" t="s">
        <v>283</v>
      </c>
      <c r="C52" s="438" t="s">
        <v>303</v>
      </c>
      <c r="D52" s="439"/>
      <c r="E52" s="439"/>
      <c r="F52" s="439"/>
      <c r="G52" s="439"/>
      <c r="H52" s="439"/>
      <c r="I52" s="440"/>
    </row>
    <row r="53" spans="2:9" ht="30" customHeight="1" x14ac:dyDescent="0.2">
      <c r="B53" s="175" t="s">
        <v>285</v>
      </c>
      <c r="C53" s="421" t="s">
        <v>343</v>
      </c>
      <c r="D53" s="421"/>
      <c r="E53" s="421"/>
      <c r="F53" s="421"/>
      <c r="G53" s="421"/>
      <c r="H53" s="421"/>
      <c r="I53" s="421"/>
    </row>
    <row r="54" spans="2:9" ht="31.5" customHeight="1" x14ac:dyDescent="0.2">
      <c r="B54" s="175" t="s">
        <v>287</v>
      </c>
      <c r="C54" s="421"/>
      <c r="D54" s="421"/>
      <c r="E54" s="421"/>
      <c r="F54" s="421"/>
      <c r="G54" s="421"/>
      <c r="H54" s="421"/>
      <c r="I54" s="421"/>
    </row>
    <row r="55" spans="2:9" x14ac:dyDescent="0.2">
      <c r="B55" s="44"/>
      <c r="C55" s="45"/>
      <c r="D55" s="45"/>
      <c r="E55" s="46"/>
      <c r="F55" s="46"/>
      <c r="G55" s="47"/>
      <c r="H55" s="48"/>
      <c r="I55" s="45"/>
    </row>
    <row r="56" spans="2:9" x14ac:dyDescent="0.2">
      <c r="B56" s="44"/>
      <c r="C56" s="45"/>
      <c r="D56" s="45"/>
      <c r="E56" s="46"/>
      <c r="F56" s="46"/>
      <c r="G56" s="47"/>
      <c r="H56" s="48"/>
      <c r="I56" s="45"/>
    </row>
    <row r="57" spans="2:9" x14ac:dyDescent="0.2">
      <c r="B57" s="44"/>
      <c r="C57" s="45"/>
      <c r="D57" s="45"/>
      <c r="E57" s="46"/>
      <c r="F57" s="46"/>
      <c r="G57" s="47"/>
      <c r="H57" s="48"/>
      <c r="I57" s="45"/>
    </row>
    <row r="58" spans="2:9" x14ac:dyDescent="0.2">
      <c r="B58" s="44"/>
      <c r="C58" s="45"/>
      <c r="D58" s="45"/>
      <c r="E58" s="46"/>
      <c r="F58" s="46"/>
      <c r="G58" s="47"/>
      <c r="H58" s="48"/>
      <c r="I58" s="45"/>
    </row>
    <row r="59" spans="2:9" x14ac:dyDescent="0.2">
      <c r="B59" s="44"/>
      <c r="C59" s="45"/>
      <c r="D59" s="45"/>
      <c r="E59" s="46"/>
      <c r="F59" s="46"/>
      <c r="G59" s="47"/>
      <c r="H59" s="48"/>
      <c r="I59" s="45"/>
    </row>
    <row r="60" spans="2:9" ht="25.5" customHeight="1" x14ac:dyDescent="0.2">
      <c r="B60" s="44"/>
      <c r="C60" s="45"/>
      <c r="D60" s="45"/>
      <c r="E60" s="46"/>
      <c r="F60" s="46"/>
      <c r="G60" s="47"/>
      <c r="H60" s="48"/>
      <c r="I60" s="45"/>
    </row>
  </sheetData>
  <mergeCells count="59">
    <mergeCell ref="C8:F8"/>
    <mergeCell ref="H8:I8"/>
    <mergeCell ref="B4:I4"/>
    <mergeCell ref="B5:I5"/>
    <mergeCell ref="D6:E6"/>
    <mergeCell ref="F6:I6"/>
    <mergeCell ref="D7:E7"/>
    <mergeCell ref="F7:G7"/>
    <mergeCell ref="B1:B3"/>
    <mergeCell ref="C1:H1"/>
    <mergeCell ref="I1:I3"/>
    <mergeCell ref="C2:H2"/>
    <mergeCell ref="C3:E3"/>
    <mergeCell ref="F3:H3"/>
    <mergeCell ref="C9:F9"/>
    <mergeCell ref="H9:I9"/>
    <mergeCell ref="C10:I10"/>
    <mergeCell ref="C11:I11"/>
    <mergeCell ref="C12:F12"/>
    <mergeCell ref="H12:I12"/>
    <mergeCell ref="C13:F13"/>
    <mergeCell ref="H13:I13"/>
    <mergeCell ref="C14:I14"/>
    <mergeCell ref="C23:E23"/>
    <mergeCell ref="G23:I23"/>
    <mergeCell ref="C16:I16"/>
    <mergeCell ref="C17:I17"/>
    <mergeCell ref="C20:E20"/>
    <mergeCell ref="F20:I20"/>
    <mergeCell ref="C21:E21"/>
    <mergeCell ref="F21:I21"/>
    <mergeCell ref="C22:E22"/>
    <mergeCell ref="C15:I15"/>
    <mergeCell ref="B18:B19"/>
    <mergeCell ref="C18:E18"/>
    <mergeCell ref="F18:I18"/>
    <mergeCell ref="C19:E19"/>
    <mergeCell ref="F19:I19"/>
    <mergeCell ref="B48:I48"/>
    <mergeCell ref="C24:E24"/>
    <mergeCell ref="G24:I24"/>
    <mergeCell ref="B25:I25"/>
    <mergeCell ref="F27:F38"/>
    <mergeCell ref="G27:G38"/>
    <mergeCell ref="I27:I38"/>
    <mergeCell ref="B40:I44"/>
    <mergeCell ref="C45:I45"/>
    <mergeCell ref="C46:I46"/>
    <mergeCell ref="C47:I47"/>
    <mergeCell ref="C39:I39"/>
    <mergeCell ref="C52:I52"/>
    <mergeCell ref="C53:I53"/>
    <mergeCell ref="C54:I54"/>
    <mergeCell ref="B49:B50"/>
    <mergeCell ref="D49:F49"/>
    <mergeCell ref="G49:I49"/>
    <mergeCell ref="D50:F50"/>
    <mergeCell ref="G50:I50"/>
    <mergeCell ref="C51:I51"/>
  </mergeCells>
  <dataValidations count="1">
    <dataValidation type="list" allowBlank="1" showInputMessage="1" showErrorMessage="1" sqref="C24:E24 C7 I7 C9:F9 H12:I13">
      <formula1>#REF!</formula1>
    </dataValidation>
  </dataValidations>
  <pageMargins left="0.7" right="0.7" top="0.75" bottom="0.75" header="0.3" footer="0.3"/>
  <pageSetup orientation="portrait" r:id="rId1"/>
  <ignoredErrors>
    <ignoredError sqref="F27:I30 F38:I38 F31:G31 H31:I31 F32:G32 I32 F33:G33 I33 F34:G34 I34 F35:G35 I35 F36:G36 I36 F37:G37 I37" unlockedFormula="1"/>
  </ignoredErrors>
  <drawing r:id="rId2"/>
  <legacyDrawing r:id="rId3"/>
  <oleObjects>
    <mc:AlternateContent xmlns:mc="http://schemas.openxmlformats.org/markup-compatibility/2006">
      <mc:Choice Requires="x14">
        <oleObject progId="PBrush" shapeId="35805185"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805185"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B1:X60"/>
  <sheetViews>
    <sheetView topLeftCell="A17" zoomScale="80" zoomScaleNormal="80" workbookViewId="0">
      <selection activeCell="J39" sqref="J39"/>
    </sheetView>
  </sheetViews>
  <sheetFormatPr baseColWidth="10" defaultColWidth="11.42578125" defaultRowHeight="12.75" x14ac:dyDescent="0.2"/>
  <cols>
    <col min="1" max="1" width="0.85546875" style="7" customWidth="1"/>
    <col min="2" max="2" width="25.42578125" style="8" customWidth="1"/>
    <col min="3" max="3" width="14.28515625" style="7" customWidth="1"/>
    <col min="4" max="4" width="20.140625" style="7" customWidth="1"/>
    <col min="5" max="5" width="16.28515625" style="7" customWidth="1"/>
    <col min="6" max="6" width="25" style="7" customWidth="1"/>
    <col min="7" max="7" width="22.140625" style="9" customWidth="1"/>
    <col min="8" max="8" width="20.42578125" style="7" customWidth="1"/>
    <col min="9" max="11" width="22.42578125" style="7" customWidth="1"/>
    <col min="12" max="18" width="0" style="3" hidden="1" customWidth="1"/>
    <col min="19" max="24" width="11.42578125" style="3"/>
    <col min="25" max="16384" width="11.42578125" style="7"/>
  </cols>
  <sheetData>
    <row r="1" spans="2:14" ht="37.5" customHeight="1" x14ac:dyDescent="0.2">
      <c r="B1" s="471"/>
      <c r="C1" s="379" t="s">
        <v>1</v>
      </c>
      <c r="D1" s="379"/>
      <c r="E1" s="379"/>
      <c r="F1" s="379"/>
      <c r="G1" s="379"/>
      <c r="H1" s="379"/>
      <c r="I1" s="472"/>
      <c r="J1" s="10"/>
      <c r="K1" s="10"/>
      <c r="M1" s="11" t="s">
        <v>61</v>
      </c>
    </row>
    <row r="2" spans="2:14" ht="37.5" customHeight="1" x14ac:dyDescent="0.2">
      <c r="B2" s="471"/>
      <c r="C2" s="379" t="s">
        <v>210</v>
      </c>
      <c r="D2" s="379"/>
      <c r="E2" s="379"/>
      <c r="F2" s="379"/>
      <c r="G2" s="379"/>
      <c r="H2" s="379"/>
      <c r="I2" s="472"/>
      <c r="J2" s="10"/>
      <c r="K2" s="10"/>
      <c r="M2" s="11" t="s">
        <v>62</v>
      </c>
    </row>
    <row r="3" spans="2:14" ht="37.5" customHeight="1" x14ac:dyDescent="0.2">
      <c r="B3" s="471"/>
      <c r="C3" s="379" t="s">
        <v>211</v>
      </c>
      <c r="D3" s="379"/>
      <c r="E3" s="379"/>
      <c r="F3" s="379" t="s">
        <v>212</v>
      </c>
      <c r="G3" s="379"/>
      <c r="H3" s="379"/>
      <c r="I3" s="472"/>
      <c r="J3" s="10"/>
      <c r="K3" s="10"/>
      <c r="M3" s="11" t="s">
        <v>64</v>
      </c>
    </row>
    <row r="4" spans="2:14" ht="23.25" customHeight="1" x14ac:dyDescent="0.2">
      <c r="B4" s="473"/>
      <c r="C4" s="473"/>
      <c r="D4" s="473"/>
      <c r="E4" s="473"/>
      <c r="F4" s="473"/>
      <c r="G4" s="473"/>
      <c r="H4" s="473"/>
      <c r="I4" s="473"/>
      <c r="J4" s="12"/>
      <c r="K4" s="12"/>
    </row>
    <row r="5" spans="2:14" ht="24" customHeight="1" x14ac:dyDescent="0.2">
      <c r="B5" s="474" t="s">
        <v>213</v>
      </c>
      <c r="C5" s="474"/>
      <c r="D5" s="474"/>
      <c r="E5" s="474"/>
      <c r="F5" s="474"/>
      <c r="G5" s="474"/>
      <c r="H5" s="474"/>
      <c r="I5" s="474"/>
      <c r="J5" s="14"/>
      <c r="K5" s="14"/>
      <c r="N5" s="6" t="s">
        <v>71</v>
      </c>
    </row>
    <row r="6" spans="2:14" ht="30.75" customHeight="1" x14ac:dyDescent="0.2">
      <c r="B6" s="164" t="s">
        <v>214</v>
      </c>
      <c r="C6" s="179">
        <v>6</v>
      </c>
      <c r="D6" s="475" t="s">
        <v>215</v>
      </c>
      <c r="E6" s="475"/>
      <c r="F6" s="460" t="s">
        <v>344</v>
      </c>
      <c r="G6" s="460"/>
      <c r="H6" s="460"/>
      <c r="I6" s="460"/>
      <c r="J6" s="15"/>
      <c r="K6" s="15"/>
      <c r="M6" s="11" t="s">
        <v>75</v>
      </c>
      <c r="N6" s="6" t="s">
        <v>76</v>
      </c>
    </row>
    <row r="7" spans="2:14" ht="30.75" customHeight="1" x14ac:dyDescent="0.2">
      <c r="B7" s="164" t="s">
        <v>217</v>
      </c>
      <c r="C7" s="179" t="s">
        <v>78</v>
      </c>
      <c r="D7" s="475" t="s">
        <v>218</v>
      </c>
      <c r="E7" s="475"/>
      <c r="F7" s="460" t="s">
        <v>219</v>
      </c>
      <c r="G7" s="460"/>
      <c r="H7" s="167" t="s">
        <v>220</v>
      </c>
      <c r="I7" s="179" t="s">
        <v>96</v>
      </c>
      <c r="J7" s="17"/>
      <c r="K7" s="17"/>
      <c r="M7" s="11" t="s">
        <v>82</v>
      </c>
      <c r="N7" s="6" t="s">
        <v>83</v>
      </c>
    </row>
    <row r="8" spans="2:14" ht="30.75" customHeight="1" x14ac:dyDescent="0.2">
      <c r="B8" s="164" t="s">
        <v>221</v>
      </c>
      <c r="C8" s="460" t="s">
        <v>222</v>
      </c>
      <c r="D8" s="460"/>
      <c r="E8" s="460"/>
      <c r="F8" s="460"/>
      <c r="G8" s="167" t="s">
        <v>223</v>
      </c>
      <c r="H8" s="466">
        <v>7560</v>
      </c>
      <c r="I8" s="466"/>
      <c r="J8" s="19"/>
      <c r="K8" s="19"/>
      <c r="M8" s="11" t="s">
        <v>87</v>
      </c>
      <c r="N8" s="6" t="s">
        <v>42</v>
      </c>
    </row>
    <row r="9" spans="2:14" ht="30.75" customHeight="1" x14ac:dyDescent="0.2">
      <c r="B9" s="164" t="s">
        <v>62</v>
      </c>
      <c r="C9" s="467" t="s">
        <v>82</v>
      </c>
      <c r="D9" s="467"/>
      <c r="E9" s="467"/>
      <c r="F9" s="467"/>
      <c r="G9" s="167" t="s">
        <v>224</v>
      </c>
      <c r="H9" s="468" t="s">
        <v>225</v>
      </c>
      <c r="I9" s="468"/>
      <c r="J9" s="20"/>
      <c r="K9" s="20"/>
      <c r="M9" s="21" t="s">
        <v>91</v>
      </c>
    </row>
    <row r="10" spans="2:14" ht="30.75" customHeight="1" x14ac:dyDescent="0.2">
      <c r="B10" s="164" t="s">
        <v>226</v>
      </c>
      <c r="C10" s="469" t="s">
        <v>227</v>
      </c>
      <c r="D10" s="469"/>
      <c r="E10" s="469"/>
      <c r="F10" s="469"/>
      <c r="G10" s="469"/>
      <c r="H10" s="469"/>
      <c r="I10" s="469"/>
      <c r="J10" s="22"/>
      <c r="K10" s="22"/>
      <c r="M10" s="21"/>
    </row>
    <row r="11" spans="2:14" ht="30.75" customHeight="1" x14ac:dyDescent="0.2">
      <c r="B11" s="164" t="s">
        <v>228</v>
      </c>
      <c r="C11" s="461" t="s">
        <v>229</v>
      </c>
      <c r="D11" s="461"/>
      <c r="E11" s="461"/>
      <c r="F11" s="461"/>
      <c r="G11" s="461"/>
      <c r="H11" s="461"/>
      <c r="I11" s="461"/>
      <c r="J11" s="17"/>
      <c r="K11" s="17"/>
      <c r="M11" s="21"/>
      <c r="N11" s="6" t="s">
        <v>96</v>
      </c>
    </row>
    <row r="12" spans="2:14" ht="30.75" customHeight="1" x14ac:dyDescent="0.2">
      <c r="B12" s="164" t="s">
        <v>230</v>
      </c>
      <c r="C12" s="347" t="s">
        <v>345</v>
      </c>
      <c r="D12" s="347"/>
      <c r="E12" s="347"/>
      <c r="F12" s="347"/>
      <c r="G12" s="167" t="s">
        <v>232</v>
      </c>
      <c r="H12" s="349" t="s">
        <v>100</v>
      </c>
      <c r="I12" s="349"/>
      <c r="J12" s="17"/>
      <c r="K12" s="17"/>
      <c r="M12" s="21" t="s">
        <v>101</v>
      </c>
      <c r="N12" s="6" t="s">
        <v>78</v>
      </c>
    </row>
    <row r="13" spans="2:14" ht="30.75" customHeight="1" x14ac:dyDescent="0.2">
      <c r="B13" s="164" t="s">
        <v>233</v>
      </c>
      <c r="C13" s="470" t="s">
        <v>234</v>
      </c>
      <c r="D13" s="470"/>
      <c r="E13" s="470"/>
      <c r="F13" s="470"/>
      <c r="G13" s="167" t="s">
        <v>235</v>
      </c>
      <c r="H13" s="461" t="s">
        <v>42</v>
      </c>
      <c r="I13" s="461"/>
      <c r="J13" s="17"/>
      <c r="K13" s="17"/>
      <c r="M13" s="21" t="s">
        <v>105</v>
      </c>
    </row>
    <row r="14" spans="2:14" ht="64.5" customHeight="1" x14ac:dyDescent="0.2">
      <c r="B14" s="164" t="s">
        <v>236</v>
      </c>
      <c r="C14" s="353" t="s">
        <v>346</v>
      </c>
      <c r="D14" s="353"/>
      <c r="E14" s="353"/>
      <c r="F14" s="353"/>
      <c r="G14" s="353"/>
      <c r="H14" s="353"/>
      <c r="I14" s="353"/>
      <c r="J14" s="22"/>
      <c r="K14" s="22"/>
      <c r="M14" s="21" t="s">
        <v>108</v>
      </c>
      <c r="N14" s="6"/>
    </row>
    <row r="15" spans="2:14" ht="30.75" customHeight="1" x14ac:dyDescent="0.2">
      <c r="B15" s="164" t="s">
        <v>238</v>
      </c>
      <c r="C15" s="347" t="s">
        <v>347</v>
      </c>
      <c r="D15" s="347"/>
      <c r="E15" s="347"/>
      <c r="F15" s="347"/>
      <c r="G15" s="347"/>
      <c r="H15" s="347"/>
      <c r="I15" s="347"/>
      <c r="J15" s="23"/>
      <c r="K15" s="23"/>
      <c r="M15" s="21" t="s">
        <v>112</v>
      </c>
      <c r="N15" s="6"/>
    </row>
    <row r="16" spans="2:14" ht="20.25" customHeight="1" x14ac:dyDescent="0.2">
      <c r="B16" s="164" t="s">
        <v>240</v>
      </c>
      <c r="C16" s="460" t="s">
        <v>348</v>
      </c>
      <c r="D16" s="460"/>
      <c r="E16" s="460"/>
      <c r="F16" s="460"/>
      <c r="G16" s="460"/>
      <c r="H16" s="460"/>
      <c r="I16" s="460"/>
      <c r="J16" s="24"/>
      <c r="K16" s="24"/>
      <c r="M16" s="21"/>
      <c r="N16" s="6"/>
    </row>
    <row r="17" spans="2:14" ht="30.75" customHeight="1" x14ac:dyDescent="0.2">
      <c r="B17" s="164" t="s">
        <v>242</v>
      </c>
      <c r="C17" s="461" t="s">
        <v>349</v>
      </c>
      <c r="D17" s="462"/>
      <c r="E17" s="462"/>
      <c r="F17" s="462"/>
      <c r="G17" s="462"/>
      <c r="H17" s="462"/>
      <c r="I17" s="462"/>
      <c r="J17" s="25"/>
      <c r="K17" s="25"/>
      <c r="M17" s="21" t="s">
        <v>100</v>
      </c>
      <c r="N17" s="6"/>
    </row>
    <row r="18" spans="2:14" ht="18" customHeight="1" x14ac:dyDescent="0.2">
      <c r="B18" s="463" t="s">
        <v>244</v>
      </c>
      <c r="C18" s="464" t="s">
        <v>245</v>
      </c>
      <c r="D18" s="464"/>
      <c r="E18" s="464"/>
      <c r="F18" s="465" t="s">
        <v>246</v>
      </c>
      <c r="G18" s="465"/>
      <c r="H18" s="465"/>
      <c r="I18" s="465"/>
      <c r="J18" s="26"/>
      <c r="K18" s="26"/>
      <c r="M18" s="21" t="s">
        <v>122</v>
      </c>
      <c r="N18" s="6"/>
    </row>
    <row r="19" spans="2:14" ht="39.75" customHeight="1" x14ac:dyDescent="0.2">
      <c r="B19" s="463"/>
      <c r="C19" s="460" t="s">
        <v>350</v>
      </c>
      <c r="D19" s="460"/>
      <c r="E19" s="460"/>
      <c r="F19" s="460" t="s">
        <v>351</v>
      </c>
      <c r="G19" s="460"/>
      <c r="H19" s="460"/>
      <c r="I19" s="460"/>
      <c r="J19" s="24"/>
      <c r="K19" s="24"/>
      <c r="M19" s="21" t="s">
        <v>126</v>
      </c>
      <c r="N19" s="6"/>
    </row>
    <row r="20" spans="2:14" ht="39.75" customHeight="1" x14ac:dyDescent="0.2">
      <c r="B20" s="165" t="s">
        <v>249</v>
      </c>
      <c r="C20" s="438" t="s">
        <v>352</v>
      </c>
      <c r="D20" s="439"/>
      <c r="E20" s="440"/>
      <c r="F20" s="349" t="s">
        <v>353</v>
      </c>
      <c r="G20" s="349"/>
      <c r="H20" s="349"/>
      <c r="I20" s="350"/>
      <c r="J20" s="17"/>
      <c r="K20" s="17"/>
      <c r="M20" s="21"/>
      <c r="N20" s="6"/>
    </row>
    <row r="21" spans="2:14" ht="42" customHeight="1" x14ac:dyDescent="0.2">
      <c r="B21" s="165" t="s">
        <v>252</v>
      </c>
      <c r="C21" s="441" t="s">
        <v>354</v>
      </c>
      <c r="D21" s="442"/>
      <c r="E21" s="443"/>
      <c r="F21" s="444" t="s">
        <v>355</v>
      </c>
      <c r="G21" s="445"/>
      <c r="H21" s="445"/>
      <c r="I21" s="446"/>
      <c r="J21" s="23"/>
      <c r="K21" s="23"/>
      <c r="M21" s="27"/>
      <c r="N21" s="6"/>
    </row>
    <row r="22" spans="2:14" ht="23.25" customHeight="1" x14ac:dyDescent="0.2">
      <c r="B22" s="165" t="s">
        <v>255</v>
      </c>
      <c r="C22" s="447">
        <v>44927</v>
      </c>
      <c r="D22" s="448"/>
      <c r="E22" s="449"/>
      <c r="F22" s="167" t="s">
        <v>256</v>
      </c>
      <c r="G22" s="193">
        <v>18</v>
      </c>
      <c r="H22" s="167" t="s">
        <v>257</v>
      </c>
      <c r="I22" s="194">
        <f>3+13+18</f>
        <v>34</v>
      </c>
      <c r="J22" s="28"/>
      <c r="K22" s="28"/>
      <c r="M22" s="27"/>
    </row>
    <row r="23" spans="2:14" ht="27" customHeight="1" x14ac:dyDescent="0.2">
      <c r="B23" s="165" t="s">
        <v>258</v>
      </c>
      <c r="C23" s="447">
        <v>45291</v>
      </c>
      <c r="D23" s="327"/>
      <c r="E23" s="450"/>
      <c r="F23" s="167" t="s">
        <v>259</v>
      </c>
      <c r="G23" s="487">
        <f>+F27</f>
        <v>10</v>
      </c>
      <c r="H23" s="488"/>
      <c r="I23" s="489"/>
      <c r="J23" s="29"/>
      <c r="K23" s="29"/>
      <c r="M23" s="27"/>
    </row>
    <row r="24" spans="2:14" ht="30.75" customHeight="1" x14ac:dyDescent="0.2">
      <c r="B24" s="166" t="s">
        <v>260</v>
      </c>
      <c r="C24" s="339" t="s">
        <v>112</v>
      </c>
      <c r="D24" s="340"/>
      <c r="E24" s="341"/>
      <c r="F24" s="168" t="s">
        <v>261</v>
      </c>
      <c r="G24" s="444" t="s">
        <v>262</v>
      </c>
      <c r="H24" s="445"/>
      <c r="I24" s="454"/>
      <c r="J24" s="26"/>
      <c r="K24" s="26"/>
      <c r="M24" s="27"/>
    </row>
    <row r="25" spans="2:14" ht="22.5" customHeight="1" x14ac:dyDescent="0.2">
      <c r="B25" s="455" t="s">
        <v>263</v>
      </c>
      <c r="C25" s="437"/>
      <c r="D25" s="437"/>
      <c r="E25" s="437"/>
      <c r="F25" s="437"/>
      <c r="G25" s="437"/>
      <c r="H25" s="437"/>
      <c r="I25" s="456"/>
      <c r="J25" s="14"/>
      <c r="K25" s="14"/>
      <c r="M25" s="27"/>
    </row>
    <row r="26" spans="2:14" ht="43.5" customHeight="1" x14ac:dyDescent="0.2">
      <c r="B26" s="169" t="s">
        <v>142</v>
      </c>
      <c r="C26" s="170" t="s">
        <v>264</v>
      </c>
      <c r="D26" s="170" t="s">
        <v>265</v>
      </c>
      <c r="E26" s="171" t="s">
        <v>266</v>
      </c>
      <c r="F26" s="170" t="s">
        <v>267</v>
      </c>
      <c r="G26" s="170" t="s">
        <v>268</v>
      </c>
      <c r="H26" s="171" t="s">
        <v>269</v>
      </c>
      <c r="I26" s="172" t="s">
        <v>270</v>
      </c>
      <c r="J26" s="24"/>
      <c r="K26" s="24"/>
      <c r="M26" s="27"/>
    </row>
    <row r="27" spans="2:14" ht="19.5" customHeight="1" x14ac:dyDescent="0.2">
      <c r="B27" s="173" t="s">
        <v>151</v>
      </c>
      <c r="C27" s="199">
        <v>0</v>
      </c>
      <c r="D27" s="186">
        <v>1</v>
      </c>
      <c r="E27" s="183">
        <f>IF(OR(C27=0,C27=""),0,D27/C27)</f>
        <v>0</v>
      </c>
      <c r="F27" s="457">
        <f>SUM(C27:C38)</f>
        <v>10</v>
      </c>
      <c r="G27" s="457">
        <f>SUM(D27:D38)</f>
        <v>10</v>
      </c>
      <c r="H27" s="185">
        <f>+(D27*100%)/$G$23</f>
        <v>0.1</v>
      </c>
      <c r="I27" s="457">
        <f>G27+I22</f>
        <v>44</v>
      </c>
      <c r="J27" s="36"/>
      <c r="K27" s="36"/>
      <c r="M27" s="27"/>
    </row>
    <row r="28" spans="2:14" ht="19.5" customHeight="1" x14ac:dyDescent="0.2">
      <c r="B28" s="173" t="s">
        <v>152</v>
      </c>
      <c r="C28" s="199">
        <v>0</v>
      </c>
      <c r="D28" s="188">
        <v>0</v>
      </c>
      <c r="E28" s="183">
        <f t="shared" ref="E28:E38" si="0">IF(OR(C28=0,C28=""),0,D28/C28)</f>
        <v>0</v>
      </c>
      <c r="F28" s="458"/>
      <c r="G28" s="458"/>
      <c r="H28" s="185">
        <f>+(D28*100%)/$G$23+H27</f>
        <v>0.1</v>
      </c>
      <c r="I28" s="458"/>
      <c r="J28" s="36"/>
      <c r="K28" s="36"/>
      <c r="M28" s="27"/>
    </row>
    <row r="29" spans="2:14" ht="19.5" customHeight="1" x14ac:dyDescent="0.2">
      <c r="B29" s="173" t="s">
        <v>153</v>
      </c>
      <c r="C29" s="199">
        <v>1</v>
      </c>
      <c r="D29" s="188">
        <v>0</v>
      </c>
      <c r="E29" s="183">
        <f>IF(OR(C29=0,C29=""),0,D29/C29)</f>
        <v>0</v>
      </c>
      <c r="F29" s="458"/>
      <c r="G29" s="458"/>
      <c r="H29" s="207">
        <f>+(D29*100%)/$G$23+H28</f>
        <v>0.1</v>
      </c>
      <c r="I29" s="458"/>
      <c r="J29" s="36"/>
      <c r="K29" s="36"/>
      <c r="M29" s="27"/>
    </row>
    <row r="30" spans="2:14" ht="19.5" customHeight="1" x14ac:dyDescent="0.2">
      <c r="B30" s="173" t="s">
        <v>154</v>
      </c>
      <c r="C30" s="199">
        <v>1</v>
      </c>
      <c r="D30" s="188">
        <v>1</v>
      </c>
      <c r="E30" s="183">
        <f t="shared" si="0"/>
        <v>1</v>
      </c>
      <c r="F30" s="458"/>
      <c r="G30" s="458"/>
      <c r="H30" s="185">
        <f t="shared" ref="H30" si="1">+IF(D30="","",((D30*100%)/$G$23)+H29)</f>
        <v>0.2</v>
      </c>
      <c r="I30" s="458"/>
      <c r="J30" s="36"/>
      <c r="K30" s="36"/>
    </row>
    <row r="31" spans="2:14" ht="19.5" customHeight="1" x14ac:dyDescent="0.2">
      <c r="B31" s="173" t="s">
        <v>155</v>
      </c>
      <c r="C31" s="199">
        <v>2</v>
      </c>
      <c r="D31" s="188">
        <v>2</v>
      </c>
      <c r="E31" s="183">
        <f t="shared" si="0"/>
        <v>1</v>
      </c>
      <c r="F31" s="458"/>
      <c r="G31" s="458"/>
      <c r="H31" s="185">
        <f t="shared" ref="H31:H36" si="2">+(D31*100%)/$G$23+H30</f>
        <v>0.4</v>
      </c>
      <c r="I31" s="458"/>
      <c r="J31" s="36"/>
      <c r="K31" s="36"/>
    </row>
    <row r="32" spans="2:14" ht="19.5" customHeight="1" x14ac:dyDescent="0.2">
      <c r="B32" s="173" t="s">
        <v>156</v>
      </c>
      <c r="C32" s="199">
        <v>2</v>
      </c>
      <c r="D32" s="186">
        <v>2</v>
      </c>
      <c r="E32" s="183">
        <f t="shared" si="0"/>
        <v>1</v>
      </c>
      <c r="F32" s="458"/>
      <c r="G32" s="458"/>
      <c r="H32" s="185">
        <f t="shared" si="2"/>
        <v>0.60000000000000009</v>
      </c>
      <c r="I32" s="458"/>
      <c r="J32" s="36"/>
      <c r="K32" s="36"/>
    </row>
    <row r="33" spans="2:11" ht="19.5" customHeight="1" x14ac:dyDescent="0.2">
      <c r="B33" s="173" t="s">
        <v>157</v>
      </c>
      <c r="C33" s="199">
        <v>1</v>
      </c>
      <c r="D33" s="186">
        <v>1</v>
      </c>
      <c r="E33" s="183">
        <f t="shared" si="0"/>
        <v>1</v>
      </c>
      <c r="F33" s="458"/>
      <c r="G33" s="458"/>
      <c r="H33" s="185">
        <f t="shared" si="2"/>
        <v>0.70000000000000007</v>
      </c>
      <c r="I33" s="458"/>
      <c r="J33" s="36"/>
      <c r="K33" s="36"/>
    </row>
    <row r="34" spans="2:11" ht="19.5" customHeight="1" x14ac:dyDescent="0.2">
      <c r="B34" s="173" t="s">
        <v>158</v>
      </c>
      <c r="C34" s="199">
        <v>1</v>
      </c>
      <c r="D34" s="186">
        <v>1</v>
      </c>
      <c r="E34" s="183">
        <f t="shared" si="0"/>
        <v>1</v>
      </c>
      <c r="F34" s="458"/>
      <c r="G34" s="458"/>
      <c r="H34" s="185">
        <f t="shared" si="2"/>
        <v>0.8</v>
      </c>
      <c r="I34" s="458"/>
      <c r="J34" s="36"/>
      <c r="K34" s="36"/>
    </row>
    <row r="35" spans="2:11" ht="19.5" customHeight="1" x14ac:dyDescent="0.2">
      <c r="B35" s="173" t="s">
        <v>159</v>
      </c>
      <c r="C35" s="199">
        <v>1</v>
      </c>
      <c r="D35" s="186">
        <v>1</v>
      </c>
      <c r="E35" s="183">
        <f t="shared" si="0"/>
        <v>1</v>
      </c>
      <c r="F35" s="458"/>
      <c r="G35" s="458"/>
      <c r="H35" s="185">
        <f t="shared" si="2"/>
        <v>0.9</v>
      </c>
      <c r="I35" s="458"/>
      <c r="J35" s="36"/>
      <c r="K35" s="36"/>
    </row>
    <row r="36" spans="2:11" ht="19.5" customHeight="1" x14ac:dyDescent="0.2">
      <c r="B36" s="173" t="s">
        <v>160</v>
      </c>
      <c r="C36" s="199">
        <v>1</v>
      </c>
      <c r="D36" s="186">
        <v>1</v>
      </c>
      <c r="E36" s="183">
        <f t="shared" si="0"/>
        <v>1</v>
      </c>
      <c r="F36" s="458"/>
      <c r="G36" s="458"/>
      <c r="H36" s="185">
        <f t="shared" si="2"/>
        <v>1</v>
      </c>
      <c r="I36" s="458"/>
      <c r="J36" s="36"/>
      <c r="K36" s="36"/>
    </row>
    <row r="37" spans="2:11" ht="19.5" customHeight="1" x14ac:dyDescent="0.2">
      <c r="B37" s="173" t="s">
        <v>161</v>
      </c>
      <c r="C37" s="199">
        <v>0</v>
      </c>
      <c r="D37" s="186"/>
      <c r="E37" s="183">
        <f t="shared" si="0"/>
        <v>0</v>
      </c>
      <c r="F37" s="458"/>
      <c r="G37" s="458"/>
      <c r="H37" s="185">
        <f t="shared" ref="H37:H38" si="3">+(D37*100%)/$G$23</f>
        <v>0</v>
      </c>
      <c r="I37" s="458"/>
      <c r="J37" s="36"/>
      <c r="K37" s="36"/>
    </row>
    <row r="38" spans="2:11" ht="19.5" customHeight="1" x14ac:dyDescent="0.2">
      <c r="B38" s="173" t="s">
        <v>162</v>
      </c>
      <c r="C38" s="199">
        <v>0</v>
      </c>
      <c r="D38" s="186"/>
      <c r="E38" s="183">
        <f t="shared" si="0"/>
        <v>0</v>
      </c>
      <c r="F38" s="459"/>
      <c r="G38" s="459"/>
      <c r="H38" s="185">
        <f t="shared" si="3"/>
        <v>0</v>
      </c>
      <c r="I38" s="459"/>
      <c r="J38" s="36"/>
      <c r="K38" s="36"/>
    </row>
    <row r="39" spans="2:11" ht="203.25" customHeight="1" x14ac:dyDescent="0.2">
      <c r="B39" s="174" t="s">
        <v>271</v>
      </c>
      <c r="C39" s="502" t="s">
        <v>390</v>
      </c>
      <c r="D39" s="503"/>
      <c r="E39" s="503"/>
      <c r="F39" s="503"/>
      <c r="G39" s="503"/>
      <c r="H39" s="503"/>
      <c r="I39" s="504"/>
      <c r="J39" s="37"/>
      <c r="K39" s="37"/>
    </row>
    <row r="40" spans="2:11" ht="55.5" customHeight="1" x14ac:dyDescent="0.2">
      <c r="B40" s="422"/>
      <c r="C40" s="315"/>
      <c r="D40" s="315"/>
      <c r="E40" s="315"/>
      <c r="F40" s="315"/>
      <c r="G40" s="315"/>
      <c r="H40" s="315"/>
      <c r="I40" s="423"/>
      <c r="J40" s="14"/>
      <c r="K40" s="14"/>
    </row>
    <row r="41" spans="2:11" ht="55.5" customHeight="1" x14ac:dyDescent="0.2">
      <c r="B41" s="424"/>
      <c r="C41" s="318"/>
      <c r="D41" s="318"/>
      <c r="E41" s="318"/>
      <c r="F41" s="318"/>
      <c r="G41" s="318"/>
      <c r="H41" s="318"/>
      <c r="I41" s="425"/>
      <c r="J41" s="37"/>
      <c r="K41" s="37"/>
    </row>
    <row r="42" spans="2:11" ht="56.25" customHeight="1" x14ac:dyDescent="0.2">
      <c r="B42" s="424"/>
      <c r="C42" s="318"/>
      <c r="D42" s="318"/>
      <c r="E42" s="318"/>
      <c r="F42" s="318"/>
      <c r="G42" s="318"/>
      <c r="H42" s="318"/>
      <c r="I42" s="425"/>
      <c r="J42" s="37"/>
      <c r="K42" s="37"/>
    </row>
    <row r="43" spans="2:11" ht="18" customHeight="1" x14ac:dyDescent="0.2">
      <c r="B43" s="424"/>
      <c r="C43" s="318"/>
      <c r="D43" s="318"/>
      <c r="E43" s="318"/>
      <c r="F43" s="318"/>
      <c r="G43" s="318"/>
      <c r="H43" s="318"/>
      <c r="I43" s="425"/>
      <c r="J43" s="37"/>
      <c r="K43" s="37"/>
    </row>
    <row r="44" spans="2:11" ht="21.75" hidden="1" customHeight="1" x14ac:dyDescent="0.2">
      <c r="B44" s="426"/>
      <c r="C44" s="321"/>
      <c r="D44" s="321"/>
      <c r="E44" s="321"/>
      <c r="F44" s="321"/>
      <c r="G44" s="321"/>
      <c r="H44" s="321"/>
      <c r="I44" s="427"/>
      <c r="J44" s="12"/>
      <c r="K44" s="12"/>
    </row>
    <row r="45" spans="2:11" ht="155.25" customHeight="1" x14ac:dyDescent="0.2">
      <c r="B45" s="164" t="s">
        <v>272</v>
      </c>
      <c r="C45" s="502" t="s">
        <v>391</v>
      </c>
      <c r="D45" s="503"/>
      <c r="E45" s="503"/>
      <c r="F45" s="503"/>
      <c r="G45" s="503"/>
      <c r="H45" s="503"/>
      <c r="I45" s="504"/>
      <c r="J45" s="38"/>
      <c r="K45" s="38"/>
    </row>
    <row r="46" spans="2:11" ht="33" customHeight="1" x14ac:dyDescent="0.2">
      <c r="B46" s="164" t="s">
        <v>273</v>
      </c>
      <c r="C46" s="505" t="s">
        <v>326</v>
      </c>
      <c r="D46" s="505"/>
      <c r="E46" s="505"/>
      <c r="F46" s="505"/>
      <c r="G46" s="505"/>
      <c r="H46" s="505"/>
      <c r="I46" s="505"/>
      <c r="J46" s="38"/>
      <c r="K46" s="38"/>
    </row>
    <row r="47" spans="2:11" ht="81.75" customHeight="1" x14ac:dyDescent="0.2">
      <c r="B47" s="175" t="s">
        <v>274</v>
      </c>
      <c r="C47" s="506" t="s">
        <v>356</v>
      </c>
      <c r="D47" s="506"/>
      <c r="E47" s="506"/>
      <c r="F47" s="506"/>
      <c r="G47" s="506"/>
      <c r="H47" s="506"/>
      <c r="I47" s="506"/>
      <c r="J47" s="38"/>
      <c r="K47" s="38"/>
    </row>
    <row r="48" spans="2:11" ht="22.5" customHeight="1" x14ac:dyDescent="0.2">
      <c r="B48" s="437" t="s">
        <v>276</v>
      </c>
      <c r="C48" s="437"/>
      <c r="D48" s="437"/>
      <c r="E48" s="437"/>
      <c r="F48" s="437"/>
      <c r="G48" s="437"/>
      <c r="H48" s="437"/>
      <c r="I48" s="437"/>
      <c r="J48" s="38"/>
      <c r="K48" s="38"/>
    </row>
    <row r="49" spans="2:11" ht="22.5" customHeight="1" x14ac:dyDescent="0.2">
      <c r="B49" s="418" t="s">
        <v>277</v>
      </c>
      <c r="C49" s="177" t="s">
        <v>278</v>
      </c>
      <c r="D49" s="420" t="s">
        <v>279</v>
      </c>
      <c r="E49" s="420"/>
      <c r="F49" s="420"/>
      <c r="G49" s="420" t="s">
        <v>280</v>
      </c>
      <c r="H49" s="420"/>
      <c r="I49" s="420"/>
      <c r="J49" s="39"/>
      <c r="K49" s="39"/>
    </row>
    <row r="50" spans="2:11" ht="30.75" customHeight="1" x14ac:dyDescent="0.2">
      <c r="B50" s="419"/>
      <c r="C50" s="178"/>
      <c r="D50" s="421"/>
      <c r="E50" s="421"/>
      <c r="F50" s="421"/>
      <c r="G50" s="421"/>
      <c r="H50" s="421"/>
      <c r="I50" s="421"/>
      <c r="J50" s="39"/>
      <c r="K50" s="39"/>
    </row>
    <row r="51" spans="2:11" ht="32.25" customHeight="1" x14ac:dyDescent="0.2">
      <c r="B51" s="176" t="s">
        <v>281</v>
      </c>
      <c r="C51" s="421" t="s">
        <v>357</v>
      </c>
      <c r="D51" s="421"/>
      <c r="E51" s="421"/>
      <c r="F51" s="421"/>
      <c r="G51" s="421"/>
      <c r="H51" s="421"/>
      <c r="I51" s="421"/>
      <c r="J51" s="42"/>
      <c r="K51" s="42"/>
    </row>
    <row r="52" spans="2:11" ht="28.5" customHeight="1" x14ac:dyDescent="0.2">
      <c r="B52" s="167" t="s">
        <v>283</v>
      </c>
      <c r="C52" s="438" t="s">
        <v>303</v>
      </c>
      <c r="D52" s="439"/>
      <c r="E52" s="439"/>
      <c r="F52" s="439"/>
      <c r="G52" s="439"/>
      <c r="H52" s="439"/>
      <c r="I52" s="440"/>
      <c r="J52" s="42"/>
      <c r="K52" s="42"/>
    </row>
    <row r="53" spans="2:11" ht="30" customHeight="1" x14ac:dyDescent="0.2">
      <c r="B53" s="175" t="s">
        <v>285</v>
      </c>
      <c r="C53" s="421" t="s">
        <v>286</v>
      </c>
      <c r="D53" s="421"/>
      <c r="E53" s="421"/>
      <c r="F53" s="421"/>
      <c r="G53" s="421"/>
      <c r="H53" s="421"/>
      <c r="I53" s="421"/>
      <c r="J53" s="43"/>
      <c r="K53" s="43"/>
    </row>
    <row r="54" spans="2:11" ht="31.5" customHeight="1" x14ac:dyDescent="0.2">
      <c r="B54" s="175" t="s">
        <v>287</v>
      </c>
      <c r="C54" s="421"/>
      <c r="D54" s="421"/>
      <c r="E54" s="421"/>
      <c r="F54" s="421"/>
      <c r="G54" s="421"/>
      <c r="H54" s="421"/>
      <c r="I54" s="421"/>
      <c r="J54" s="49"/>
      <c r="K54" s="49"/>
    </row>
    <row r="55" spans="2:11" ht="12.75" customHeight="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formula1>$N$11:$N$12</formula1>
    </dataValidation>
    <dataValidation type="list" allowBlank="1" showInputMessage="1" showErrorMessage="1" sqref="H13:I13">
      <formula1>$N$5:$N$8</formula1>
    </dataValidation>
    <dataValidation type="list" allowBlank="1" showInputMessage="1" showErrorMessage="1" sqref="J10:K10">
      <formula1>$M$21:$M$28</formula1>
    </dataValidation>
    <dataValidation type="list" allowBlank="1" showInputMessage="1" showErrorMessage="1" sqref="C9:F9">
      <formula1>$M$6:$M$9</formula1>
    </dataValidation>
    <dataValidation type="list" allowBlank="1" showInputMessage="1" showErrorMessage="1" sqref="C24:E24">
      <formula1>$M$12:$M$15</formula1>
    </dataValidation>
    <dataValidation type="list" allowBlank="1" showInputMessage="1" showErrorMessage="1" sqref="H12:I12">
      <formula1>M17:M19</formula1>
    </dataValidation>
    <dataValidation type="list" showDropDown="1" showInputMessage="1" showErrorMessage="1" sqref="K12">
      <formula1>O17:O19</formula1>
    </dataValidation>
  </dataValidations>
  <pageMargins left="0.7" right="0.7" top="0.75" bottom="0.75" header="0.3" footer="0.3"/>
  <pageSetup orientation="portrait" r:id="rId1"/>
  <ignoredErrors>
    <ignoredError sqref="H27:I27 H28:H29 F27:G38 H37:H38" unlockedFormula="1"/>
    <ignoredError sqref="H30:H31" formula="1" unlockedFormula="1"/>
  </ignoredErrors>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79392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2.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664237-BA00-4E19-9D4C-97CF951D95E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Edgar OAP</cp:lastModifiedBy>
  <cp:revision/>
  <dcterms:created xsi:type="dcterms:W3CDTF">2010-03-25T16:40:43Z</dcterms:created>
  <dcterms:modified xsi:type="dcterms:W3CDTF">2023-12-11T18:42:09Z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