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C:\Users\MARCELA CASTRO\OneDrive\Documentos\IDPYBA\HERRAMIENTAS ENTREGADAS CULTURA 07 JUNIO 2024\"/>
    </mc:Choice>
  </mc:AlternateContent>
  <bookViews>
    <workbookView xWindow="0" yWindow="0" windowWidth="20490" windowHeight="7650" tabRatio="748"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workbook>
</file>

<file path=xl/calcChain.xml><?xml version="1.0" encoding="utf-8"?>
<calcChain xmlns="http://schemas.openxmlformats.org/spreadsheetml/2006/main">
  <c r="G27" i="24" l="1"/>
  <c r="I22" i="24" s="1"/>
  <c r="F27" i="24" l="1"/>
  <c r="H38" i="71" l="1"/>
  <c r="H37" i="71"/>
  <c r="H36" i="71"/>
  <c r="H35" i="71"/>
  <c r="H34" i="71"/>
  <c r="H33" i="71"/>
  <c r="H32" i="71"/>
  <c r="E31" i="71"/>
  <c r="E30" i="71"/>
  <c r="E29" i="71"/>
  <c r="H28" i="71"/>
  <c r="H29" i="71" s="1"/>
  <c r="H30" i="71" s="1"/>
  <c r="H31" i="71" s="1"/>
  <c r="E28" i="71"/>
  <c r="H27" i="71"/>
  <c r="G27" i="71"/>
  <c r="I22" i="71" s="1"/>
  <c r="I27" i="71" s="1"/>
  <c r="F27" i="71"/>
  <c r="E27" i="71"/>
  <c r="H38" i="73"/>
  <c r="H37" i="73"/>
  <c r="H36" i="73"/>
  <c r="H35" i="73"/>
  <c r="H34" i="73"/>
  <c r="H33" i="73"/>
  <c r="H32" i="73"/>
  <c r="E31" i="73"/>
  <c r="E30" i="73"/>
  <c r="H29" i="73"/>
  <c r="H30" i="73" s="1"/>
  <c r="H31" i="73" s="1"/>
  <c r="E29" i="73"/>
  <c r="H28" i="73"/>
  <c r="E28" i="73"/>
  <c r="H27" i="73"/>
  <c r="G27" i="73"/>
  <c r="I22" i="73" s="1"/>
  <c r="I27" i="73" s="1"/>
  <c r="F27" i="73"/>
  <c r="E27" i="73"/>
  <c r="H38" i="69"/>
  <c r="H37" i="69"/>
  <c r="H36" i="69"/>
  <c r="H35" i="69"/>
  <c r="H34" i="69"/>
  <c r="H33" i="69"/>
  <c r="H32" i="69"/>
  <c r="H28" i="69"/>
  <c r="H29" i="69" s="1"/>
  <c r="H30" i="69" s="1"/>
  <c r="H31" i="69" s="1"/>
  <c r="H27" i="69"/>
  <c r="G27" i="69"/>
  <c r="I22" i="69" s="1"/>
  <c r="I27" i="69" s="1"/>
  <c r="F27" i="69"/>
  <c r="F27" i="68"/>
  <c r="E31" i="69"/>
  <c r="E30" i="69"/>
  <c r="E29" i="69"/>
  <c r="E28" i="69"/>
  <c r="E27" i="69"/>
  <c r="E31" i="68"/>
  <c r="E30" i="68"/>
  <c r="E29" i="68"/>
  <c r="E28" i="68"/>
  <c r="E27" i="68"/>
  <c r="H38" i="68"/>
  <c r="H37" i="68"/>
  <c r="H36" i="68"/>
  <c r="H35" i="68"/>
  <c r="H34" i="68"/>
  <c r="H33" i="68"/>
  <c r="H32" i="68"/>
  <c r="H28" i="68"/>
  <c r="H29" i="68" s="1"/>
  <c r="H30" i="68" s="1"/>
  <c r="H31" i="68" s="1"/>
  <c r="H28" i="67"/>
  <c r="H27" i="68"/>
  <c r="H27" i="67"/>
  <c r="G27" i="68"/>
  <c r="I22" i="68" s="1"/>
  <c r="I27" i="68" s="1"/>
  <c r="F27" i="67"/>
  <c r="E31" i="67"/>
  <c r="E30" i="67"/>
  <c r="E29" i="67"/>
  <c r="E28" i="67"/>
  <c r="E27" i="67"/>
  <c r="H32" i="67" l="1"/>
  <c r="H33" i="67" s="1"/>
  <c r="H34" i="67" s="1"/>
  <c r="H35" i="67" s="1"/>
  <c r="H36" i="67" s="1"/>
  <c r="H37" i="67" s="1"/>
  <c r="H38" i="67" s="1"/>
  <c r="H31" i="67"/>
  <c r="H30" i="67"/>
  <c r="H29" i="67"/>
  <c r="G27" i="67"/>
  <c r="I22" i="67" s="1"/>
  <c r="I27" i="67" s="1"/>
  <c r="E27" i="24" l="1"/>
  <c r="G23" i="24"/>
  <c r="I27" i="24" s="1"/>
  <c r="E28" i="24"/>
  <c r="E29" i="24"/>
  <c r="E30" i="24"/>
  <c r="E31" i="24"/>
  <c r="H32" i="24"/>
  <c r="H33" i="24"/>
  <c r="H34" i="24"/>
  <c r="H35" i="24"/>
  <c r="H36" i="24"/>
  <c r="H37" i="24"/>
  <c r="H38" i="24"/>
  <c r="H27" i="24" l="1"/>
  <c r="H28" i="24" s="1"/>
  <c r="H29" i="24" s="1"/>
  <c r="H30" i="24" s="1"/>
  <c r="H31"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<sst xmlns="http://schemas.openxmlformats.org/spreadsheetml/2006/main" count="1055" uniqueCount="391">
  <si>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</si>
  <si>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</si>
  <si>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</si>
  <si>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</si>
  <si>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</si>
  <si>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</si>
  <si>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</si>
  <si>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</si>
  <si>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</si>
  <si>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</si>
  <si>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</si>
  <si>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</si>
  <si>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</si>
  <si>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</si>
  <si>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</si>
  <si>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</si>
  <si>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</si>
  <si>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</si>
  <si>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</si>
  <si>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</si>
  <si>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</si>
  <si>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</si>
  <si>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</si>
  <si>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</si>
  <si>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</si>
  <si>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</si>
  <si>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</si>
  <si>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</si>
  <si>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</si>
  <si>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</si>
  <si>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</si>
  <si>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</si>
  <si>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</si>
  <si>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</si>
  <si>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</si>
  <si>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</si>
  <si>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</si>
  <si>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</si>
  <si>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</si>
  <si>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</si>
  <si>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</si>
  <si>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</si>
  <si>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</si>
  <si>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</si>
  <si>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</si>
  <si>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</si>
  <si>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</si>
  <si>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</si>
  <si>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</si>
  <si>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</si>
  <si>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</si>
  <si>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</si>
  <si>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</si>
  <si>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</si>
  <si>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</si>
  <si>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</si>
  <si>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</si>
  <si>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</si>
  <si>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</si>
  <si>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</si>
  <si>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</si>
  <si>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</si>
  <si>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</si>
  <si>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</si>
  <si>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</si>
  <si>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</si>
  <si>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</si>
  <si>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</si>
  <si>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</si>
  <si>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</si>
  <si>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</si>
  <si>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</si>
  <si>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</si>
  <si>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</si>
  <si>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</si>
  <si>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</si>
  <si>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</si>
  <si>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</si>
  <si>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</si>
  <si>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</si>
  <si>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</si>
  <si>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</si>
  <si>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</si>
  <si>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</si>
  <si>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</si>
  <si>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</si>
  <si>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</si>
  <si>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</si>
  <si>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</si>
  <si>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</si>
  <si>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</si>
  <si>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</si>
  <si>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</si>
  <si>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</si>
  <si>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</si>
  <si>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</si>
  <si>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</si>
  <si>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</si>
  <si>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</si>
  <si>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</si>
  <si>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</si>
  <si>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</si>
  <si>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</si>
  <si>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</si>
  <si>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</si>
  <si>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</si>
  <si>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</si>
  <si>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</si>
  <si>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</si>
  <si>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</si>
  <si>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</si>
  <si>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</si>
  <si>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</si>
  <si>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</si>
  <si>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</si>
  <si>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</si>
  <si>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</si>
  <si>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</si>
  <si>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</si>
  <si>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</si>
  <si>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</si>
  <si>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</si>
  <si>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</si>
  <si>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</si>
  <si>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</si>
  <si>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</si>
  <si>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</si>
  <si>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</si>
  <si>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</si>
  <si>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</si>
  <si>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</si>
  <si>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</si>
  <si>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</si>
  <si>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</si>
  <si>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</si>
  <si>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</si>
  <si>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</si>
  <si>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</si>
  <si>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</si>
  <si>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</si>
  <si>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</si>
  <si>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</si>
  <si>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</si>
  <si>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</si>
  <si>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</si>
  <si>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</si>
  <si>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</si>
  <si>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</si>
  <si>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</si>
  <si>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</si>
  <si>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</si>
  <si>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</si>
  <si>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</si>
  <si>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</si>
  <si>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</si>
  <si>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</si>
  <si>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</si>
  <si>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</si>
  <si>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</si>
  <si>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</si>
  <si>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</si>
  <si>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</si>
  <si>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</si>
  <si>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</si>
  <si>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</si>
  <si>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</si>
  <si>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</si>
  <si>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</si>
  <si>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</si>
  <si>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</si>
  <si>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</si>
  <si>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</si>
  <si>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</si>
  <si>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</si>
  <si>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</si>
  <si>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</si>
  <si>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</si>
  <si>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</si>
  <si>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</si>
  <si>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</si>
  <si>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</si>
  <si>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</si>
  <si>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</si>
  <si>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</si>
  <si>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</si>
  <si>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</si>
  <si>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</si>
  <si>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</si>
  <si>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</si>
  <si>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</si>
  <si>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</si>
  <si>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</si>
  <si>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</si>
  <si>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</si>
  <si>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</si>
  <si>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</si>
  <si>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</si>
  <si>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</si>
  <si>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</si>
  <si>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</si>
  <si>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</si>
  <si>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</si>
  <si>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</si>
  <si>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</si>
  <si>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</si>
  <si>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</si>
  <si>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</si>
  <si>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</si>
  <si>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</si>
  <si>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</si>
  <si>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</si>
  <si>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</si>
  <si>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</si>
  <si>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</si>
  <si>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</si>
  <si>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</si>
  <si>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</si>
  <si>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</si>
  <si>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</si>
  <si>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</si>
  <si>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</si>
  <si>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</si>
  <si>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</si>
  <si>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</si>
  <si>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</si>
  <si>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</si>
  <si>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</si>
  <si>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</si>
  <si>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</si>
  <si>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</si>
  <si>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</si>
  <si>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</si>
  <si>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</si>
  <si>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</si>
  <si>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</si>
  <si>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</si>
  <si>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</si>
  <si>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</si>
  <si>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</si>
  <si>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</si>
  <si>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</si>
  <si>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</si>
  <si>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</si>
  <si>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</si>
  <si>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</si>
  <si>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</si>
  <si>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</si>
  <si>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</si>
  <si>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</si>
  <si>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</si>
  <si>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</si>
  <si>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</si>
  <si>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</si>
  <si>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</si>
  <si>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</si>
  <si>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</si>
  <si>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</si>
  <si>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</si>
  <si>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</si>
  <si>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</si>
  <si>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</si>
  <si>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</si>
  <si>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</si>
  <si>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</si>
  <si>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</si>
  <si>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</si>
  <si>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</si>
  <si>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</si>
  <si>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</si>
  <si>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</si>
  <si>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</si>
  <si>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</si>
  <si>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</si>
  <si>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</si>
  <si>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</si>
  <si>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</si>
  <si>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</si>
  <si>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</si>
  <si>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</si>
  <si>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</si>
  <si>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</si>
  <si>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</si>
  <si>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</si>
  <si>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</si>
  <si>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</si>
  <si>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</si>
  <si>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</si>
  <si>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</si>
  <si>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</si>
  <si>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</si>
  <si>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</si>
  <si>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</si>
  <si>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</si>
  <si>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</si>
  <si>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</si>
  <si>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</si>
  <si>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</si>
  <si>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</si>
  <si>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</si>
  <si>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</si>
  <si>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</si>
  <si>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</si>
  <si>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</si>
  <si>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</si>
  <si>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</si>
  <si>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</si>
  <si>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</si>
  <si>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</si>
  <si>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</si>
  <si>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</si>
  <si>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</si>
  <si>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</si>
  <si>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</si>
  <si>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</si>
  <si>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</si>
  <si>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</si>
  <si>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</si>
  <si>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</si>
  <si>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</si>
  <si>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</si>
  <si>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</si>
  <si>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</si>
  <si>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</si>
  <si>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</si>
  <si>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</si>
  <si>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</si>
  <si>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</si>
  <si>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</si>
  <si>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</si>
  <si>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</si>
  <si>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</si>
  <si>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</si>
  <si>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</si>
  <si>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</si>
  <si>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</si>
  <si>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</si>
  <si>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</si>
  <si>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</si>
  <si>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</si>
  <si>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</si>
  <si>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</si>
  <si>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</si>
  <si>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</si>
  <si>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</si>
  <si>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</si>
  <si>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</si>
  <si>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</si>
  <si>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</si>
  <si>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</si>
  <si>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</si>
  <si>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</si>
  <si>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</si>
  <si>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</si>
  <si>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</si>
  <si>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</si>
  <si>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</si>
  <si>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</si>
  <si>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</si>
  <si>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Campañas diseñadas e implementadas / Campañas programadas * 100</t>
  </si>
  <si>
    <t xml:space="preserve">Equipo de Educacion de la  Subdirección de Cultura Ciudadana y Gestión del Conocimiento. </t>
  </si>
  <si>
    <t>La magnitud programada para 2024 es inferior teniendo en cuenta que se programa en cumplimiento de la meta cuatrienio.</t>
  </si>
  <si>
    <t>Magnitud programada acumulada</t>
  </si>
  <si>
    <t xml:space="preserve">Equipo de Participacion Ciudadana de la  Subdirección de Cultura Ciudadana y Gestión del Conocimiento. </t>
  </si>
  <si>
    <t>01/01/2024</t>
  </si>
  <si>
    <t>NA</t>
  </si>
  <si>
    <t>América Monge Romero</t>
  </si>
  <si>
    <t>Natalia Parra Osorio</t>
  </si>
  <si>
    <t>Liliana Estefanía Saavedra  - Equipo de Regulacion</t>
  </si>
  <si>
    <t xml:space="preserve">Johanna Katherine Bernal Sotelo-Equipo de Cultura Ciudadana </t>
  </si>
  <si>
    <t xml:space="preserve">Ibith Fernanda Cortes Ardila-Equipo de Participacion Ciudadana - </t>
  </si>
  <si>
    <t xml:space="preserve">
</t>
  </si>
  <si>
    <t xml:space="preserve">La formulación e implementación de la estrategia de regulación a prestadores de servicio que trabajan para y con los animales constituye la oportunidad de mejorar las prácticas de bienestar en el manejo de los animales que son beneficiarios o utilizados para estos servicios, minimizando los riesgos de maltrato que puedan derivarse del ejercicio de estas actividades económicas.						</t>
  </si>
  <si>
    <t>NO APLICA</t>
  </si>
  <si>
    <t>Catalina Tenjo</t>
  </si>
  <si>
    <t>En el marco de la Meta "Diseñar e implementar 8 campañas pedagógicas de apropiación social del conocimiento que aborden perspectivas alternativas al antropocentrismo", el Instituto Distrital de Protección y Bienestar animal, en el mes de mayo de 2024, lanzó e inició la implementación de la nueva campaña "Rompe el ciclo" que busca desincentivar la reproducción y compra de mascotas no convencionales. Las reuniones para coordinar el lanzamiento de la campaña y las actividades pedagógicas para su implementación, se mantuvieron durante mayo. Con esto se logró en el periodo un avance de la magnitud física de 0,2 o en porcentaje de 20% para un 100% de cumplimiento.</t>
  </si>
  <si>
    <t>Para dar cumplimiento de la meta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en 2024, se vincularon 975 ciudadanos y ciudadanas a la estrategia de educación, para lo cual se pueden resaltar los siguientes logros: 
Enero de 2024: 00 
Febrero de 2024: 150 (Ámbito comunitario: 141 y Ámbito institucional: 9).
Marzo de 2024: 350 (Ámbito comunitario: 215, Ámbito educativo 43, Ámbito institucional: 13 y Ámbito Recreodeprotivo: 79).
Abril de 2024: 350 (Ámbito comunitario: 175, Ámbito educativo 110, Ámbito institucional: 40 y Ámbito Recreodeprotivo: 25).
Mayo de 2024: 125 (Ámbito comunitario: 50, Ámbito educativo 43, Ámbito institucional: 21 y Ámbito Recreodeprotivo: 11).</t>
  </si>
  <si>
    <t>En el marco de la meta, en la vigencia 2024 se  tienen 5 alianzas formalizadas de 5 programadas para la vigencia, logrando un avance acumulado del 100% de la meta. 
Se tinene los siguientes logros  para el mes de mayo:
*Alianza con la emisora LA KALLE: se definió un calendario de actividades para que la emisora pueda acompañar durante el mes de junio
*Acercamiento a la Empresa Simoniz para generar una propuesta conjunta que permita abrir espacios de ferias de emprendimientos en la localidad de Barrios Unidos
*Acercamiento a la Universidad Nacional de Colombia para generar una propuesta conjunta dirigida a sus estudiantes de intercambio nacionales e internacionales para incluir tematicas pyba en las acciones de la Universidad
*Inicio de sesiones de formación en la Universidad Sergio Arboleda y UNAD: finalización del ciclo de charlas para los estudiantes que pertenecen a los voluntariados de cada universidad. Queda pendiente realizar la jornada mirar y no tocar el 2 de junio en el parque Simón Bolívar
*Se han realizado 7 sesiones del seminario profesoral organizado por la ESAP, en el que han participado invitados de los equipos de Investigación, Regulación y la subdirectora de SCCGC</t>
  </si>
  <si>
    <t xml:space="preserve">En el marco del cuatrienio el Instituto ha gestionado 49 Alianzas (acumuladas en PDD; 2020=3 + 2021=13 + 2022=18 + 2023= 10  + 2024=5). 
Logrando los siguientes beneficios para la Comunidad: 
- Se han desarrollado estrategias de articulación interinstitucionales e intersectoriales y de ciudad región en temas de protección y bienestar animal.
- Se han gestionado alianzas, que potenciarán las intervenciones y cobertura en torno a la Protección y Bienestar Animal.
- De manera transversal se han fortalecido los procesos de participación ciudadana incidente en instancias, espacios de participación ciudadana y movilización social. </t>
  </si>
  <si>
    <t xml:space="preserve">Para dar cumplimiento de la meta "Vincular 10.000 ciudadanos y ciudadanas en talleres de formación que aborden la normatividad vigente y su aplicación en las instancias y los espacios de participación ciudadana y movilización social de protección y bienestar animal", se han alcanzado los siguientes logros: 
En enero se vincularon: 0 
En Febrero se vncularon 94 personas.
En marzo se vincularon 394 personas.  
En abril se vincularon 435 personas
En mayo se vincularon 173 personas
En mayo se realizaron 4 charlas presenciales y 2 charlas virtuales en el marco del programa de copropiedad y convivencia.
Se realizó un evento presencial con los referentes locales para revisar la conformación y formalización de los Consejos Locales de Protección y Bienestar Animal. 
Se realizó el primer encuentro zoolidario con Juntas de Acción Comunal, donde se presento a los comunales la oferta institucional y las competencias del IDPYBA.
En el programa de voluntariado social en PYBA se apoyaron las jornadas de adopción de la Unidad de Cuidado Animal – UCA, en mayo se acompañaron 3 jornadas. 
En el marco del voluntariado organizacional, se llevaron a cabo las acciones afirmativas para el cierre de las alianzas, con la participación de los estudiantes de la Universidad Sergio en la jornada de protección animal organizada por la Alcaldía Local de Los Mártires y su Consejo Local PYBA, donde estuvieron 15 estudiantes. Se avanzó en la programación de una jornada de la estrategia ‘Mirar y No tocar, es amar’, dirigida a los estudiantes de la UNAD y U sergio Arboleda para el mes de junio. 
En la implementación del programa de red de aliados se realizó una entrega de donación de alimento con el apoyo de Gabrica, apoyando 66 miebros de la red de aliados del IDPYBA.
Se vincularon ciudadanos de las localidades de Usaquén, Chapinero, Santa Fe, San Cristobal, Usme, Tunjuelito, Bosa, Kennedy, Fontibon, Engativa, Suba, Barrios Unidos, Teusaquillo, Antonio Nariño, Puente Aranda, La Candelaria, Rafeal Uribe y Ciudad Bolivar. </t>
  </si>
  <si>
    <t>Para dar cumplimiento de la meta "Definir y ejecutar 960 pactos con las instancias y espacios de participación ciudadana y movilización social por localidad para la Protección y Bienestar Animal", se han alcanzado los siguientes logros: 
En enero se ejecutaron 0 pactos 
En Febrero se ejecutaron 1 pacto
En marzo se ejecutaron 2 pactos
En abril se ejecuto 1 pacto
En mayo se desarrollo 1 pacto
En el mes de enero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febrero se logró un pacto en Puente Aranda, llevando los servicios y programas de protección y bienestar animal a las comunidades con quienes se pactaron los compromisos.
En el mes de marzo se lograron dos pactos en Suba, llevando los servicios y programas de protección y bienestar animal a las comunidades con quienes se pactaron los compromisos.
En el mes de abril se logró un pacto en Engativá, llevando los servicios y programas de protección y bienestar animal a las comunidades con quienes se pactaron los compromisos.
En mayo se realizó 1 pacto en la localidad de Barrios Unidos, llevando los servicios y programas de protección y bienestar animal a las comunidades con quienes se pactaron los compromisos.</t>
  </si>
  <si>
    <t xml:space="preserve">En el marco del cuatrienio el Instituto ha definido y ejecutado 960 pactos con las instancias y espacios de participación ciudadana y movilización social por localidad para la Protección y Bienestar Animal, distribuidos de la siguiente manera: PDD 2020=60 + 2021=390 + 2022=430 + 2023=75+ 2024=5. 
Logrando los siguientes beneficios para la Comunidad: 
Se generan espacios en los cuales se promueve la participación respaldada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t>
  </si>
  <si>
    <t>Con corte a 31 de mayo, se han vinculado 101 prestadores de servicios a la estrategia de regulación, lo que permite un avance para la vigencia del 100%. 
Enero de 2024: 00 prestadores de servicios
Febrero de 2024:15 prestadores de servicios
Marzo de 2024: 56 prestadores de servicios
Abril de 2024: 25 prestadores de servicios
Mayo de 2024: 05 prestadores de servicios</t>
  </si>
  <si>
    <t xml:space="preserve">
Para el presente periodo (mayo de 2024), se llevó a cabo 1 proceso de socialización de los lineamientos para la regulación en bienestar animal de las diferentes prestaciones de servicios que trabajan para y con los animales, a partir de los cuales se vincularon 5 prestadores de servicios a la estrategia de regulación del IDPYBA. Es asi como se han alcanzado logros frente a las siguientes actividades:
1. Realizar 31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1 procesos de socialización de los protocolos, guías y documentos producto de la implementación de la estrategia de regulación.
</t>
  </si>
  <si>
    <t>En el marco del cuatrienio el Instituto realizó 8 campañas (2020: 1 + 2021: 2 + 2022: 2 + 2023: 2 + 2024; 1 = 8)
Logrando los siguientes beneficios para la Comunidad: 
1. Generación de procesos pedagógicos considerando la sintiencia, conciencia  y el valor intrínseco de los animales no humanos.
2. Construcción del conocimiento en la  ciudadana a partir de las acciones de apropiación de la cultura ciudadana que promuevan el cambio de relación entre animales humanos y no humanos, su coexistencia territorial, defensa, protección y bienestar. 
3. Reconocimiento de la importancia de los procesos ecosistémicos.</t>
  </si>
  <si>
    <r>
      <t>En el periodo de mayo de 2024, se vincularon 125 personas a la estrategia de educación en protección y bienestar animal, lo que representa un avance del 100% frente a la programación de la vigencia 2024.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el periodo reportado se vincularon 125 personas en 8 intervenciones así:
1. En ámbito co</t>
    </r>
    <r>
      <rPr>
        <sz val="9"/>
        <color theme="1"/>
        <rFont val="Arial"/>
        <family val="2"/>
      </rPr>
      <t>munitario se desarrollaron 4 acciones de apropiación de la cultura ciudadana, impactando a</t>
    </r>
    <r>
      <rPr>
        <b/>
        <sz val="9"/>
        <color theme="1"/>
        <rFont val="Arial"/>
        <family val="2"/>
      </rPr>
      <t xml:space="preserve"> 50 ciudadanos y ciudadanas</t>
    </r>
    <r>
      <rPr>
        <sz val="9"/>
        <color theme="1"/>
        <rFont val="Arial"/>
        <family val="2"/>
      </rPr>
      <t>. 
Acciones que se realizaron de la siguiente manera:</t>
    </r>
    <r>
      <rPr>
        <sz val="9"/>
        <color rgb="FF000000"/>
        <rFont val="Arial"/>
        <family val="2"/>
      </rPr>
      <t xml:space="preserve">
**Huellitas de calle con 1 jornada y 2 ciudadanos sensibilizados.
**Mirar y no tocar es amar con 1 intervención y 7 ciudadanos sensibilizados.
**Pisa el freno hay vida en vía 1 jornada y 35 ciudadanados sensibilizados.
**Otras acciones de apropiación de la cultura ciudadana en ámbito comunitario con 1 intervenciones y 6 ciudadanos vinculados.
2. En ámbito educativo se desarrollaron 2 acciones de apropiación de la cultura ciudadana, impactando a</t>
    </r>
    <r>
      <rPr>
        <b/>
        <sz val="9"/>
        <color rgb="FF000000"/>
        <rFont val="Arial"/>
        <family val="2"/>
      </rPr>
      <t xml:space="preserve"> 43 miembros de la comunidad estudiantil</t>
    </r>
    <r>
      <rPr>
        <sz val="9"/>
        <color rgb="FF000000"/>
        <rFont val="Arial"/>
        <family val="2"/>
      </rPr>
      <t xml:space="preserve">. Adicionalmente, en ámbito educativo se continuaron las actividades de formación y trabajo en territorio con los estudiantes vinculados al servicio social estudiantil.
3.En ámbito institucional se desarrolló 1 acción de apropiación de la cultura ciudadana, impactando a </t>
    </r>
    <r>
      <rPr>
        <b/>
        <sz val="9"/>
        <color rgb="FF000000"/>
        <rFont val="Arial"/>
        <family val="2"/>
      </rPr>
      <t>21 ciudadanos y ciudadanas</t>
    </r>
    <r>
      <rPr>
        <sz val="9"/>
        <color rgb="FF000000"/>
        <rFont val="Arial"/>
        <family val="2"/>
      </rPr>
      <t xml:space="preserve">.
4.En ámbito recreodeportivo se desarrolló 1 acción de apropiación de la cultura ciudadana, impactando a </t>
    </r>
    <r>
      <rPr>
        <b/>
        <sz val="9"/>
        <color rgb="FF000000"/>
        <rFont val="Arial"/>
        <family val="2"/>
      </rPr>
      <t>11 ciudadanos y ciudadanas</t>
    </r>
    <r>
      <rPr>
        <sz val="9"/>
        <color rgb="FF000000"/>
        <rFont val="Arial"/>
        <family val="2"/>
      </rPr>
      <t>.</t>
    </r>
  </si>
  <si>
    <r>
      <t xml:space="preserve">En el marco del cuatrienio el Instituto vincularon </t>
    </r>
    <r>
      <rPr>
        <b/>
        <sz val="9"/>
        <rFont val="Arial"/>
        <family val="2"/>
      </rPr>
      <t xml:space="preserve">49,000 ciudadanos y ciudadanas </t>
    </r>
    <r>
      <rPr>
        <sz val="9"/>
        <rFont val="Arial"/>
        <family val="2"/>
      </rPr>
      <t xml:space="preserve">en las estrategias de sensibilización y educación en los ámbitos: educativo, recreodeportivo, institucional y comunitario, de la siguiente manera:  2020=1.359, 2021=19.566, 2022=25.000, 2023=2,100 y 2024=975. 
Logrando los siguientes beneficios para la comunidad: 
1. En el ambito comunitario incentivar a la comunidad en la generación de prácticas afirmativas y reducción de acciones que afectan negativamente el bienestar animal, vinculando a diversos grupos poblacionales y etáreos que movilicen la transformación cultural con un enfoque diferencial y particularmente de género incluyendo las acciones en el marco del Sistema Distrital de Cuidado.
2. En el ambito institucional instalar capacidades en los colaboradores de entidades públicas y privadas para optimizar la  respuesta  institucional ante  las necesidades de los animales  en los diferentes sectores de la ciudad, de tal manera que el distrito en general pueda asumir el reto de la protección, bienestar y defensa animal.
3. En el ambito educativo generar escenarios de construcción del conocimiento desde tempranas edades para que redunde en la movilización y participación ciudadana a favor de la vida y dignidad de los animales en articulacion con la comunidad educativa, procurando el relevo generacional en la protección animal. 
4.  En el ámbito recreodeportivo donde se generan acciones para vincular las prácticas recreportivas y el disfrute de espacios de esparcimiento con parámetros de bienestar animal para evitar accidentes prevenibles por desconocimiento como, golpes de calor, pérdidas y atropellamientos, así como fomentar la tenencia responsable para tener una convivencia interespecie armónica en estos espacios. 
La unión de experiencias pedagógicas de todos los ámbitos permitirá la construcción de la ciudadania zoolidaria bajo los valores del respeto, amor, compasión, empatía y no maleficencia. </t>
    </r>
  </si>
  <si>
    <t xml:space="preserve">En el periodo de mayo de 2024, han sido vinculados 173 ciudadanos y ciudadanas. La vinculación de los ciudadanos y ciudadanas se realizó de la siguiente manera: 
*Programa de copropiedad y convivencia: se vincularon 40 ciudadanas y ciudadanos. 
*Se vincularon 133 ciudadanas y ciudadanos a través de sensibilizaciones en participación ciudadana en favor de la protección animal en los diferentes espacios de participación ciudadana. </t>
  </si>
  <si>
    <t xml:space="preserve">En el marco del cuatrienio el Instituto ha vinculado 10.000 ciudadanos y ciudadanas en talleres de formación (acumulados PDD; 2020=404 + 2021=2800 + 2022=4,000 +2023=1.700 + 2024=1096). 
Logrando los siguientes beneficios para la Comunidad: 
- Aumentar la participación ciudadana en espacios de sensibilización y participativos que promuevan el cambio de relación entre animales humanos y no humanos, su coexistencia territorial, defensa, protección y bienestar
- Fortalecer los procesos de participación ciudadana incidente en instancias, espacios de participación ciudadana y movilización social
Los resultados en esta meta, se enfocan en fortalecer los espacios e instancias de participación ciudadana y movilización social por la protección y el bienestar animal, mediante el acompañamiento y talleres de formación a la comunidad para maximizar los procesos de participación incidente en la ciudad llegando a un total de 10.000 personas para vincular en estos espacios.
- Se acompaño la socialización de la estrategia de participación ciudadana para la construcción del Plan Distrital de Desarrollo, promoviendo la participación ciudadana en favor de los animales en Bogotá. </t>
  </si>
  <si>
    <t xml:space="preserve">Con corte a mayo de  2024, de manera acumulada se reportan 05 alianzas interinstitucionales con:
1.  Escuela Superior de Administración Pública ESAP que tiene por objetivo realizar un seminario profesoral con 8 sesiones durante el primer semestre de 2024 articulando la administración pública y la protección animal. 
2. Alianzas con la UNAD  y 3. Alianza con la Universidad Sergio Arboleda: Se encuentran en revisión los documentos, como actores estratégicos e identificación de las necesidades con el fin de realizar el documento de Propuesta para el Voluntariado organizacional.
4. Alianza con la emisora LA KALLE, que tiene por objetivo realizar formaciones y acciones en bienestar animal que permitan fortalecer las actividades enfocadas a la protección
5. Alianza con la Universidad Nacional de Colombia para fortalecer acciones en protección y bienestar animal dirigida a voluntarios de la Universidad </t>
  </si>
  <si>
    <r>
      <t xml:space="preserve">En la vigencia de 2024, se realizaron 5 pactos con las instancias y espacios de participación ciudadana, lo que corresponde a un avance del </t>
    </r>
    <r>
      <rPr>
        <sz val="9"/>
        <rFont val="Arial"/>
        <family val="2"/>
      </rPr>
      <t xml:space="preserve">100%. </t>
    </r>
    <r>
      <rPr>
        <sz val="9"/>
        <color rgb="FF000000"/>
        <rFont val="Arial"/>
        <family val="2"/>
      </rPr>
      <t xml:space="preserve">
Para el mes de mayo se realizó 1 pacto en la localidad de Barrios Unidos, llevando los servicios y programas de protección y bienestar animal a las comunidades con quienes se pactaron los compromisos.</t>
    </r>
  </si>
  <si>
    <t xml:space="preserve">Para dar cumplimiento a la meta de Diseñar e implementar 1 campaña pedagógica de apropiación social del conocimiento que aborde perspectivas alternativas al antropocentrismo, en 2024, se definió la realización de la campaña "Rompe el ciclo" que busca desincentivar la reproducción y compra de mascotas no convencionales, para la cual se pueden resaltar los siguientes logros de gestión: 
-Enero de 2024: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
-Febrero de 2024: Se elaboró el documento base de campaña para guiar el planteamiento y comprensión del concepto y contenido de la nueva campaña pedagógica "Mascotas no convencionales: rompe el ciclo". En este documento se plantearon los objetivos, la justificación, la problemática a abordar, ejes temáticos y acciones para su implementación.
-Marzo de 2024: Se elaboró el brief creativo para definir la estrategia creativa y los mensajes que se utilizarán en el lanzamiento e implementación de la nueva campaña pedagógica "Mascotas no convencionales: rompe el ciclo". Además, se inició la elaboración de piezas gráficas con los mensajes educativos de la nueva campaña.
-Abril de 2024: Se elaboraron las piezas gráficas y el material educativo, que incluye cartillas y taller pedagógico para difundir los mensajes de la nueva campaña "Mascotas no convencionales: rompe el ciclo" y sensibilizar a la ciudadanía para detener la reproducción y compra de especies animales consideradas como mascotas no convencionales. Además, se continuaron las reuniones para coordinar el lanzamiento de la campaña. 
-Mayo de 2024: el 5 de mayo se lanzó la nueva campaña "Rompe el ciclo" por medios digitales como Youtube y Facebook live y se inició la implementación de las actividades pedagógicas de la campaña. En tres instituciones educativas se realizaron los talleres pedagógicos de la campaña enfocados en el reconocimiento de las consecuencias de la tenencia de mascotas no convencionales domésticas y exóticas.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</si>
</sst>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000000"/>
      <name val="Tahoma"/>
      <family val="2"/>
    </font>
    <font>
      <sz val="9"/>
      <color rgb="FF000000"/>
      <name val="Tahoma"/>
      <family val="2"/>
    </font>
    <font>
      <sz val="8"/>
      <color rgb="FF000000"/>
      <name val="Arial"/>
      <family val="2"/>
    </font>
    <font>
      <b/>
      <sz val="11"/>
      <color rgb="FF000000"/>
      <name val="Arial"/>
      <family val="2"/>
    </font>
    <font>
      <b/>
      <sz val="9"/>
      <color rgb="FF000000"/>
      <name val="Arial"/>
      <family val="2"/>
    </font>
    <font>
      <sz val="9"/>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
      <patternFill patternType="solid">
        <fgColor rgb="FFC4D79B"/>
        <bgColor rgb="FF000000"/>
      </patternFill>
    </fill>
    <fill>
      <patternFill patternType="solid">
        <fgColor rgb="FFFFFFFF"/>
        <bgColor rgb="FF000000"/>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0" xfId="0" applyFont="1" applyFill="1" applyBorder="1" applyAlignment="1">
      <alignment horizontal="center" vertical="center" wrapText="1"/>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4" fontId="9" fillId="0" borderId="10" xfId="1371" applyNumberFormat="1" applyFont="1" applyBorder="1" applyAlignment="1" applyProtection="1">
      <alignment vertical="center" wrapText="1"/>
      <protection locked="0"/>
    </xf>
    <xf numFmtId="171" fontId="53" fillId="0" borderId="0" xfId="0" applyNumberFormat="1" applyFont="1"/>
    <xf numFmtId="1" fontId="53" fillId="0" borderId="0" xfId="0" applyNumberFormat="1" applyFont="1"/>
    <xf numFmtId="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52" fillId="50" borderId="10" xfId="1250" applyNumberFormat="1" applyFont="1" applyFill="1" applyBorder="1" applyAlignment="1">
      <alignment horizontal="center" vertical="center"/>
    </xf>
    <xf numFmtId="0" fontId="8" fillId="66" borderId="10" xfId="0" applyFont="1" applyFill="1" applyBorder="1" applyAlignment="1">
      <alignment horizontal="left" vertical="center" wrapText="1"/>
    </xf>
    <xf numFmtId="0" fontId="9" fillId="0" borderId="10" xfId="0" applyFont="1" applyBorder="1" applyAlignment="1">
      <alignment horizontal="center" vertical="center"/>
    </xf>
    <xf numFmtId="0" fontId="8" fillId="66" borderId="10" xfId="0" applyFont="1" applyFill="1" applyBorder="1" applyAlignment="1">
      <alignment vertical="center" wrapText="1"/>
    </xf>
    <xf numFmtId="0" fontId="8" fillId="66" borderId="10" xfId="0" applyFont="1" applyFill="1" applyBorder="1" applyAlignment="1">
      <alignment horizontal="center" vertical="center" wrapText="1"/>
    </xf>
    <xf numFmtId="0" fontId="81" fillId="67" borderId="10" xfId="0" applyFont="1" applyFill="1" applyBorder="1" applyAlignment="1">
      <alignment horizontal="center" vertical="center"/>
    </xf>
    <xf numFmtId="0" fontId="81" fillId="0" borderId="10" xfId="0" applyFont="1" applyBorder="1" applyAlignment="1">
      <alignment horizontal="center" vertical="center"/>
    </xf>
    <xf numFmtId="0" fontId="81" fillId="67" borderId="10" xfId="0" applyFont="1" applyFill="1" applyBorder="1" applyAlignment="1">
      <alignment vertical="center"/>
    </xf>
    <xf numFmtId="0" fontId="8" fillId="66" borderId="10" xfId="0" applyFont="1" applyFill="1" applyBorder="1" applyAlignment="1">
      <alignment horizontal="justify" vertical="center" wrapText="1"/>
    </xf>
    <xf numFmtId="0" fontId="9" fillId="0" borderId="10" xfId="0" applyFont="1" applyBorder="1" applyAlignment="1">
      <alignment vertical="center" wrapText="1"/>
    </xf>
    <xf numFmtId="0" fontId="8" fillId="66" borderId="10" xfId="0" applyFont="1" applyFill="1" applyBorder="1" applyAlignment="1">
      <alignment horizontal="justify" vertical="center"/>
    </xf>
    <xf numFmtId="2" fontId="81" fillId="67" borderId="10" xfId="0" applyNumberFormat="1" applyFont="1" applyFill="1" applyBorder="1" applyAlignment="1">
      <alignment horizontal="center" vertical="center"/>
    </xf>
    <xf numFmtId="2" fontId="81" fillId="0" borderId="10" xfId="0" applyNumberFormat="1" applyFont="1" applyBorder="1" applyAlignment="1">
      <alignment horizontal="center" vertical="center"/>
    </xf>
    <xf numFmtId="2" fontId="53" fillId="0" borderId="0" xfId="0" applyNumberFormat="1" applyFont="1"/>
    <xf numFmtId="9" fontId="53" fillId="0" borderId="10" xfId="1495" applyFont="1" applyFill="1" applyBorder="1" applyAlignment="1" applyProtection="1">
      <alignment horizontal="center" vertical="center"/>
      <protection hidden="1"/>
    </xf>
    <xf numFmtId="0" fontId="53" fillId="0" borderId="0" xfId="0" applyFont="1" applyAlignment="1">
      <alignment wrapText="1"/>
    </xf>
    <xf numFmtId="0" fontId="0" fillId="0" borderId="0" xfId="0" applyAlignment="1">
      <alignment wrapText="1"/>
    </xf>
    <xf numFmtId="0" fontId="0" fillId="0" borderId="0" xfId="0" applyAlignment="1">
      <alignment vertical="top"/>
    </xf>
    <xf numFmtId="1" fontId="12" fillId="0" borderId="0" xfId="1496" applyNumberFormat="1" applyFont="1" applyFill="1" applyBorder="1" applyAlignment="1">
      <alignment horizontal="center" vertical="top" wrapText="1"/>
    </xf>
    <xf numFmtId="3" fontId="53" fillId="0" borderId="0" xfId="0" applyNumberFormat="1" applyFont="1"/>
    <xf numFmtId="2" fontId="81" fillId="0" borderId="10" xfId="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1" fontId="9" fillId="50" borderId="10" xfId="1496" applyNumberFormat="1" applyFont="1" applyFill="1" applyBorder="1" applyAlignment="1">
      <alignment vertical="center" wrapText="1"/>
    </xf>
    <xf numFmtId="10" fontId="9" fillId="0" borderId="10" xfId="1495" applyNumberFormat="1" applyFont="1" applyFill="1" applyBorder="1" applyAlignment="1" applyProtection="1">
      <alignment horizontal="center" vertical="center" wrapText="1"/>
      <protection locked="0" hidden="1"/>
    </xf>
    <xf numFmtId="0" fontId="9" fillId="67" borderId="10" xfId="0" applyFont="1" applyFill="1" applyBorder="1" applyAlignment="1">
      <alignment vertical="center" wrapText="1"/>
    </xf>
    <xf numFmtId="4" fontId="9" fillId="67" borderId="10" xfId="0" applyNumberFormat="1" applyFont="1" applyFill="1" applyBorder="1" applyAlignment="1">
      <alignment horizontal="center" vertical="center" wrapText="1"/>
    </xf>
    <xf numFmtId="0" fontId="8" fillId="66" borderId="10" xfId="0" applyFont="1" applyFill="1" applyBorder="1" applyAlignment="1">
      <alignment vertical="top" wrapText="1"/>
    </xf>
    <xf numFmtId="0" fontId="8" fillId="66" borderId="10" xfId="0" applyFont="1" applyFill="1" applyBorder="1" applyAlignment="1">
      <alignment horizontal="center" vertical="center"/>
    </xf>
    <xf numFmtId="3" fontId="9" fillId="67" borderId="10" xfId="0" applyNumberFormat="1" applyFont="1" applyFill="1" applyBorder="1" applyAlignment="1">
      <alignment vertical="center" wrapText="1"/>
    </xf>
    <xf numFmtId="1" fontId="81" fillId="67" borderId="10" xfId="0" applyNumberFormat="1" applyFont="1" applyFill="1" applyBorder="1" applyAlignment="1">
      <alignment horizontal="center" vertical="center"/>
    </xf>
    <xf numFmtId="1" fontId="81" fillId="0" borderId="10" xfId="0" applyNumberFormat="1" applyFont="1" applyBorder="1" applyAlignment="1">
      <alignment horizontal="center" vertical="center"/>
    </xf>
    <xf numFmtId="1" fontId="81" fillId="0" borderId="10" xfId="0" applyNumberFormat="1" applyFont="1" applyFill="1" applyBorder="1" applyAlignment="1">
      <alignment horizontal="center" vertical="center"/>
    </xf>
    <xf numFmtId="0" fontId="9" fillId="67" borderId="10" xfId="0" applyFont="1" applyFill="1" applyBorder="1" applyAlignment="1">
      <alignment horizontal="center" vertical="center"/>
    </xf>
    <xf numFmtId="0" fontId="61" fillId="0" borderId="0" xfId="0" applyFont="1"/>
    <xf numFmtId="0" fontId="61" fillId="0" borderId="0" xfId="0" applyFont="1" applyAlignment="1">
      <alignment vertical="top"/>
    </xf>
    <xf numFmtId="0" fontId="8" fillId="61" borderId="10" xfId="1371" applyFont="1" applyFill="1" applyBorder="1" applyAlignment="1">
      <alignment vertical="top" wrapText="1"/>
    </xf>
    <xf numFmtId="1" fontId="9" fillId="24" borderId="10" xfId="1250" applyNumberFormat="1" applyFont="1" applyFill="1" applyBorder="1" applyAlignment="1">
      <alignment horizontal="center" vertical="center"/>
    </xf>
    <xf numFmtId="0" fontId="4" fillId="0" borderId="0" xfId="1371" applyFont="1" applyAlignment="1" applyProtection="1">
      <alignment vertical="center" wrapText="1"/>
      <protection locked="0"/>
    </xf>
    <xf numFmtId="0" fontId="4" fillId="0" borderId="0" xfId="1371" applyFont="1" applyAlignment="1">
      <alignment vertical="center"/>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81" fillId="0" borderId="10" xfId="1371" applyFont="1" applyFill="1" applyBorder="1" applyAlignment="1" applyProtection="1">
      <alignment horizontal="justify" vertical="center" wrapText="1"/>
      <protection locked="0"/>
    </xf>
    <xf numFmtId="0" fontId="53" fillId="0" borderId="10" xfId="1371" applyFont="1" applyFill="1" applyBorder="1" applyAlignment="1" applyProtection="1">
      <alignment horizontal="justify" vertical="center" wrapText="1"/>
      <protection locked="0"/>
    </xf>
    <xf numFmtId="171" fontId="9" fillId="50" borderId="10" xfId="1250" applyNumberFormat="1" applyFont="1" applyFill="1" applyBorder="1" applyAlignment="1" applyProtection="1">
      <alignment horizontal="center" vertical="center" wrapText="1"/>
      <protection locked="0"/>
    </xf>
    <xf numFmtId="10" fontId="9" fillId="50" borderId="10" xfId="1250" applyNumberFormat="1" applyFont="1" applyFill="1" applyBorder="1" applyAlignment="1" applyProtection="1">
      <alignment horizontal="center" vertical="center" wrapText="1"/>
      <protection locked="0"/>
    </xf>
    <xf numFmtId="14" fontId="9" fillId="50" borderId="10" xfId="1371" applyNumberFormat="1" applyFont="1" applyFill="1" applyBorder="1" applyAlignment="1">
      <alignment horizontal="center" vertical="center" wrapText="1"/>
    </xf>
    <xf numFmtId="1" fontId="9" fillId="50" borderId="10" xfId="1250" applyNumberFormat="1" applyFont="1" applyFill="1" applyBorder="1" applyAlignment="1">
      <alignment horizontal="center" vertical="center" wrapText="1"/>
    </xf>
    <xf numFmtId="0" fontId="52" fillId="61" borderId="10" xfId="1371" applyFont="1" applyFill="1" applyBorder="1" applyAlignment="1">
      <alignment horizontal="center" vertical="center"/>
    </xf>
    <xf numFmtId="0" fontId="9" fillId="0" borderId="10" xfId="1371" applyFont="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10" xfId="1371" applyFont="1" applyBorder="1" applyAlignment="1">
      <alignment horizontal="center" vertical="center"/>
    </xf>
    <xf numFmtId="0" fontId="53" fillId="0" borderId="10" xfId="1371" applyFont="1" applyBorder="1" applyAlignment="1" applyProtection="1">
      <alignment horizontal="justify" vertical="center" wrapText="1"/>
      <protection locked="0"/>
    </xf>
    <xf numFmtId="0" fontId="9" fillId="0" borderId="10" xfId="1371" applyFont="1" applyBorder="1" applyAlignment="1" applyProtection="1">
      <alignment horizontal="justify" vertical="center" wrapText="1"/>
      <protection locked="0"/>
    </xf>
    <xf numFmtId="0" fontId="8" fillId="66" borderId="10" xfId="0" applyFont="1" applyFill="1" applyBorder="1" applyAlignment="1">
      <alignment horizontal="left" vertical="center" wrapText="1"/>
    </xf>
    <xf numFmtId="0" fontId="8" fillId="66"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80" fillId="66" borderId="10" xfId="0" applyFont="1" applyFill="1" applyBorder="1" applyAlignment="1">
      <alignment horizontal="center" vertical="center"/>
    </xf>
    <xf numFmtId="0" fontId="9" fillId="67" borderId="10" xfId="0" applyFont="1" applyFill="1" applyBorder="1" applyAlignment="1">
      <alignment horizontal="center" vertical="center"/>
    </xf>
    <xf numFmtId="0" fontId="9" fillId="0" borderId="10" xfId="0" applyFont="1" applyBorder="1" applyAlignment="1">
      <alignment horizontal="left" vertical="center" wrapText="1"/>
    </xf>
    <xf numFmtId="4" fontId="9" fillId="50" borderId="10" xfId="1250" applyNumberFormat="1" applyFont="1" applyFill="1" applyBorder="1" applyAlignment="1" applyProtection="1">
      <alignment horizontal="center" vertical="center" wrapText="1"/>
      <protection locked="0"/>
    </xf>
    <xf numFmtId="0" fontId="81" fillId="0" borderId="10" xfId="0" applyFont="1" applyFill="1" applyBorder="1" applyAlignment="1">
      <alignment horizontal="justify" vertical="center" wrapText="1"/>
    </xf>
    <xf numFmtId="0" fontId="80" fillId="0" borderId="10" xfId="0" applyFont="1" applyBorder="1" applyAlignment="1">
      <alignment horizontal="center" vertical="center"/>
    </xf>
    <xf numFmtId="0" fontId="8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8" fillId="66" borderId="10" xfId="0" applyFont="1" applyFill="1" applyBorder="1" applyAlignment="1">
      <alignment horizontal="center" vertical="center"/>
    </xf>
    <xf numFmtId="14" fontId="9" fillId="67" borderId="10" xfId="0" applyNumberFormat="1" applyFont="1" applyFill="1" applyBorder="1" applyAlignment="1">
      <alignment horizontal="center" vertical="center" wrapText="1"/>
    </xf>
    <xf numFmtId="0" fontId="9" fillId="67"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0" xfId="0" applyFont="1" applyFill="1" applyBorder="1" applyAlignment="1">
      <alignment horizontal="center" vertical="center" wrapText="1"/>
    </xf>
    <xf numFmtId="14" fontId="9" fillId="67" borderId="10" xfId="0" applyNumberFormat="1" applyFont="1" applyFill="1" applyBorder="1" applyAlignment="1">
      <alignment horizontal="center" vertical="center"/>
    </xf>
    <xf numFmtId="0" fontId="79" fillId="66" borderId="20" xfId="0" applyFont="1" applyFill="1" applyBorder="1" applyAlignment="1">
      <alignment horizontal="center" vertical="center"/>
    </xf>
    <xf numFmtId="0" fontId="79" fillId="66" borderId="32" xfId="0" applyFont="1" applyFill="1" applyBorder="1" applyAlignment="1">
      <alignment horizontal="center" vertical="center"/>
    </xf>
    <xf numFmtId="0" fontId="79" fillId="66" borderId="34" xfId="0" applyFont="1" applyFill="1" applyBorder="1" applyAlignment="1">
      <alignment horizontal="center" vertical="center"/>
    </xf>
    <xf numFmtId="0" fontId="8" fillId="66" borderId="20" xfId="0" applyFont="1" applyFill="1" applyBorder="1" applyAlignment="1">
      <alignment horizontal="center" vertical="center" wrapText="1"/>
    </xf>
    <xf numFmtId="0" fontId="8" fillId="66" borderId="34"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3" fontId="9" fillId="50" borderId="10" xfId="1250" applyNumberFormat="1" applyFont="1" applyFill="1" applyBorder="1" applyAlignment="1" applyProtection="1">
      <alignment horizontal="center" vertical="center" wrapText="1"/>
      <protection locked="0"/>
    </xf>
    <xf numFmtId="0" fontId="81" fillId="0" borderId="10" xfId="0" applyFont="1" applyBorder="1" applyAlignment="1">
      <alignment horizontal="left" vertical="center" wrapText="1"/>
    </xf>
    <xf numFmtId="0" fontId="9" fillId="67" borderId="10" xfId="0" applyFont="1" applyFill="1" applyBorder="1" applyAlignment="1">
      <alignment horizontal="left" vertical="center" wrapText="1"/>
    </xf>
    <xf numFmtId="0" fontId="8" fillId="24" borderId="10" xfId="1371" applyFont="1" applyFill="1" applyBorder="1" applyAlignment="1">
      <alignment horizontal="center" vertical="center"/>
    </xf>
    <xf numFmtId="0" fontId="52" fillId="0" borderId="10" xfId="0" applyFont="1" applyBorder="1" applyAlignment="1" applyProtection="1">
      <alignment horizontal="center" wrapText="1"/>
      <protection locked="0"/>
    </xf>
    <xf numFmtId="0" fontId="52" fillId="0" borderId="10" xfId="0" applyFont="1" applyBorder="1" applyAlignment="1" applyProtection="1">
      <alignment horizontal="center" vertical="center" wrapText="1"/>
      <protection locked="0"/>
    </xf>
    <xf numFmtId="3" fontId="9" fillId="67" borderId="10" xfId="0" applyNumberFormat="1" applyFont="1" applyFill="1" applyBorder="1" applyAlignment="1">
      <alignment horizontal="center" vertical="center" wrapText="1"/>
    </xf>
    <xf numFmtId="0" fontId="81" fillId="0" borderId="10" xfId="0" applyFont="1" applyFill="1" applyBorder="1" applyAlignment="1">
      <alignment horizontal="left" vertical="center" wrapText="1"/>
    </xf>
    <xf numFmtId="0" fontId="79" fillId="66" borderId="10" xfId="0" applyFont="1" applyFill="1" applyBorder="1" applyAlignment="1">
      <alignment horizontal="center" vertical="center"/>
    </xf>
    <xf numFmtId="0" fontId="9" fillId="0" borderId="10" xfId="0" applyFont="1" applyFill="1" applyBorder="1" applyAlignment="1">
      <alignment horizontal="justify" vertical="center" wrapText="1"/>
    </xf>
    <xf numFmtId="0" fontId="9" fillId="0" borderId="10" xfId="0" applyFont="1" applyFill="1" applyBorder="1" applyAlignment="1">
      <alignment horizontal="justify" vertical="top" wrapText="1"/>
    </xf>
    <xf numFmtId="0" fontId="53" fillId="0" borderId="10" xfId="1371" applyFont="1" applyBorder="1" applyAlignment="1" applyProtection="1">
      <alignment horizontal="left" vertical="center" wrapText="1"/>
      <protection locked="0"/>
    </xf>
    <xf numFmtId="0" fontId="78" fillId="0" borderId="10" xfId="0" applyFont="1" applyBorder="1" applyAlignment="1">
      <alignment horizontal="justify" vertical="center" wrapText="1"/>
    </xf>
    <xf numFmtId="0" fontId="9" fillId="65" borderId="10" xfId="0" applyFont="1" applyFill="1" applyBorder="1" applyAlignment="1">
      <alignment horizontal="justify" vertical="top" wrapText="1"/>
    </xf>
    <xf numFmtId="171" fontId="9" fillId="50" borderId="10" xfId="1250"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pt idx="1">
                  <c:v>15</c:v>
                </c:pt>
                <c:pt idx="2">
                  <c:v>56</c:v>
                </c:pt>
                <c:pt idx="3">
                  <c:v>25</c:v>
                </c:pt>
                <c:pt idx="4">
                  <c:v>5</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26</c:v>
                </c:pt>
                <c:pt idx="2">
                  <c:v>45</c:v>
                </c:pt>
                <c:pt idx="3">
                  <c:v>20</c:v>
                </c:pt>
                <c:pt idx="4">
                  <c:v>10</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0.14851485148514851</c:v>
                </c:pt>
                <c:pt idx="2">
                  <c:v>0.70297029702970304</c:v>
                </c:pt>
                <c:pt idx="3">
                  <c:v>0.95049504950495056</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4368942470813502"/>
          <c:y val="0.22490175646135038"/>
          <c:w val="0.14327470846274268"/>
          <c:h val="0.41096446165856643"/>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0.1</c:v>
                </c:pt>
                <c:pt idx="1">
                  <c:v>0.1</c:v>
                </c:pt>
                <c:pt idx="2">
                  <c:v>0.3</c:v>
                </c:pt>
                <c:pt idx="3">
                  <c:v>0.3</c:v>
                </c:pt>
                <c:pt idx="4">
                  <c:v>0.2</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0.1</c:v>
                </c:pt>
                <c:pt idx="1">
                  <c:v>0.1</c:v>
                </c:pt>
                <c:pt idx="2">
                  <c:v>0.3</c:v>
                </c:pt>
                <c:pt idx="3">
                  <c:v>0.3</c:v>
                </c:pt>
                <c:pt idx="4">
                  <c:v>0.2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0.1</c:v>
                </c:pt>
                <c:pt idx="1">
                  <c:v>0.2</c:v>
                </c:pt>
                <c:pt idx="2">
                  <c:v>0.5</c:v>
                </c:pt>
                <c:pt idx="3">
                  <c:v>0.8</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3526600854236088"/>
          <c:y val="0.30421874038047159"/>
          <c:w val="0.15743250073661694"/>
          <c:h val="0.3459526154856451"/>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c:formatCode>
                <c:ptCount val="12"/>
                <c:pt idx="0">
                  <c:v>0</c:v>
                </c:pt>
                <c:pt idx="1">
                  <c:v>150</c:v>
                </c:pt>
                <c:pt idx="2">
                  <c:v>350</c:v>
                </c:pt>
                <c:pt idx="3">
                  <c:v>350</c:v>
                </c:pt>
                <c:pt idx="4">
                  <c:v>125</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c:formatCode>
                <c:ptCount val="12"/>
                <c:pt idx="0">
                  <c:v>0</c:v>
                </c:pt>
                <c:pt idx="1">
                  <c:v>150</c:v>
                </c:pt>
                <c:pt idx="2">
                  <c:v>350</c:v>
                </c:pt>
                <c:pt idx="3">
                  <c:v>350</c:v>
                </c:pt>
                <c:pt idx="4">
                  <c:v>125</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0.15384615384615385</c:v>
                </c:pt>
                <c:pt idx="2">
                  <c:v>0.51282051282051277</c:v>
                </c:pt>
                <c:pt idx="3">
                  <c:v>0.87179487179487181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000"/>
          <c:min val="10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inorUnit val="1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035813447760322"/>
          <c:y val="0.28597406994205976"/>
          <c:w val="0.14224423819971652"/>
          <c:h val="0.4154793358404798"/>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General</c:formatCode>
                <c:ptCount val="12"/>
                <c:pt idx="0">
                  <c:v>0</c:v>
                </c:pt>
                <c:pt idx="1">
                  <c:v>94</c:v>
                </c:pt>
                <c:pt idx="2">
                  <c:v>394</c:v>
                </c:pt>
                <c:pt idx="3">
                  <c:v>435</c:v>
                </c:pt>
                <c:pt idx="4">
                  <c:v>173</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General</c:formatCode>
                <c:ptCount val="12"/>
                <c:pt idx="0">
                  <c:v>0</c:v>
                </c:pt>
                <c:pt idx="1">
                  <c:v>274</c:v>
                </c:pt>
                <c:pt idx="2">
                  <c:v>214</c:v>
                </c:pt>
                <c:pt idx="3">
                  <c:v>324</c:v>
                </c:pt>
                <c:pt idx="4">
                  <c:v>284</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8.576642335766424E-2</c:v>
                </c:pt>
                <c:pt idx="2">
                  <c:v>0.44525547445255476</c:v>
                </c:pt>
                <c:pt idx="3">
                  <c:v>0.84215328467153283</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0.2</c:v>
                </c:pt>
                <c:pt idx="2">
                  <c:v>0.60000000000000009</c:v>
                </c:pt>
                <c:pt idx="3">
                  <c:v>0.8</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5"/>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6518385362114336"/>
          <c:y val="0.3486699182418746"/>
          <c:w val="0.12748720079483472"/>
          <c:h val="0.3880160807179246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3</c:v>
                </c:pt>
                <c:pt idx="3">
                  <c:v>1</c:v>
                </c:pt>
                <c:pt idx="4">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0.6</c:v>
                </c:pt>
                <c:pt idx="3">
                  <c:v>0.8</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303742</xdr:colOff>
      <xdr:row>0</xdr:row>
      <xdr:rowOff>28575</xdr:rowOff>
    </xdr:from>
    <xdr:to>
      <xdr:col>1</xdr:col>
      <xdr:colOff>1313392</xdr:colOff>
      <xdr:row>2</xdr:row>
      <xdr:rowOff>342900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7242" y="2857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2</xdr:row>
          <xdr:rowOff>152400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214800</xdr:colOff>
      <xdr:row>39</xdr:row>
      <xdr:rowOff>197833</xdr:rowOff>
    </xdr:from>
    <xdr:to>
      <xdr:col>8</xdr:col>
      <xdr:colOff>1269999</xdr:colOff>
      <xdr:row>43</xdr:row>
      <xdr:rowOff>172154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335492</xdr:colOff>
      <xdr:row>0</xdr:row>
      <xdr:rowOff>0</xdr:rowOff>
    </xdr:from>
    <xdr:to>
      <xdr:col>1</xdr:col>
      <xdr:colOff>1345142</xdr:colOff>
      <xdr:row>2</xdr:row>
      <xdr:rowOff>314325</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992"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2</xdr:row>
          <xdr:rowOff>123825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349249</xdr:colOff>
      <xdr:row>39</xdr:row>
      <xdr:rowOff>279400</xdr:rowOff>
    </xdr:from>
    <xdr:to>
      <xdr:col>8</xdr:col>
      <xdr:colOff>1193799</xdr:colOff>
      <xdr:row>43</xdr:row>
      <xdr:rowOff>190210</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291201</xdr:colOff>
      <xdr:row>39</xdr:row>
      <xdr:rowOff>84668</xdr:rowOff>
    </xdr:from>
    <xdr:to>
      <xdr:col>8</xdr:col>
      <xdr:colOff>1000126</xdr:colOff>
      <xdr:row>42</xdr:row>
      <xdr:rowOff>342901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304800</xdr:colOff>
      <xdr:row>39</xdr:row>
      <xdr:rowOff>247650</xdr:rowOff>
    </xdr:from>
    <xdr:to>
      <xdr:col>8</xdr:col>
      <xdr:colOff>1219201</xdr:colOff>
      <xdr:row>43</xdr:row>
      <xdr:rowOff>733425</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323850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1525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170857</xdr:colOff>
      <xdr:row>39</xdr:row>
      <xdr:rowOff>95249</xdr:rowOff>
    </xdr:from>
    <xdr:to>
      <xdr:col>8</xdr:col>
      <xdr:colOff>976312</xdr:colOff>
      <xdr:row>43</xdr:row>
      <xdr:rowOff>276891</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123826</xdr:rowOff>
    </xdr:from>
    <xdr:to>
      <xdr:col>1</xdr:col>
      <xdr:colOff>1323975</xdr:colOff>
      <xdr:row>2</xdr:row>
      <xdr:rowOff>295276</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6"/>
          <a:ext cx="1009650" cy="1123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297657</xdr:colOff>
      <xdr:row>39</xdr:row>
      <xdr:rowOff>202406</xdr:rowOff>
    </xdr:from>
    <xdr:to>
      <xdr:col>8</xdr:col>
      <xdr:colOff>1416844</xdr:colOff>
      <xdr:row>42</xdr:row>
      <xdr:rowOff>62706</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42578125" style="74" customWidth="1"/>
    <col min="21" max="21" width="14.140625" style="74" customWidth="1"/>
    <col min="22" max="22" width="11.42578125" style="74" customWidth="1"/>
    <col min="23" max="23" width="12.42578125" style="74" customWidth="1"/>
    <col min="24" max="26" width="14.42578125" style="74" customWidth="1"/>
    <col min="27" max="27" width="16.42578125" style="114"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1.42578125" style="74"/>
  </cols>
  <sheetData>
    <row r="2" spans="1:67" s="116" customFormat="1" ht="45.75" customHeight="1" x14ac:dyDescent="0.25">
      <c r="A2" s="221"/>
      <c r="B2" s="221"/>
      <c r="C2" s="218" t="s">
        <v>24</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48"/>
    </row>
    <row r="3" spans="1:67" s="116" customFormat="1" ht="45.75" customHeight="1" x14ac:dyDescent="0.25">
      <c r="A3" s="221"/>
      <c r="B3" s="221"/>
      <c r="C3" s="218" t="s">
        <v>25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49"/>
    </row>
    <row r="4" spans="1:67" s="116" customFormat="1" ht="45.75" customHeight="1" x14ac:dyDescent="0.25">
      <c r="A4" s="221"/>
      <c r="B4" s="221"/>
      <c r="C4" s="218" t="s">
        <v>198</v>
      </c>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49"/>
    </row>
    <row r="5" spans="1:67" s="116" customFormat="1" ht="45.75" customHeight="1" x14ac:dyDescent="0.25">
      <c r="A5" s="221"/>
      <c r="B5" s="221"/>
      <c r="C5" s="228" t="s">
        <v>29</v>
      </c>
      <c r="D5" s="228"/>
      <c r="E5" s="228"/>
      <c r="F5" s="228"/>
      <c r="G5" s="228"/>
      <c r="H5" s="228"/>
      <c r="I5" s="228"/>
      <c r="J5" s="228"/>
      <c r="K5" s="228"/>
      <c r="L5" s="228"/>
      <c r="M5" s="228"/>
      <c r="N5" s="228"/>
      <c r="O5" s="228"/>
      <c r="P5" s="228"/>
      <c r="Q5" s="228"/>
      <c r="R5" s="246" t="s">
        <v>189</v>
      </c>
      <c r="S5" s="246"/>
      <c r="T5" s="246"/>
      <c r="U5" s="246"/>
      <c r="V5" s="246"/>
      <c r="W5" s="246"/>
      <c r="X5" s="246"/>
      <c r="Y5" s="246"/>
      <c r="Z5" s="246"/>
      <c r="AA5" s="246"/>
      <c r="AB5" s="246"/>
      <c r="AC5" s="246"/>
      <c r="AD5" s="246"/>
      <c r="AE5" s="246"/>
      <c r="AF5" s="250"/>
    </row>
    <row r="6" spans="1:67" s="117" customFormat="1" ht="30.75" customHeight="1" x14ac:dyDescent="0.25">
      <c r="D6" s="118"/>
      <c r="K6" s="116"/>
      <c r="AA6" s="119"/>
    </row>
    <row r="7" spans="1:67" s="117" customFormat="1" ht="42" customHeight="1" x14ac:dyDescent="0.25">
      <c r="B7" s="120" t="s">
        <v>32</v>
      </c>
      <c r="C7" s="220" t="e">
        <f>+#REF!</f>
        <v>#REF!</v>
      </c>
      <c r="D7" s="220"/>
      <c r="E7" s="220"/>
      <c r="F7" s="220"/>
      <c r="G7" s="220"/>
      <c r="K7" s="116"/>
      <c r="AA7" s="119"/>
    </row>
    <row r="8" spans="1:67" s="117" customFormat="1" ht="42" customHeight="1" x14ac:dyDescent="0.25">
      <c r="B8" s="120" t="s">
        <v>1</v>
      </c>
      <c r="C8" s="220" t="e">
        <f>+#REF!</f>
        <v>#REF!</v>
      </c>
      <c r="D8" s="220"/>
      <c r="E8" s="220"/>
      <c r="F8" s="220"/>
      <c r="G8" s="220"/>
      <c r="K8" s="116"/>
      <c r="AA8" s="119"/>
    </row>
    <row r="9" spans="1:67" s="117" customFormat="1" ht="42" customHeight="1" x14ac:dyDescent="0.25">
      <c r="B9" s="121" t="s">
        <v>30</v>
      </c>
      <c r="C9" s="220" t="e">
        <f>+#REF!</f>
        <v>#REF!</v>
      </c>
      <c r="D9" s="220"/>
      <c r="E9" s="220"/>
      <c r="F9" s="220"/>
      <c r="G9" s="220"/>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37" t="str">
        <f>+'[1]Sección 1. Metas - Magnitud'!B13</f>
        <v>PLAN DE DESARROLLO - BOGOTÁ MEJOR PARA TODOS 2016-2020</v>
      </c>
      <c r="B11" s="238"/>
      <c r="C11" s="238"/>
      <c r="D11" s="238"/>
      <c r="E11" s="238"/>
      <c r="F11" s="238"/>
      <c r="G11" s="238"/>
      <c r="H11" s="239"/>
      <c r="I11" s="252" t="s">
        <v>36</v>
      </c>
      <c r="J11" s="253"/>
      <c r="K11" s="253"/>
      <c r="L11" s="253"/>
      <c r="M11" s="253"/>
      <c r="N11" s="254"/>
      <c r="O11" s="247" t="s">
        <v>38</v>
      </c>
      <c r="P11" s="247"/>
      <c r="Q11" s="247"/>
      <c r="R11" s="247"/>
      <c r="S11" s="247"/>
      <c r="T11" s="247"/>
      <c r="U11" s="247"/>
      <c r="V11" s="247"/>
      <c r="W11" s="247"/>
      <c r="X11" s="247"/>
      <c r="Y11" s="247"/>
      <c r="Z11" s="247"/>
      <c r="AA11" s="247"/>
      <c r="AB11" s="247"/>
      <c r="AC11" s="247"/>
      <c r="AD11" s="237" t="s">
        <v>18</v>
      </c>
      <c r="AE11" s="238"/>
      <c r="AF11" s="239"/>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19" t="s">
        <v>154</v>
      </c>
      <c r="B13" s="219" t="str">
        <f>+'[2]Sección 1. Metas - Magnitud'!I15</f>
        <v>Demarcar 2.600 kilómetro carril de vías</v>
      </c>
      <c r="C13" s="219">
        <v>224</v>
      </c>
      <c r="D13" s="219" t="s">
        <v>187</v>
      </c>
      <c r="E13" s="219">
        <v>171</v>
      </c>
      <c r="F13" s="251" t="s">
        <v>175</v>
      </c>
      <c r="G13" s="219" t="s">
        <v>152</v>
      </c>
      <c r="H13" s="219" t="s">
        <v>70</v>
      </c>
      <c r="I13" s="229" t="e">
        <f>SUM(J13:N14)</f>
        <v>#REF!</v>
      </c>
      <c r="J13" s="226" t="e">
        <f>+#REF!</f>
        <v>#REF!</v>
      </c>
      <c r="K13" s="255" t="e">
        <f>+#REF!</f>
        <v>#REF!</v>
      </c>
      <c r="L13" s="224" t="e">
        <f>+#REF!</f>
        <v>#REF!</v>
      </c>
      <c r="M13" s="226" t="e">
        <f>+#REF!</f>
        <v>#REF!</v>
      </c>
      <c r="N13" s="226" t="e">
        <f>+#REF!</f>
        <v>#REF!</v>
      </c>
      <c r="O13" s="230" t="e">
        <f>+#REF!</f>
        <v>#REF!</v>
      </c>
      <c r="P13" s="230">
        <v>6.45</v>
      </c>
      <c r="Q13" s="230">
        <v>31.03</v>
      </c>
      <c r="R13" s="230"/>
      <c r="S13" s="230" t="e">
        <f>+#REF!</f>
        <v>#REF!</v>
      </c>
      <c r="T13" s="230" t="e">
        <f>+#REF!</f>
        <v>#REF!</v>
      </c>
      <c r="U13" s="230" t="e">
        <f>+#REF!</f>
        <v>#REF!</v>
      </c>
      <c r="V13" s="230" t="e">
        <f>+#REF!</f>
        <v>#REF!</v>
      </c>
      <c r="W13" s="230" t="e">
        <f>+#REF!</f>
        <v>#REF!</v>
      </c>
      <c r="X13" s="230" t="e">
        <f>+#REF!</f>
        <v>#REF!</v>
      </c>
      <c r="Y13" s="230" t="e">
        <f>+#REF!</f>
        <v>#REF!</v>
      </c>
      <c r="Z13" s="230" t="e">
        <f>+#REF!</f>
        <v>#REF!</v>
      </c>
      <c r="AA13" s="235" t="e">
        <f>SUM(O13:Z14)</f>
        <v>#REF!</v>
      </c>
      <c r="AB13" s="232" t="e">
        <f>+AA13/K13</f>
        <v>#REF!</v>
      </c>
      <c r="AC13" s="232" t="e">
        <f>+(J13+AA13)/I13</f>
        <v>#REF!</v>
      </c>
      <c r="AD13" s="233" t="s">
        <v>219</v>
      </c>
      <c r="AE13" s="222" t="s">
        <v>223</v>
      </c>
      <c r="AF13" s="233"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19"/>
      <c r="B14" s="219"/>
      <c r="C14" s="219"/>
      <c r="D14" s="219"/>
      <c r="E14" s="219"/>
      <c r="F14" s="251"/>
      <c r="G14" s="219"/>
      <c r="H14" s="219"/>
      <c r="I14" s="229"/>
      <c r="J14" s="227"/>
      <c r="K14" s="256"/>
      <c r="L14" s="225"/>
      <c r="M14" s="227"/>
      <c r="N14" s="227"/>
      <c r="O14" s="231"/>
      <c r="P14" s="231"/>
      <c r="Q14" s="231"/>
      <c r="R14" s="231"/>
      <c r="S14" s="231"/>
      <c r="T14" s="231"/>
      <c r="U14" s="231"/>
      <c r="V14" s="231"/>
      <c r="W14" s="231"/>
      <c r="X14" s="231"/>
      <c r="Y14" s="231"/>
      <c r="Z14" s="231"/>
      <c r="AA14" s="236"/>
      <c r="AB14" s="232"/>
      <c r="AC14" s="232"/>
      <c r="AD14" s="234"/>
      <c r="AE14" s="223"/>
      <c r="AF14" s="234"/>
    </row>
    <row r="15" spans="1:67" ht="89.25" customHeight="1" x14ac:dyDescent="0.25">
      <c r="A15" s="219" t="s">
        <v>154</v>
      </c>
      <c r="B15" s="219" t="str">
        <f>+'[2]Sección 1. Metas - Magnitud'!I18</f>
        <v>Instalar 35.000 señales verticales de pedestal</v>
      </c>
      <c r="C15" s="219">
        <v>223</v>
      </c>
      <c r="D15" s="219" t="s">
        <v>188</v>
      </c>
      <c r="E15" s="219">
        <v>170</v>
      </c>
      <c r="F15" s="251" t="s">
        <v>174</v>
      </c>
      <c r="G15" s="219" t="s">
        <v>152</v>
      </c>
      <c r="H15" s="219" t="s">
        <v>70</v>
      </c>
      <c r="I15" s="229" t="e">
        <f>SUM(J15:N16)</f>
        <v>#REF!</v>
      </c>
      <c r="J15" s="244" t="e">
        <f>+#REF!</f>
        <v>#REF!</v>
      </c>
      <c r="K15" s="240" t="e">
        <f>+#REF!</f>
        <v>#REF!</v>
      </c>
      <c r="L15" s="242" t="e">
        <f>+#REF!</f>
        <v>#REF!</v>
      </c>
      <c r="M15" s="244" t="e">
        <f>+#REF!</f>
        <v>#REF!</v>
      </c>
      <c r="N15" s="244" t="e">
        <f>+#REF!</f>
        <v>#REF!</v>
      </c>
      <c r="O15" s="230">
        <v>53</v>
      </c>
      <c r="P15" s="230">
        <v>712</v>
      </c>
      <c r="Q15" s="230">
        <v>881</v>
      </c>
      <c r="R15" s="230"/>
      <c r="S15" s="230" t="e">
        <f>+#REF!</f>
        <v>#REF!</v>
      </c>
      <c r="T15" s="230" t="e">
        <f>+#REF!</f>
        <v>#REF!</v>
      </c>
      <c r="U15" s="230" t="e">
        <f>+#REF!</f>
        <v>#REF!</v>
      </c>
      <c r="V15" s="230" t="e">
        <f>+#REF!</f>
        <v>#REF!</v>
      </c>
      <c r="W15" s="230" t="e">
        <f>+#REF!</f>
        <v>#REF!</v>
      </c>
      <c r="X15" s="230" t="e">
        <f>+#REF!</f>
        <v>#REF!</v>
      </c>
      <c r="Y15" s="230" t="e">
        <f>+#REF!</f>
        <v>#REF!</v>
      </c>
      <c r="Z15" s="230" t="e">
        <f>+#REF!</f>
        <v>#REF!</v>
      </c>
      <c r="AA15" s="235" t="e">
        <f>SUM(O15:Z16)</f>
        <v>#REF!</v>
      </c>
      <c r="AB15" s="232" t="e">
        <f>+AA15/K15</f>
        <v>#REF!</v>
      </c>
      <c r="AC15" s="232" t="e">
        <f>+(J15+AA15)/I15</f>
        <v>#REF!</v>
      </c>
      <c r="AD15" s="233" t="s">
        <v>221</v>
      </c>
      <c r="AE15" s="222" t="s">
        <v>223</v>
      </c>
      <c r="AF15" s="233" t="s">
        <v>222</v>
      </c>
    </row>
    <row r="16" spans="1:67" ht="140.25" customHeight="1" x14ac:dyDescent="0.25">
      <c r="A16" s="219"/>
      <c r="B16" s="219"/>
      <c r="C16" s="219"/>
      <c r="D16" s="219"/>
      <c r="E16" s="219"/>
      <c r="F16" s="251"/>
      <c r="G16" s="219"/>
      <c r="H16" s="219"/>
      <c r="I16" s="229"/>
      <c r="J16" s="245"/>
      <c r="K16" s="241"/>
      <c r="L16" s="243"/>
      <c r="M16" s="245"/>
      <c r="N16" s="245"/>
      <c r="O16" s="231"/>
      <c r="P16" s="231"/>
      <c r="Q16" s="231"/>
      <c r="R16" s="231"/>
      <c r="S16" s="231"/>
      <c r="T16" s="231"/>
      <c r="U16" s="231"/>
      <c r="V16" s="231"/>
      <c r="W16" s="231"/>
      <c r="X16" s="231"/>
      <c r="Y16" s="231"/>
      <c r="Z16" s="231"/>
      <c r="AA16" s="236"/>
      <c r="AB16" s="232"/>
      <c r="AC16" s="232"/>
      <c r="AD16" s="234"/>
      <c r="AE16" s="223"/>
      <c r="AF16" s="234"/>
    </row>
    <row r="17" spans="1:32" ht="62.25" customHeight="1" x14ac:dyDescent="0.25">
      <c r="A17" s="219" t="s">
        <v>154</v>
      </c>
      <c r="B17" s="275" t="str">
        <f>+'[2]Sección 1. Metas - Magnitud'!I45</f>
        <v>Realizar el 100% de las actividades para la segunda fase del Sistema Inteligente de Tranporte - SIT</v>
      </c>
      <c r="C17" s="219">
        <v>231</v>
      </c>
      <c r="D17" s="219" t="s">
        <v>176</v>
      </c>
      <c r="E17" s="219">
        <v>178</v>
      </c>
      <c r="F17" s="251" t="s">
        <v>177</v>
      </c>
      <c r="G17" s="219" t="s">
        <v>151</v>
      </c>
      <c r="H17" s="219" t="s">
        <v>70</v>
      </c>
      <c r="I17" s="257">
        <f>SUM(J17:N18)</f>
        <v>1</v>
      </c>
      <c r="J17" s="286">
        <v>0.05</v>
      </c>
      <c r="K17" s="273">
        <v>0.28999999999999998</v>
      </c>
      <c r="L17" s="276">
        <v>0.25</v>
      </c>
      <c r="M17" s="273">
        <v>0.4</v>
      </c>
      <c r="N17" s="273">
        <v>0.01</v>
      </c>
      <c r="O17" s="278">
        <v>0.19</v>
      </c>
      <c r="P17" s="279"/>
      <c r="Q17" s="279"/>
      <c r="R17" s="282">
        <v>0</v>
      </c>
      <c r="S17" s="283"/>
      <c r="T17" s="283"/>
      <c r="U17" s="261">
        <v>0</v>
      </c>
      <c r="V17" s="262"/>
      <c r="W17" s="262"/>
      <c r="X17" s="261">
        <v>0</v>
      </c>
      <c r="Y17" s="262"/>
      <c r="Z17" s="262"/>
      <c r="AA17" s="265">
        <f>+R17+O17+U17+X17</f>
        <v>0.19</v>
      </c>
      <c r="AB17" s="232">
        <f>+AA17/K17</f>
        <v>0.65517241379310354</v>
      </c>
      <c r="AC17" s="232">
        <f>+(J17+AA17)/I17</f>
        <v>0.24</v>
      </c>
      <c r="AD17" s="259" t="s">
        <v>224</v>
      </c>
      <c r="AE17" s="222" t="s">
        <v>223</v>
      </c>
      <c r="AF17" s="259" t="s">
        <v>225</v>
      </c>
    </row>
    <row r="18" spans="1:32" ht="200.25" customHeight="1" x14ac:dyDescent="0.25">
      <c r="A18" s="219"/>
      <c r="B18" s="275"/>
      <c r="C18" s="219"/>
      <c r="D18" s="219"/>
      <c r="E18" s="219"/>
      <c r="F18" s="251"/>
      <c r="G18" s="219"/>
      <c r="H18" s="219"/>
      <c r="I18" s="258"/>
      <c r="J18" s="287"/>
      <c r="K18" s="274"/>
      <c r="L18" s="277"/>
      <c r="M18" s="274"/>
      <c r="N18" s="274"/>
      <c r="O18" s="280"/>
      <c r="P18" s="281"/>
      <c r="Q18" s="281"/>
      <c r="R18" s="284"/>
      <c r="S18" s="285"/>
      <c r="T18" s="285"/>
      <c r="U18" s="263"/>
      <c r="V18" s="264"/>
      <c r="W18" s="264"/>
      <c r="X18" s="263"/>
      <c r="Y18" s="264"/>
      <c r="Z18" s="264"/>
      <c r="AA18" s="266"/>
      <c r="AB18" s="232"/>
      <c r="AC18" s="232"/>
      <c r="AD18" s="260"/>
      <c r="AE18" s="223"/>
      <c r="AF18" s="260"/>
    </row>
    <row r="19" spans="1:32" ht="62.25" customHeight="1" x14ac:dyDescent="0.25">
      <c r="A19" s="219" t="s">
        <v>154</v>
      </c>
      <c r="B19" s="275" t="str">
        <f>+'[2]Sección 1. Metas - Magnitud'!I48</f>
        <v>Realizar el 100% de las actividades para la segunda fase de Semáforos Inteligentes.</v>
      </c>
      <c r="C19" s="219">
        <v>232</v>
      </c>
      <c r="D19" s="219" t="s">
        <v>178</v>
      </c>
      <c r="E19" s="219">
        <v>179</v>
      </c>
      <c r="F19" s="251" t="s">
        <v>179</v>
      </c>
      <c r="G19" s="219" t="s">
        <v>151</v>
      </c>
      <c r="H19" s="219" t="s">
        <v>70</v>
      </c>
      <c r="I19" s="257">
        <f>SUM(J19:N20)</f>
        <v>1</v>
      </c>
      <c r="J19" s="286">
        <v>0.01</v>
      </c>
      <c r="K19" s="273">
        <v>0.15</v>
      </c>
      <c r="L19" s="276">
        <v>0.42</v>
      </c>
      <c r="M19" s="273">
        <v>0.42</v>
      </c>
      <c r="N19" s="273">
        <v>0</v>
      </c>
      <c r="O19" s="269">
        <v>0.35</v>
      </c>
      <c r="P19" s="270"/>
      <c r="Q19" s="270"/>
      <c r="R19" s="278">
        <v>0</v>
      </c>
      <c r="S19" s="279"/>
      <c r="T19" s="279"/>
      <c r="U19" s="269">
        <v>0</v>
      </c>
      <c r="V19" s="270"/>
      <c r="W19" s="270"/>
      <c r="X19" s="269">
        <v>0</v>
      </c>
      <c r="Y19" s="270"/>
      <c r="Z19" s="270"/>
      <c r="AA19" s="267">
        <f>+R19+O19+U19+X19</f>
        <v>0.35</v>
      </c>
      <c r="AB19" s="232">
        <f>+AA19/K19</f>
        <v>2.3333333333333335</v>
      </c>
      <c r="AC19" s="232">
        <f>+(J19+AA19)/I19</f>
        <v>0.36</v>
      </c>
      <c r="AD19" s="259" t="s">
        <v>227</v>
      </c>
      <c r="AE19" s="222" t="s">
        <v>223</v>
      </c>
      <c r="AF19" s="259" t="s">
        <v>225</v>
      </c>
    </row>
    <row r="20" spans="1:32" ht="298.5" customHeight="1" x14ac:dyDescent="0.25">
      <c r="A20" s="219"/>
      <c r="B20" s="275"/>
      <c r="C20" s="219"/>
      <c r="D20" s="219"/>
      <c r="E20" s="219"/>
      <c r="F20" s="251"/>
      <c r="G20" s="219"/>
      <c r="H20" s="219"/>
      <c r="I20" s="258"/>
      <c r="J20" s="287"/>
      <c r="K20" s="274"/>
      <c r="L20" s="277"/>
      <c r="M20" s="274"/>
      <c r="N20" s="274"/>
      <c r="O20" s="271"/>
      <c r="P20" s="272"/>
      <c r="Q20" s="272"/>
      <c r="R20" s="280"/>
      <c r="S20" s="281"/>
      <c r="T20" s="281"/>
      <c r="U20" s="271"/>
      <c r="V20" s="272"/>
      <c r="W20" s="272"/>
      <c r="X20" s="271"/>
      <c r="Y20" s="272"/>
      <c r="Z20" s="272"/>
      <c r="AA20" s="268"/>
      <c r="AB20" s="232"/>
      <c r="AC20" s="232"/>
      <c r="AD20" s="260"/>
      <c r="AE20" s="223"/>
      <c r="AF20" s="260"/>
    </row>
    <row r="21" spans="1:32" ht="62.25" customHeight="1" x14ac:dyDescent="0.25">
      <c r="A21" s="219" t="s">
        <v>154</v>
      </c>
      <c r="B21" s="275" t="str">
        <f>+'[2]Sección 1. Metas - Magnitud'!I51</f>
        <v>Realizar el 100% de las actividades para la primera fase de Detección Electrónica DEI</v>
      </c>
      <c r="C21" s="219">
        <v>233</v>
      </c>
      <c r="D21" s="219" t="s">
        <v>180</v>
      </c>
      <c r="E21" s="219">
        <v>180</v>
      </c>
      <c r="F21" s="251" t="s">
        <v>181</v>
      </c>
      <c r="G21" s="219" t="s">
        <v>151</v>
      </c>
      <c r="H21" s="219" t="s">
        <v>70</v>
      </c>
      <c r="I21" s="257">
        <f>SUM(J21:N22)</f>
        <v>1</v>
      </c>
      <c r="J21" s="286">
        <v>0.01</v>
      </c>
      <c r="K21" s="273">
        <v>0.1</v>
      </c>
      <c r="L21" s="276">
        <v>0.3</v>
      </c>
      <c r="M21" s="273">
        <v>0.55000000000000004</v>
      </c>
      <c r="N21" s="273">
        <v>0.04</v>
      </c>
      <c r="O21" s="269">
        <v>4.4999999999999998E-2</v>
      </c>
      <c r="P21" s="270"/>
      <c r="Q21" s="270"/>
      <c r="R21" s="269">
        <v>0</v>
      </c>
      <c r="S21" s="270"/>
      <c r="T21" s="270"/>
      <c r="U21" s="269">
        <v>0</v>
      </c>
      <c r="V21" s="270"/>
      <c r="W21" s="270"/>
      <c r="X21" s="269">
        <v>0</v>
      </c>
      <c r="Y21" s="270"/>
      <c r="Z21" s="270"/>
      <c r="AA21" s="267">
        <f>+R21+O21+U21+X21</f>
        <v>4.4999999999999998E-2</v>
      </c>
      <c r="AB21" s="232">
        <f>+AA21/K21</f>
        <v>0.44999999999999996</v>
      </c>
      <c r="AC21" s="232">
        <f>+(J21+AA21)/I21</f>
        <v>5.5E-2</v>
      </c>
      <c r="AD21" s="259" t="s">
        <v>228</v>
      </c>
      <c r="AE21" s="222" t="s">
        <v>223</v>
      </c>
      <c r="AF21" s="259" t="s">
        <v>225</v>
      </c>
    </row>
    <row r="22" spans="1:32" ht="124.5" customHeight="1" x14ac:dyDescent="0.25">
      <c r="A22" s="219"/>
      <c r="B22" s="275"/>
      <c r="C22" s="219"/>
      <c r="D22" s="219"/>
      <c r="E22" s="219"/>
      <c r="F22" s="251"/>
      <c r="G22" s="219"/>
      <c r="H22" s="219"/>
      <c r="I22" s="258"/>
      <c r="J22" s="287"/>
      <c r="K22" s="274"/>
      <c r="L22" s="277"/>
      <c r="M22" s="274"/>
      <c r="N22" s="274"/>
      <c r="O22" s="271"/>
      <c r="P22" s="272"/>
      <c r="Q22" s="272"/>
      <c r="R22" s="271"/>
      <c r="S22" s="272"/>
      <c r="T22" s="272"/>
      <c r="U22" s="271"/>
      <c r="V22" s="272"/>
      <c r="W22" s="272"/>
      <c r="X22" s="271"/>
      <c r="Y22" s="272"/>
      <c r="Z22" s="272"/>
      <c r="AA22" s="268"/>
      <c r="AB22" s="232"/>
      <c r="AC22" s="232"/>
      <c r="AD22" s="260"/>
      <c r="AE22" s="223"/>
      <c r="AF22" s="260"/>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0"/>
      <c r="C2" s="288" t="s">
        <v>24</v>
      </c>
      <c r="D2" s="288"/>
      <c r="E2" s="288"/>
      <c r="F2" s="288"/>
      <c r="G2" s="288"/>
      <c r="H2" s="288"/>
      <c r="I2" s="292"/>
      <c r="J2" s="10"/>
      <c r="K2" s="10"/>
      <c r="M2" s="11" t="s">
        <v>47</v>
      </c>
    </row>
    <row r="3" spans="2:14" ht="25.5" customHeight="1" x14ac:dyDescent="0.2">
      <c r="B3" s="291"/>
      <c r="C3" s="289" t="s">
        <v>25</v>
      </c>
      <c r="D3" s="289"/>
      <c r="E3" s="289"/>
      <c r="F3" s="289"/>
      <c r="G3" s="289"/>
      <c r="H3" s="289"/>
      <c r="I3" s="293"/>
      <c r="J3" s="10"/>
      <c r="K3" s="10"/>
      <c r="M3" s="11" t="s">
        <v>48</v>
      </c>
    </row>
    <row r="4" spans="2:14" ht="25.5" customHeight="1" x14ac:dyDescent="0.2">
      <c r="B4" s="291"/>
      <c r="C4" s="289" t="s">
        <v>49</v>
      </c>
      <c r="D4" s="289"/>
      <c r="E4" s="289"/>
      <c r="F4" s="289"/>
      <c r="G4" s="289"/>
      <c r="H4" s="289"/>
      <c r="I4" s="293"/>
      <c r="J4" s="10"/>
      <c r="K4" s="10"/>
      <c r="M4" s="11" t="s">
        <v>50</v>
      </c>
    </row>
    <row r="5" spans="2:14" ht="25.5" customHeight="1" x14ac:dyDescent="0.2">
      <c r="B5" s="291"/>
      <c r="C5" s="289" t="s">
        <v>51</v>
      </c>
      <c r="D5" s="289"/>
      <c r="E5" s="289"/>
      <c r="F5" s="289"/>
      <c r="G5" s="294" t="s">
        <v>52</v>
      </c>
      <c r="H5" s="294"/>
      <c r="I5" s="293"/>
      <c r="J5" s="10"/>
      <c r="K5" s="10"/>
      <c r="M5" s="11" t="s">
        <v>53</v>
      </c>
    </row>
    <row r="6" spans="2:14" ht="23.25" customHeight="1" x14ac:dyDescent="0.2">
      <c r="B6" s="295" t="s">
        <v>54</v>
      </c>
      <c r="C6" s="296"/>
      <c r="D6" s="296"/>
      <c r="E6" s="296"/>
      <c r="F6" s="296"/>
      <c r="G6" s="296"/>
      <c r="H6" s="296"/>
      <c r="I6" s="297"/>
      <c r="J6" s="12"/>
      <c r="K6" s="12"/>
    </row>
    <row r="7" spans="2:14" ht="24" customHeight="1" x14ac:dyDescent="0.2">
      <c r="B7" s="298" t="s">
        <v>55</v>
      </c>
      <c r="C7" s="299"/>
      <c r="D7" s="299"/>
      <c r="E7" s="299"/>
      <c r="F7" s="299"/>
      <c r="G7" s="299"/>
      <c r="H7" s="299"/>
      <c r="I7" s="300"/>
      <c r="J7" s="13"/>
      <c r="K7" s="13"/>
    </row>
    <row r="8" spans="2:14" ht="24" customHeight="1" x14ac:dyDescent="0.2">
      <c r="B8" s="301" t="s">
        <v>56</v>
      </c>
      <c r="C8" s="302"/>
      <c r="D8" s="302"/>
      <c r="E8" s="302"/>
      <c r="F8" s="302"/>
      <c r="G8" s="302"/>
      <c r="H8" s="302"/>
      <c r="I8" s="303"/>
      <c r="J8" s="14"/>
      <c r="K8" s="14"/>
      <c r="N8" s="6" t="s">
        <v>57</v>
      </c>
    </row>
    <row r="9" spans="2:14" ht="30.75" customHeight="1" x14ac:dyDescent="0.2">
      <c r="B9" s="98" t="s">
        <v>58</v>
      </c>
      <c r="C9" s="59">
        <v>231</v>
      </c>
      <c r="D9" s="309" t="s">
        <v>59</v>
      </c>
      <c r="E9" s="309"/>
      <c r="F9" s="310" t="s">
        <v>201</v>
      </c>
      <c r="G9" s="311"/>
      <c r="H9" s="311"/>
      <c r="I9" s="312"/>
      <c r="J9" s="15"/>
      <c r="K9" s="15"/>
      <c r="M9" s="11" t="s">
        <v>60</v>
      </c>
      <c r="N9" s="6" t="s">
        <v>61</v>
      </c>
    </row>
    <row r="10" spans="2:14" ht="30.75" customHeight="1" x14ac:dyDescent="0.2">
      <c r="B10" s="18" t="s">
        <v>62</v>
      </c>
      <c r="C10" s="60" t="s">
        <v>81</v>
      </c>
      <c r="D10" s="313" t="s">
        <v>63</v>
      </c>
      <c r="E10" s="314"/>
      <c r="F10" s="304" t="s">
        <v>155</v>
      </c>
      <c r="G10" s="305"/>
      <c r="H10" s="16" t="s">
        <v>64</v>
      </c>
      <c r="I10" s="113" t="s">
        <v>81</v>
      </c>
      <c r="J10" s="17"/>
      <c r="K10" s="17"/>
      <c r="M10" s="11" t="s">
        <v>65</v>
      </c>
      <c r="N10" s="6" t="s">
        <v>66</v>
      </c>
    </row>
    <row r="11" spans="2:14" ht="30.75" customHeight="1" x14ac:dyDescent="0.2">
      <c r="B11" s="18" t="s">
        <v>67</v>
      </c>
      <c r="C11" s="306" t="s">
        <v>156</v>
      </c>
      <c r="D11" s="306"/>
      <c r="E11" s="306"/>
      <c r="F11" s="306"/>
      <c r="G11" s="16" t="s">
        <v>68</v>
      </c>
      <c r="H11" s="307">
        <v>1032</v>
      </c>
      <c r="I11" s="308"/>
      <c r="J11" s="19"/>
      <c r="K11" s="19"/>
      <c r="M11" s="11" t="s">
        <v>69</v>
      </c>
      <c r="N11" s="6" t="s">
        <v>70</v>
      </c>
    </row>
    <row r="12" spans="2:14" ht="30.75" customHeight="1" x14ac:dyDescent="0.2">
      <c r="B12" s="18" t="s">
        <v>71</v>
      </c>
      <c r="C12" s="315" t="s">
        <v>65</v>
      </c>
      <c r="D12" s="315"/>
      <c r="E12" s="315"/>
      <c r="F12" s="315"/>
      <c r="G12" s="16" t="s">
        <v>72</v>
      </c>
      <c r="H12" s="316" t="s">
        <v>157</v>
      </c>
      <c r="I12" s="317"/>
      <c r="J12" s="20"/>
      <c r="K12" s="20"/>
      <c r="M12" s="21" t="s">
        <v>73</v>
      </c>
    </row>
    <row r="13" spans="2:14" ht="30.75" customHeight="1" x14ac:dyDescent="0.2">
      <c r="B13" s="18" t="s">
        <v>74</v>
      </c>
      <c r="C13" s="318" t="s">
        <v>45</v>
      </c>
      <c r="D13" s="318"/>
      <c r="E13" s="318"/>
      <c r="F13" s="318"/>
      <c r="G13" s="318"/>
      <c r="H13" s="318"/>
      <c r="I13" s="319"/>
      <c r="J13" s="22"/>
      <c r="K13" s="22"/>
      <c r="M13" s="21"/>
    </row>
    <row r="14" spans="2:14" ht="30.75" customHeight="1" x14ac:dyDescent="0.2">
      <c r="B14" s="18" t="s">
        <v>75</v>
      </c>
      <c r="C14" s="304" t="s">
        <v>202</v>
      </c>
      <c r="D14" s="305"/>
      <c r="E14" s="305"/>
      <c r="F14" s="305"/>
      <c r="G14" s="305"/>
      <c r="H14" s="305"/>
      <c r="I14" s="320"/>
      <c r="J14" s="17"/>
      <c r="K14" s="17"/>
      <c r="M14" s="21"/>
      <c r="N14" s="6" t="s">
        <v>76</v>
      </c>
    </row>
    <row r="15" spans="2:14" ht="30.75" customHeight="1" x14ac:dyDescent="0.2">
      <c r="B15" s="18" t="s">
        <v>77</v>
      </c>
      <c r="C15" s="321" t="s">
        <v>203</v>
      </c>
      <c r="D15" s="321"/>
      <c r="E15" s="321"/>
      <c r="F15" s="321"/>
      <c r="G15" s="16" t="s">
        <v>78</v>
      </c>
      <c r="H15" s="322" t="s">
        <v>91</v>
      </c>
      <c r="I15" s="323"/>
      <c r="J15" s="17"/>
      <c r="K15" s="17"/>
      <c r="M15" s="21" t="s">
        <v>80</v>
      </c>
      <c r="N15" s="6" t="s">
        <v>81</v>
      </c>
    </row>
    <row r="16" spans="2:14" ht="30.75" customHeight="1" x14ac:dyDescent="0.2">
      <c r="B16" s="18" t="s">
        <v>82</v>
      </c>
      <c r="C16" s="324" t="s">
        <v>215</v>
      </c>
      <c r="D16" s="325"/>
      <c r="E16" s="325"/>
      <c r="F16" s="325"/>
      <c r="G16" s="16" t="s">
        <v>83</v>
      </c>
      <c r="H16" s="322" t="s">
        <v>70</v>
      </c>
      <c r="I16" s="323"/>
      <c r="J16" s="17"/>
      <c r="K16" s="17"/>
      <c r="M16" s="21" t="s">
        <v>84</v>
      </c>
    </row>
    <row r="17" spans="2:14" ht="36" customHeight="1" x14ac:dyDescent="0.2">
      <c r="B17" s="18" t="s">
        <v>85</v>
      </c>
      <c r="C17" s="318" t="s">
        <v>204</v>
      </c>
      <c r="D17" s="318"/>
      <c r="E17" s="318"/>
      <c r="F17" s="318"/>
      <c r="G17" s="318"/>
      <c r="H17" s="318"/>
      <c r="I17" s="319"/>
      <c r="J17" s="22"/>
      <c r="K17" s="22"/>
      <c r="M17" s="21" t="s">
        <v>86</v>
      </c>
      <c r="N17" s="6" t="s">
        <v>39</v>
      </c>
    </row>
    <row r="18" spans="2:14" ht="30.75" customHeight="1" x14ac:dyDescent="0.2">
      <c r="B18" s="18" t="s">
        <v>87</v>
      </c>
      <c r="C18" s="321" t="s">
        <v>163</v>
      </c>
      <c r="D18" s="321"/>
      <c r="E18" s="321"/>
      <c r="F18" s="321"/>
      <c r="G18" s="321"/>
      <c r="H18" s="321"/>
      <c r="I18" s="326"/>
      <c r="J18" s="23"/>
      <c r="K18" s="23"/>
      <c r="M18" s="21" t="s">
        <v>88</v>
      </c>
      <c r="N18" s="6" t="s">
        <v>40</v>
      </c>
    </row>
    <row r="19" spans="2:14" ht="30.75" customHeight="1" x14ac:dyDescent="0.2">
      <c r="B19" s="18" t="s">
        <v>89</v>
      </c>
      <c r="C19" s="321" t="s">
        <v>159</v>
      </c>
      <c r="D19" s="321"/>
      <c r="E19" s="321"/>
      <c r="F19" s="321"/>
      <c r="G19" s="321"/>
      <c r="H19" s="321"/>
      <c r="I19" s="326"/>
      <c r="J19" s="24"/>
      <c r="K19" s="24"/>
      <c r="M19" s="21"/>
      <c r="N19" s="6" t="s">
        <v>41</v>
      </c>
    </row>
    <row r="20" spans="2:14" ht="30.75" customHeight="1" x14ac:dyDescent="0.2">
      <c r="B20" s="18" t="s">
        <v>90</v>
      </c>
      <c r="C20" s="327" t="s">
        <v>151</v>
      </c>
      <c r="D20" s="327"/>
      <c r="E20" s="327"/>
      <c r="F20" s="327"/>
      <c r="G20" s="327"/>
      <c r="H20" s="327"/>
      <c r="I20" s="328"/>
      <c r="J20" s="25"/>
      <c r="K20" s="25"/>
      <c r="M20" s="21" t="s">
        <v>91</v>
      </c>
      <c r="N20" s="6" t="s">
        <v>42</v>
      </c>
    </row>
    <row r="21" spans="2:14" ht="27.75" customHeight="1" x14ac:dyDescent="0.2">
      <c r="B21" s="329" t="s">
        <v>92</v>
      </c>
      <c r="C21" s="331" t="s">
        <v>93</v>
      </c>
      <c r="D21" s="331"/>
      <c r="E21" s="331"/>
      <c r="F21" s="332" t="s">
        <v>94</v>
      </c>
      <c r="G21" s="332"/>
      <c r="H21" s="332"/>
      <c r="I21" s="333"/>
      <c r="J21" s="26"/>
      <c r="K21" s="26"/>
      <c r="M21" s="21" t="s">
        <v>79</v>
      </c>
      <c r="N21" s="6" t="s">
        <v>43</v>
      </c>
    </row>
    <row r="22" spans="2:14" ht="27" customHeight="1" x14ac:dyDescent="0.2">
      <c r="B22" s="330"/>
      <c r="C22" s="321" t="s">
        <v>160</v>
      </c>
      <c r="D22" s="321"/>
      <c r="E22" s="321"/>
      <c r="F22" s="321" t="s">
        <v>161</v>
      </c>
      <c r="G22" s="321"/>
      <c r="H22" s="321"/>
      <c r="I22" s="326"/>
      <c r="J22" s="24"/>
      <c r="K22" s="24"/>
      <c r="M22" s="21" t="s">
        <v>95</v>
      </c>
      <c r="N22" s="6" t="s">
        <v>44</v>
      </c>
    </row>
    <row r="23" spans="2:14" ht="39.75" customHeight="1" x14ac:dyDescent="0.2">
      <c r="B23" s="18" t="s">
        <v>96</v>
      </c>
      <c r="C23" s="322" t="s">
        <v>151</v>
      </c>
      <c r="D23" s="322"/>
      <c r="E23" s="322"/>
      <c r="F23" s="322" t="s">
        <v>151</v>
      </c>
      <c r="G23" s="322"/>
      <c r="H23" s="322"/>
      <c r="I23" s="323"/>
      <c r="J23" s="17"/>
      <c r="K23" s="17"/>
      <c r="M23" s="21"/>
      <c r="N23" s="6" t="s">
        <v>45</v>
      </c>
    </row>
    <row r="24" spans="2:14" ht="44.25" customHeight="1" x14ac:dyDescent="0.2">
      <c r="B24" s="18" t="s">
        <v>97</v>
      </c>
      <c r="C24" s="343" t="s">
        <v>205</v>
      </c>
      <c r="D24" s="344"/>
      <c r="E24" s="345"/>
      <c r="F24" s="310" t="s">
        <v>206</v>
      </c>
      <c r="G24" s="311"/>
      <c r="H24" s="311"/>
      <c r="I24" s="312"/>
      <c r="J24" s="23"/>
      <c r="K24" s="23"/>
      <c r="M24" s="27"/>
      <c r="N24" s="6" t="s">
        <v>46</v>
      </c>
    </row>
    <row r="25" spans="2:14" ht="29.25" customHeight="1" x14ac:dyDescent="0.2">
      <c r="B25" s="18" t="s">
        <v>98</v>
      </c>
      <c r="C25" s="346" t="s">
        <v>215</v>
      </c>
      <c r="D25" s="347"/>
      <c r="E25" s="348"/>
      <c r="F25" s="16" t="s">
        <v>99</v>
      </c>
      <c r="G25" s="349">
        <v>0.3</v>
      </c>
      <c r="H25" s="350"/>
      <c r="I25" s="351"/>
      <c r="J25" s="28"/>
      <c r="K25" s="28"/>
      <c r="M25" s="27"/>
    </row>
    <row r="26" spans="2:14" ht="27" customHeight="1" x14ac:dyDescent="0.2">
      <c r="B26" s="18" t="s">
        <v>100</v>
      </c>
      <c r="C26" s="310" t="s">
        <v>216</v>
      </c>
      <c r="D26" s="311"/>
      <c r="E26" s="352"/>
      <c r="F26" s="16" t="s">
        <v>101</v>
      </c>
      <c r="G26" s="353">
        <v>0.3</v>
      </c>
      <c r="H26" s="354"/>
      <c r="I26" s="355"/>
      <c r="J26" s="29"/>
      <c r="K26" s="29"/>
      <c r="M26" s="27"/>
    </row>
    <row r="27" spans="2:14" ht="47.25" customHeight="1" x14ac:dyDescent="0.2">
      <c r="B27" s="97" t="s">
        <v>102</v>
      </c>
      <c r="C27" s="356" t="s">
        <v>86</v>
      </c>
      <c r="D27" s="357"/>
      <c r="E27" s="358"/>
      <c r="F27" s="30" t="s">
        <v>103</v>
      </c>
      <c r="G27" s="353" t="s">
        <v>182</v>
      </c>
      <c r="H27" s="354"/>
      <c r="I27" s="355"/>
      <c r="J27" s="26"/>
      <c r="K27" s="26"/>
      <c r="M27" s="27"/>
    </row>
    <row r="28" spans="2:14" ht="30" customHeight="1" x14ac:dyDescent="0.2">
      <c r="B28" s="359" t="s">
        <v>104</v>
      </c>
      <c r="C28" s="360"/>
      <c r="D28" s="360"/>
      <c r="E28" s="360"/>
      <c r="F28" s="360"/>
      <c r="G28" s="360"/>
      <c r="H28" s="360"/>
      <c r="I28" s="361"/>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125</v>
      </c>
      <c r="C42" s="362" t="s">
        <v>224</v>
      </c>
      <c r="D42" s="362"/>
      <c r="E42" s="362"/>
      <c r="F42" s="362"/>
      <c r="G42" s="362"/>
      <c r="H42" s="362"/>
      <c r="I42" s="363"/>
      <c r="J42" s="37"/>
      <c r="K42" s="37"/>
    </row>
    <row r="43" spans="2:11" ht="29.25" customHeight="1" x14ac:dyDescent="0.2">
      <c r="B43" s="359" t="s">
        <v>126</v>
      </c>
      <c r="C43" s="360"/>
      <c r="D43" s="360"/>
      <c r="E43" s="360"/>
      <c r="F43" s="360"/>
      <c r="G43" s="360"/>
      <c r="H43" s="360"/>
      <c r="I43" s="361"/>
      <c r="J43" s="14"/>
      <c r="K43" s="14"/>
    </row>
    <row r="44" spans="2:11" ht="32.25" customHeight="1" x14ac:dyDescent="0.2">
      <c r="B44" s="334"/>
      <c r="C44" s="335"/>
      <c r="D44" s="335"/>
      <c r="E44" s="335"/>
      <c r="F44" s="335"/>
      <c r="G44" s="335"/>
      <c r="H44" s="335"/>
      <c r="I44" s="336"/>
      <c r="J44" s="14"/>
      <c r="K44" s="14"/>
    </row>
    <row r="45" spans="2:11" ht="32.25" customHeight="1" x14ac:dyDescent="0.2">
      <c r="B45" s="337"/>
      <c r="C45" s="338"/>
      <c r="D45" s="338"/>
      <c r="E45" s="338"/>
      <c r="F45" s="338"/>
      <c r="G45" s="338"/>
      <c r="H45" s="338"/>
      <c r="I45" s="339"/>
      <c r="J45" s="37"/>
      <c r="K45" s="37"/>
    </row>
    <row r="46" spans="2:11" ht="32.25" customHeight="1" x14ac:dyDescent="0.2">
      <c r="B46" s="337"/>
      <c r="C46" s="338"/>
      <c r="D46" s="338"/>
      <c r="E46" s="338"/>
      <c r="F46" s="338"/>
      <c r="G46" s="338"/>
      <c r="H46" s="338"/>
      <c r="I46" s="339"/>
      <c r="J46" s="37"/>
      <c r="K46" s="37"/>
    </row>
    <row r="47" spans="2:11" ht="32.25" customHeight="1" x14ac:dyDescent="0.2">
      <c r="B47" s="337"/>
      <c r="C47" s="338"/>
      <c r="D47" s="338"/>
      <c r="E47" s="338"/>
      <c r="F47" s="338"/>
      <c r="G47" s="338"/>
      <c r="H47" s="338"/>
      <c r="I47" s="339"/>
      <c r="J47" s="37"/>
      <c r="K47" s="37"/>
    </row>
    <row r="48" spans="2:11" ht="32.25" customHeight="1" x14ac:dyDescent="0.2">
      <c r="B48" s="340"/>
      <c r="C48" s="341"/>
      <c r="D48" s="341"/>
      <c r="E48" s="341"/>
      <c r="F48" s="341"/>
      <c r="G48" s="341"/>
      <c r="H48" s="341"/>
      <c r="I48" s="342"/>
      <c r="J48" s="12"/>
      <c r="K48" s="12"/>
    </row>
    <row r="49" spans="2:11" ht="83.25" customHeight="1" x14ac:dyDescent="0.2">
      <c r="B49" s="18" t="s">
        <v>127</v>
      </c>
      <c r="C49" s="362" t="s">
        <v>224</v>
      </c>
      <c r="D49" s="362"/>
      <c r="E49" s="362"/>
      <c r="F49" s="362"/>
      <c r="G49" s="362"/>
      <c r="H49" s="362"/>
      <c r="I49" s="363"/>
      <c r="J49" s="38"/>
      <c r="K49" s="38"/>
    </row>
    <row r="50" spans="2:11" ht="34.5" customHeight="1" x14ac:dyDescent="0.2">
      <c r="B50" s="18" t="s">
        <v>128</v>
      </c>
      <c r="C50" s="364" t="s">
        <v>182</v>
      </c>
      <c r="D50" s="364"/>
      <c r="E50" s="364"/>
      <c r="F50" s="364"/>
      <c r="G50" s="364"/>
      <c r="H50" s="364"/>
      <c r="I50" s="365"/>
      <c r="J50" s="38"/>
      <c r="K50" s="38"/>
    </row>
    <row r="51" spans="2:11" ht="34.5" customHeight="1" x14ac:dyDescent="0.2">
      <c r="B51" s="112" t="s">
        <v>129</v>
      </c>
      <c r="C51" s="366" t="s">
        <v>225</v>
      </c>
      <c r="D51" s="367"/>
      <c r="E51" s="367"/>
      <c r="F51" s="367"/>
      <c r="G51" s="367"/>
      <c r="H51" s="367"/>
      <c r="I51" s="368"/>
      <c r="J51" s="38"/>
      <c r="K51" s="38"/>
    </row>
    <row r="52" spans="2:11" ht="29.25" customHeight="1" x14ac:dyDescent="0.2">
      <c r="B52" s="359" t="s">
        <v>130</v>
      </c>
      <c r="C52" s="360"/>
      <c r="D52" s="360"/>
      <c r="E52" s="360"/>
      <c r="F52" s="360"/>
      <c r="G52" s="360"/>
      <c r="H52" s="360"/>
      <c r="I52" s="361"/>
      <c r="J52" s="38"/>
      <c r="K52" s="38"/>
    </row>
    <row r="53" spans="2:11" ht="33" customHeight="1" x14ac:dyDescent="0.2">
      <c r="B53" s="369" t="s">
        <v>131</v>
      </c>
      <c r="C53" s="111" t="s">
        <v>132</v>
      </c>
      <c r="D53" s="370" t="s">
        <v>133</v>
      </c>
      <c r="E53" s="370"/>
      <c r="F53" s="370"/>
      <c r="G53" s="370" t="s">
        <v>134</v>
      </c>
      <c r="H53" s="370"/>
      <c r="I53" s="371"/>
      <c r="J53" s="39"/>
      <c r="K53" s="39"/>
    </row>
    <row r="54" spans="2:11" ht="31.5" customHeight="1" x14ac:dyDescent="0.2">
      <c r="B54" s="369"/>
      <c r="C54" s="40"/>
      <c r="D54" s="364"/>
      <c r="E54" s="364"/>
      <c r="F54" s="364"/>
      <c r="G54" s="372"/>
      <c r="H54" s="372"/>
      <c r="I54" s="373"/>
      <c r="J54" s="39"/>
      <c r="K54" s="39"/>
    </row>
    <row r="55" spans="2:11" ht="31.5" customHeight="1" x14ac:dyDescent="0.2">
      <c r="B55" s="112" t="s">
        <v>135</v>
      </c>
      <c r="C55" s="385" t="s">
        <v>164</v>
      </c>
      <c r="D55" s="385"/>
      <c r="E55" s="386" t="s">
        <v>136</v>
      </c>
      <c r="F55" s="386"/>
      <c r="G55" s="385" t="s">
        <v>186</v>
      </c>
      <c r="H55" s="385"/>
      <c r="I55" s="387"/>
      <c r="J55" s="41"/>
      <c r="K55" s="41"/>
    </row>
    <row r="56" spans="2:11" ht="31.5" customHeight="1" x14ac:dyDescent="0.2">
      <c r="B56" s="112" t="s">
        <v>137</v>
      </c>
      <c r="C56" s="364" t="str">
        <f>+'[3]HV 1'!C56:D56</f>
        <v>NICOLAS ADOLFO CORREAL HUERTAS</v>
      </c>
      <c r="D56" s="364"/>
      <c r="E56" s="388" t="s">
        <v>138</v>
      </c>
      <c r="F56" s="388"/>
      <c r="G56" s="385" t="str">
        <f>+'[4]HV 1'!G56:I56</f>
        <v>DIANA VIDAL</v>
      </c>
      <c r="H56" s="385"/>
      <c r="I56" s="387"/>
      <c r="J56" s="41"/>
      <c r="K56" s="41"/>
    </row>
    <row r="57" spans="2:11" ht="31.5" customHeight="1" x14ac:dyDescent="0.2">
      <c r="B57" s="112" t="s">
        <v>139</v>
      </c>
      <c r="C57" s="364"/>
      <c r="D57" s="364"/>
      <c r="E57" s="374" t="s">
        <v>140</v>
      </c>
      <c r="F57" s="375"/>
      <c r="G57" s="378"/>
      <c r="H57" s="379"/>
      <c r="I57" s="380"/>
      <c r="J57" s="42"/>
      <c r="K57" s="42"/>
    </row>
    <row r="58" spans="2:11" ht="31.5" customHeight="1" thickBot="1" x14ac:dyDescent="0.25">
      <c r="B58" s="78" t="s">
        <v>141</v>
      </c>
      <c r="C58" s="384"/>
      <c r="D58" s="384"/>
      <c r="E58" s="376"/>
      <c r="F58" s="377"/>
      <c r="G58" s="381"/>
      <c r="H58" s="382"/>
      <c r="I58" s="383"/>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6.42578125" customWidth="1"/>
    <col min="6" max="6" width="31" customWidth="1"/>
    <col min="7" max="8" width="16.140625" customWidth="1"/>
    <col min="9" max="9" width="16.425781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3"/>
      <c r="C1" s="396" t="s">
        <v>24</v>
      </c>
      <c r="D1" s="397"/>
      <c r="E1" s="397"/>
      <c r="F1" s="397"/>
      <c r="G1" s="397"/>
      <c r="H1" s="398"/>
      <c r="I1" s="399"/>
      <c r="J1" s="400"/>
    </row>
    <row r="2" spans="2:13" ht="18" customHeight="1" thickBot="1" x14ac:dyDescent="0.3">
      <c r="B2" s="394"/>
      <c r="C2" s="396" t="s">
        <v>25</v>
      </c>
      <c r="D2" s="397"/>
      <c r="E2" s="397"/>
      <c r="F2" s="397"/>
      <c r="G2" s="397"/>
      <c r="H2" s="398"/>
      <c r="I2" s="401"/>
      <c r="J2" s="402"/>
    </row>
    <row r="3" spans="2:13" ht="18" customHeight="1" thickBot="1" x14ac:dyDescent="0.3">
      <c r="B3" s="394"/>
      <c r="C3" s="396" t="s">
        <v>142</v>
      </c>
      <c r="D3" s="397"/>
      <c r="E3" s="397"/>
      <c r="F3" s="397"/>
      <c r="G3" s="397"/>
      <c r="H3" s="398"/>
      <c r="I3" s="401"/>
      <c r="J3" s="402"/>
    </row>
    <row r="4" spans="2:13" ht="18" customHeight="1" thickBot="1" x14ac:dyDescent="0.3">
      <c r="B4" s="395"/>
      <c r="C4" s="396" t="s">
        <v>143</v>
      </c>
      <c r="D4" s="397"/>
      <c r="E4" s="397"/>
      <c r="F4" s="398"/>
      <c r="G4" s="405" t="s">
        <v>190</v>
      </c>
      <c r="H4" s="406"/>
      <c r="I4" s="403"/>
      <c r="J4" s="404"/>
    </row>
    <row r="5" spans="2:13" ht="18" customHeight="1" thickBot="1" x14ac:dyDescent="0.3">
      <c r="B5" s="53"/>
      <c r="C5" s="10"/>
      <c r="D5" s="10"/>
      <c r="E5" s="10"/>
      <c r="F5" s="10"/>
      <c r="G5" s="10"/>
      <c r="H5" s="10"/>
      <c r="I5" s="10"/>
      <c r="J5" s="54"/>
    </row>
    <row r="6" spans="2:13" ht="51.75" customHeight="1" thickBot="1" x14ac:dyDescent="0.3">
      <c r="B6" s="1" t="s">
        <v>185</v>
      </c>
      <c r="C6" s="409" t="str">
        <f>+'[5]Sección 1. Metas - Magnitud'!C7</f>
        <v>1032 - Gestión y control de tránsito y transporte</v>
      </c>
      <c r="D6" s="410"/>
      <c r="E6" s="411"/>
      <c r="F6" s="55"/>
      <c r="G6" s="10"/>
      <c r="H6" s="10"/>
      <c r="I6" s="10"/>
      <c r="J6" s="54"/>
    </row>
    <row r="7" spans="2:13" ht="32.25" customHeight="1" thickBot="1" x14ac:dyDescent="0.3">
      <c r="B7" s="2" t="s">
        <v>0</v>
      </c>
      <c r="C7" s="409" t="str">
        <f>+'[5]Sección 1. Metas - Magnitud'!C8:F8</f>
        <v>Dirección de Control y Vigilancia</v>
      </c>
      <c r="D7" s="410"/>
      <c r="E7" s="411"/>
      <c r="F7" s="55"/>
      <c r="G7" s="10"/>
      <c r="H7" s="10"/>
      <c r="I7" s="10"/>
      <c r="J7" s="54"/>
    </row>
    <row r="8" spans="2:13" ht="32.25" customHeight="1" thickBot="1" x14ac:dyDescent="0.3">
      <c r="B8" s="2" t="s">
        <v>144</v>
      </c>
      <c r="C8" s="409" t="str">
        <f>+'[5]Sección 1. Metas - Magnitud'!C9:F9</f>
        <v>Subsecretaría de Servicios de la Movilidad</v>
      </c>
      <c r="D8" s="410"/>
      <c r="E8" s="411"/>
      <c r="F8" s="4"/>
      <c r="G8" s="10"/>
      <c r="H8" s="10"/>
      <c r="I8" s="10"/>
      <c r="J8" s="54"/>
    </row>
    <row r="9" spans="2:13" ht="33.75" customHeight="1" thickBot="1" x14ac:dyDescent="0.3">
      <c r="B9" s="2" t="s">
        <v>28</v>
      </c>
      <c r="C9" s="409" t="s">
        <v>184</v>
      </c>
      <c r="D9" s="410"/>
      <c r="E9" s="411"/>
      <c r="F9" s="55"/>
      <c r="G9" s="10"/>
      <c r="H9" s="10"/>
      <c r="I9" s="10"/>
      <c r="J9" s="54"/>
    </row>
    <row r="10" spans="2:13" ht="32.25" customHeight="1" thickBot="1" x14ac:dyDescent="0.3">
      <c r="B10" s="2" t="s">
        <v>197</v>
      </c>
      <c r="C10" s="409" t="s">
        <v>202</v>
      </c>
      <c r="D10" s="410"/>
      <c r="E10" s="411"/>
    </row>
    <row r="12" spans="2:13" x14ac:dyDescent="0.25">
      <c r="B12" s="419" t="s">
        <v>217</v>
      </c>
      <c r="C12" s="420"/>
      <c r="D12" s="420"/>
      <c r="E12" s="420"/>
      <c r="F12" s="420"/>
      <c r="G12" s="420"/>
      <c r="H12" s="421"/>
      <c r="I12" s="413" t="s">
        <v>145</v>
      </c>
      <c r="J12" s="414"/>
      <c r="K12" s="414"/>
    </row>
    <row r="13" spans="2:13" s="57" customFormat="1" ht="30" customHeight="1" x14ac:dyDescent="0.25">
      <c r="B13" s="407" t="s">
        <v>146</v>
      </c>
      <c r="C13" s="407" t="s">
        <v>147</v>
      </c>
      <c r="D13" s="407" t="s">
        <v>196</v>
      </c>
      <c r="E13" s="407" t="s">
        <v>148</v>
      </c>
      <c r="F13" s="407" t="s">
        <v>149</v>
      </c>
      <c r="G13" s="407" t="s">
        <v>191</v>
      </c>
      <c r="H13" s="407" t="s">
        <v>192</v>
      </c>
      <c r="I13" s="415" t="s">
        <v>193</v>
      </c>
      <c r="J13" s="417" t="s">
        <v>194</v>
      </c>
      <c r="K13" s="412" t="s">
        <v>195</v>
      </c>
    </row>
    <row r="14" spans="2:13" s="57" customFormat="1" x14ac:dyDescent="0.25">
      <c r="B14" s="408"/>
      <c r="C14" s="408"/>
      <c r="D14" s="408"/>
      <c r="E14" s="408"/>
      <c r="F14" s="408"/>
      <c r="G14" s="408"/>
      <c r="H14" s="408"/>
      <c r="I14" s="416"/>
      <c r="J14" s="418"/>
      <c r="K14" s="412"/>
    </row>
    <row r="15" spans="2:13" s="57" customFormat="1" ht="120" x14ac:dyDescent="0.25">
      <c r="B15" s="96">
        <v>1</v>
      </c>
      <c r="C15" s="135" t="s">
        <v>229</v>
      </c>
      <c r="D15" s="95">
        <v>0.19</v>
      </c>
      <c r="E15" s="91"/>
      <c r="F15" s="93" t="s">
        <v>230</v>
      </c>
      <c r="G15" s="163">
        <v>0.19</v>
      </c>
      <c r="H15" s="106">
        <v>43160</v>
      </c>
      <c r="I15" s="104">
        <v>0.19</v>
      </c>
      <c r="J15" s="110">
        <v>43132</v>
      </c>
      <c r="K15" s="101"/>
      <c r="M15" s="108"/>
    </row>
    <row r="16" spans="2:13" ht="75" x14ac:dyDescent="0.25">
      <c r="B16" s="134">
        <v>2</v>
      </c>
      <c r="C16" s="102" t="s">
        <v>231</v>
      </c>
      <c r="D16" s="95">
        <v>0.02</v>
      </c>
      <c r="E16" s="91"/>
      <c r="F16" s="93" t="s">
        <v>232</v>
      </c>
      <c r="G16" s="163">
        <v>0.02</v>
      </c>
      <c r="H16" s="106">
        <v>43344</v>
      </c>
      <c r="I16" s="104"/>
      <c r="J16" s="110"/>
      <c r="K16" s="101"/>
      <c r="M16" s="109"/>
    </row>
    <row r="17" spans="2:11" ht="90" x14ac:dyDescent="0.25">
      <c r="B17" s="162">
        <v>3</v>
      </c>
      <c r="C17" s="75" t="s">
        <v>226</v>
      </c>
      <c r="D17" s="95">
        <v>0.04</v>
      </c>
      <c r="E17" s="91"/>
      <c r="F17" s="93" t="s">
        <v>233</v>
      </c>
      <c r="G17" s="163">
        <v>0.04</v>
      </c>
      <c r="H17" s="106">
        <v>43435</v>
      </c>
      <c r="I17" s="104"/>
      <c r="J17" s="110"/>
      <c r="K17" s="101"/>
    </row>
    <row r="18" spans="2:11" x14ac:dyDescent="0.25">
      <c r="B18" s="389" t="s">
        <v>17</v>
      </c>
      <c r="C18" s="390"/>
      <c r="D18" s="58">
        <f>SUM(D15:D17)</f>
        <v>0.25</v>
      </c>
      <c r="E18" s="391" t="s">
        <v>17</v>
      </c>
      <c r="F18" s="392"/>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54"/>
  <sheetViews>
    <sheetView topLeftCell="A25" zoomScaleNormal="100" workbookViewId="0">
      <selection activeCell="D31" sqref="D31"/>
    </sheetView>
  </sheetViews>
  <sheetFormatPr baseColWidth="10" defaultColWidth="11.42578125" defaultRowHeight="15" x14ac:dyDescent="0.2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30" customWidth="1"/>
    <col min="11" max="16" width="11.42578125" customWidth="1"/>
    <col min="17" max="16384" width="11.42578125" style="7"/>
  </cols>
  <sheetData>
    <row r="1" spans="2:9" ht="37.5" customHeight="1" x14ac:dyDescent="0.25">
      <c r="B1" s="422"/>
      <c r="C1" s="289" t="s">
        <v>25</v>
      </c>
      <c r="D1" s="289"/>
      <c r="E1" s="289"/>
      <c r="F1" s="289"/>
      <c r="G1" s="289"/>
      <c r="H1" s="289"/>
      <c r="I1" s="423"/>
    </row>
    <row r="2" spans="2:9" ht="37.5" customHeight="1" x14ac:dyDescent="0.25">
      <c r="B2" s="422"/>
      <c r="C2" s="289" t="s">
        <v>239</v>
      </c>
      <c r="D2" s="289"/>
      <c r="E2" s="289"/>
      <c r="F2" s="289"/>
      <c r="G2" s="289"/>
      <c r="H2" s="289"/>
      <c r="I2" s="423"/>
    </row>
    <row r="3" spans="2:9" ht="37.5" customHeight="1" x14ac:dyDescent="0.25">
      <c r="B3" s="422"/>
      <c r="C3" s="289" t="s">
        <v>240</v>
      </c>
      <c r="D3" s="289"/>
      <c r="E3" s="289"/>
      <c r="F3" s="289" t="s">
        <v>241</v>
      </c>
      <c r="G3" s="289"/>
      <c r="H3" s="289"/>
      <c r="I3" s="423"/>
    </row>
    <row r="4" spans="2:9" ht="23.25" customHeight="1" x14ac:dyDescent="0.25">
      <c r="B4" s="426"/>
      <c r="C4" s="426"/>
      <c r="D4" s="426"/>
      <c r="E4" s="426"/>
      <c r="F4" s="426"/>
      <c r="G4" s="426"/>
      <c r="H4" s="426"/>
      <c r="I4" s="426"/>
    </row>
    <row r="5" spans="2:9" ht="24" customHeight="1" x14ac:dyDescent="0.25">
      <c r="B5" s="427" t="s">
        <v>234</v>
      </c>
      <c r="C5" s="427"/>
      <c r="D5" s="427"/>
      <c r="E5" s="427"/>
      <c r="F5" s="427"/>
      <c r="G5" s="427"/>
      <c r="H5" s="427"/>
      <c r="I5" s="427"/>
    </row>
    <row r="6" spans="2:9" ht="30.75" customHeight="1" x14ac:dyDescent="0.25">
      <c r="B6" s="198" t="s">
        <v>242</v>
      </c>
      <c r="C6" s="197">
        <v>1</v>
      </c>
      <c r="D6" s="428" t="s">
        <v>243</v>
      </c>
      <c r="E6" s="428"/>
      <c r="F6" s="429" t="s">
        <v>289</v>
      </c>
      <c r="G6" s="429"/>
      <c r="H6" s="429"/>
      <c r="I6" s="429"/>
    </row>
    <row r="7" spans="2:9" ht="30.75" customHeight="1" x14ac:dyDescent="0.25">
      <c r="B7" s="198" t="s">
        <v>244</v>
      </c>
      <c r="C7" s="197" t="s">
        <v>76</v>
      </c>
      <c r="D7" s="428" t="s">
        <v>245</v>
      </c>
      <c r="E7" s="428"/>
      <c r="F7" s="429" t="s">
        <v>290</v>
      </c>
      <c r="G7" s="429"/>
      <c r="H7" s="164" t="s">
        <v>246</v>
      </c>
      <c r="I7" s="197" t="s">
        <v>76</v>
      </c>
    </row>
    <row r="8" spans="2:9" ht="30.75" customHeight="1" x14ac:dyDescent="0.25">
      <c r="B8" s="198" t="s">
        <v>247</v>
      </c>
      <c r="C8" s="429" t="s">
        <v>291</v>
      </c>
      <c r="D8" s="429"/>
      <c r="E8" s="429"/>
      <c r="F8" s="429"/>
      <c r="G8" s="164" t="s">
        <v>248</v>
      </c>
      <c r="H8" s="430">
        <v>7560</v>
      </c>
      <c r="I8" s="430"/>
    </row>
    <row r="9" spans="2:9" ht="30.75" customHeight="1" x14ac:dyDescent="0.25">
      <c r="B9" s="198" t="s">
        <v>48</v>
      </c>
      <c r="C9" s="431" t="s">
        <v>65</v>
      </c>
      <c r="D9" s="431"/>
      <c r="E9" s="431"/>
      <c r="F9" s="431"/>
      <c r="G9" s="164" t="s">
        <v>249</v>
      </c>
      <c r="H9" s="432" t="s">
        <v>165</v>
      </c>
      <c r="I9" s="432"/>
    </row>
    <row r="10" spans="2:9" ht="30.75" customHeight="1" x14ac:dyDescent="0.25">
      <c r="B10" s="198" t="s">
        <v>250</v>
      </c>
      <c r="C10" s="433" t="s">
        <v>357</v>
      </c>
      <c r="D10" s="433"/>
      <c r="E10" s="433"/>
      <c r="F10" s="433"/>
      <c r="G10" s="433"/>
      <c r="H10" s="433"/>
      <c r="I10" s="433"/>
    </row>
    <row r="11" spans="2:9" ht="30.75" customHeight="1" x14ac:dyDescent="0.25">
      <c r="B11" s="198" t="s">
        <v>251</v>
      </c>
      <c r="C11" s="434" t="s">
        <v>292</v>
      </c>
      <c r="D11" s="434"/>
      <c r="E11" s="434"/>
      <c r="F11" s="434"/>
      <c r="G11" s="434"/>
      <c r="H11" s="434"/>
      <c r="I11" s="434"/>
    </row>
    <row r="12" spans="2:9" ht="30.75" customHeight="1" x14ac:dyDescent="0.25">
      <c r="B12" s="198" t="s">
        <v>254</v>
      </c>
      <c r="C12" s="321" t="s">
        <v>349</v>
      </c>
      <c r="D12" s="321"/>
      <c r="E12" s="321"/>
      <c r="F12" s="321"/>
      <c r="G12" s="164" t="s">
        <v>252</v>
      </c>
      <c r="H12" s="322" t="s">
        <v>91</v>
      </c>
      <c r="I12" s="322"/>
    </row>
    <row r="13" spans="2:9" ht="30.75" customHeight="1" x14ac:dyDescent="0.25">
      <c r="B13" s="198" t="s">
        <v>255</v>
      </c>
      <c r="C13" s="435" t="s">
        <v>363</v>
      </c>
      <c r="D13" s="435"/>
      <c r="E13" s="435"/>
      <c r="F13" s="435"/>
      <c r="G13" s="164" t="s">
        <v>253</v>
      </c>
      <c r="H13" s="434" t="s">
        <v>70</v>
      </c>
      <c r="I13" s="434"/>
    </row>
    <row r="14" spans="2:9" ht="64.5" customHeight="1" x14ac:dyDescent="0.25">
      <c r="B14" s="198" t="s">
        <v>256</v>
      </c>
      <c r="C14" s="318" t="s">
        <v>293</v>
      </c>
      <c r="D14" s="318"/>
      <c r="E14" s="318"/>
      <c r="F14" s="318"/>
      <c r="G14" s="318"/>
      <c r="H14" s="318"/>
      <c r="I14" s="318"/>
    </row>
    <row r="15" spans="2:9" ht="30.75" customHeight="1" x14ac:dyDescent="0.25">
      <c r="B15" s="198" t="s">
        <v>257</v>
      </c>
      <c r="C15" s="321" t="s">
        <v>294</v>
      </c>
      <c r="D15" s="321"/>
      <c r="E15" s="321"/>
      <c r="F15" s="321"/>
      <c r="G15" s="321"/>
      <c r="H15" s="321"/>
      <c r="I15" s="321"/>
    </row>
    <row r="16" spans="2:9" ht="20.25" customHeight="1" x14ac:dyDescent="0.25">
      <c r="B16" s="198" t="s">
        <v>258</v>
      </c>
      <c r="C16" s="429" t="s">
        <v>296</v>
      </c>
      <c r="D16" s="429"/>
      <c r="E16" s="429"/>
      <c r="F16" s="429"/>
      <c r="G16" s="429"/>
      <c r="H16" s="429"/>
      <c r="I16" s="429"/>
    </row>
    <row r="17" spans="2:9" ht="30.75" customHeight="1" x14ac:dyDescent="0.25">
      <c r="B17" s="198" t="s">
        <v>259</v>
      </c>
      <c r="C17" s="434" t="s">
        <v>295</v>
      </c>
      <c r="D17" s="434"/>
      <c r="E17" s="434"/>
      <c r="F17" s="434"/>
      <c r="G17" s="434"/>
      <c r="H17" s="434"/>
      <c r="I17" s="434"/>
    </row>
    <row r="18" spans="2:9" ht="18" customHeight="1" x14ac:dyDescent="0.25">
      <c r="B18" s="436" t="s">
        <v>265</v>
      </c>
      <c r="C18" s="437" t="s">
        <v>237</v>
      </c>
      <c r="D18" s="437"/>
      <c r="E18" s="437"/>
      <c r="F18" s="438" t="s">
        <v>238</v>
      </c>
      <c r="G18" s="438"/>
      <c r="H18" s="438"/>
      <c r="I18" s="438"/>
    </row>
    <row r="19" spans="2:9" ht="39.75" customHeight="1" x14ac:dyDescent="0.25">
      <c r="B19" s="436"/>
      <c r="C19" s="429" t="s">
        <v>297</v>
      </c>
      <c r="D19" s="429"/>
      <c r="E19" s="429"/>
      <c r="F19" s="429" t="s">
        <v>298</v>
      </c>
      <c r="G19" s="429"/>
      <c r="H19" s="429"/>
      <c r="I19" s="429"/>
    </row>
    <row r="20" spans="2:9" ht="39.75" customHeight="1" x14ac:dyDescent="0.25">
      <c r="B20" s="198" t="s">
        <v>266</v>
      </c>
      <c r="C20" s="434" t="s">
        <v>299</v>
      </c>
      <c r="D20" s="434"/>
      <c r="E20" s="434"/>
      <c r="F20" s="322" t="s">
        <v>300</v>
      </c>
      <c r="G20" s="322"/>
      <c r="H20" s="322"/>
      <c r="I20" s="322"/>
    </row>
    <row r="21" spans="2:9" ht="42" customHeight="1" x14ac:dyDescent="0.25">
      <c r="B21" s="198" t="s">
        <v>267</v>
      </c>
      <c r="C21" s="446" t="s">
        <v>301</v>
      </c>
      <c r="D21" s="446"/>
      <c r="E21" s="446"/>
      <c r="F21" s="429" t="s">
        <v>302</v>
      </c>
      <c r="G21" s="429"/>
      <c r="H21" s="429"/>
      <c r="I21" s="429"/>
    </row>
    <row r="22" spans="2:9" ht="23.25" customHeight="1" x14ac:dyDescent="0.25">
      <c r="B22" s="198" t="s">
        <v>268</v>
      </c>
      <c r="C22" s="443">
        <v>45292</v>
      </c>
      <c r="D22" s="443"/>
      <c r="E22" s="443"/>
      <c r="F22" s="164" t="s">
        <v>271</v>
      </c>
      <c r="G22" s="201">
        <v>899</v>
      </c>
      <c r="H22" s="164" t="s">
        <v>275</v>
      </c>
      <c r="I22" s="201">
        <f>G22+G27</f>
        <v>1000</v>
      </c>
    </row>
    <row r="23" spans="2:9" ht="27" customHeight="1" x14ac:dyDescent="0.25">
      <c r="B23" s="198" t="s">
        <v>269</v>
      </c>
      <c r="C23" s="443">
        <v>45443</v>
      </c>
      <c r="D23" s="443"/>
      <c r="E23" s="443"/>
      <c r="F23" s="164" t="s">
        <v>272</v>
      </c>
      <c r="G23" s="444">
        <f>+F27</f>
        <v>101</v>
      </c>
      <c r="H23" s="444"/>
      <c r="I23" s="444"/>
    </row>
    <row r="24" spans="2:9" ht="45.75" customHeight="1" x14ac:dyDescent="0.25">
      <c r="B24" s="198" t="s">
        <v>270</v>
      </c>
      <c r="C24" s="322" t="s">
        <v>88</v>
      </c>
      <c r="D24" s="322"/>
      <c r="E24" s="322"/>
      <c r="F24" s="164" t="s">
        <v>274</v>
      </c>
      <c r="G24" s="429" t="s">
        <v>303</v>
      </c>
      <c r="H24" s="429"/>
      <c r="I24" s="429"/>
    </row>
    <row r="25" spans="2:9" ht="22.5" customHeight="1" x14ac:dyDescent="0.25">
      <c r="B25" s="445" t="s">
        <v>235</v>
      </c>
      <c r="C25" s="445"/>
      <c r="D25" s="445"/>
      <c r="E25" s="445"/>
      <c r="F25" s="445"/>
      <c r="G25" s="445"/>
      <c r="H25" s="445"/>
      <c r="I25" s="445"/>
    </row>
    <row r="26" spans="2:9" ht="43.5" customHeight="1" x14ac:dyDescent="0.25">
      <c r="B26" s="196" t="s">
        <v>105</v>
      </c>
      <c r="C26" s="196" t="s">
        <v>261</v>
      </c>
      <c r="D26" s="196" t="s">
        <v>260</v>
      </c>
      <c r="E26" s="165" t="s">
        <v>264</v>
      </c>
      <c r="F26" s="196" t="s">
        <v>263</v>
      </c>
      <c r="G26" s="196" t="s">
        <v>262</v>
      </c>
      <c r="H26" s="165" t="s">
        <v>276</v>
      </c>
      <c r="I26" s="196" t="s">
        <v>273</v>
      </c>
    </row>
    <row r="27" spans="2:9" ht="19.5" customHeight="1" x14ac:dyDescent="0.25">
      <c r="B27" s="199" t="s">
        <v>113</v>
      </c>
      <c r="C27" s="174">
        <v>0</v>
      </c>
      <c r="D27" s="174">
        <v>0</v>
      </c>
      <c r="E27" s="189">
        <f>IF(OR(C27=0,C27=""),0,D27/C27)</f>
        <v>0</v>
      </c>
      <c r="F27" s="441">
        <f>SUM(C27:C38)</f>
        <v>101</v>
      </c>
      <c r="G27" s="441">
        <f>SUM(D27:D38)</f>
        <v>101</v>
      </c>
      <c r="H27" s="202">
        <f>+(D27*100%)/$G$23</f>
        <v>0</v>
      </c>
      <c r="I27" s="442">
        <f>I22/(G22+G23)</f>
        <v>1</v>
      </c>
    </row>
    <row r="28" spans="2:9" ht="19.5" customHeight="1" x14ac:dyDescent="0.25">
      <c r="B28" s="199" t="s">
        <v>114</v>
      </c>
      <c r="C28" s="174">
        <v>26</v>
      </c>
      <c r="D28" s="174">
        <v>15</v>
      </c>
      <c r="E28" s="189">
        <f t="shared" ref="E28:E31" si="0">IF(OR(C28=0,C28=""),0,D28/C28)</f>
        <v>0.57692307692307687</v>
      </c>
      <c r="F28" s="441"/>
      <c r="G28" s="441"/>
      <c r="H28" s="202">
        <f>+IF(D28="","",((D28*100%)/$G$23)+H27)</f>
        <v>0.14851485148514851</v>
      </c>
      <c r="I28" s="442"/>
    </row>
    <row r="29" spans="2:9" ht="19.5" customHeight="1" x14ac:dyDescent="0.25">
      <c r="B29" s="199" t="s">
        <v>115</v>
      </c>
      <c r="C29" s="174">
        <v>45</v>
      </c>
      <c r="D29" s="174">
        <v>56</v>
      </c>
      <c r="E29" s="189">
        <f t="shared" si="0"/>
        <v>1.2444444444444445</v>
      </c>
      <c r="F29" s="441"/>
      <c r="G29" s="441"/>
      <c r="H29" s="202">
        <f t="shared" ref="H29:H38" si="1">+IF(D29="","",((D29*100%)/$G$23)+H28)</f>
        <v>0.70297029702970304</v>
      </c>
      <c r="I29" s="442"/>
    </row>
    <row r="30" spans="2:9" ht="19.5" customHeight="1" x14ac:dyDescent="0.25">
      <c r="B30" s="199" t="s">
        <v>116</v>
      </c>
      <c r="C30" s="174">
        <v>20</v>
      </c>
      <c r="D30" s="174">
        <v>25</v>
      </c>
      <c r="E30" s="189">
        <f t="shared" si="0"/>
        <v>1.25</v>
      </c>
      <c r="F30" s="441"/>
      <c r="G30" s="441"/>
      <c r="H30" s="202">
        <f t="shared" si="1"/>
        <v>0.95049504950495056</v>
      </c>
      <c r="I30" s="442"/>
    </row>
    <row r="31" spans="2:9" ht="19.5" customHeight="1" x14ac:dyDescent="0.25">
      <c r="B31" s="199" t="s">
        <v>117</v>
      </c>
      <c r="C31" s="174">
        <v>10</v>
      </c>
      <c r="D31" s="174">
        <v>5</v>
      </c>
      <c r="E31" s="189">
        <f t="shared" si="0"/>
        <v>0.5</v>
      </c>
      <c r="F31" s="441"/>
      <c r="G31" s="441"/>
      <c r="H31" s="202">
        <f t="shared" si="1"/>
        <v>1</v>
      </c>
      <c r="I31" s="442"/>
    </row>
    <row r="32" spans="2:9" ht="19.5" customHeight="1" x14ac:dyDescent="0.25">
      <c r="B32" s="199" t="s">
        <v>118</v>
      </c>
      <c r="C32" s="172"/>
      <c r="D32" s="174"/>
      <c r="E32" s="189"/>
      <c r="F32" s="441"/>
      <c r="G32" s="441"/>
      <c r="H32" s="202" t="str">
        <f t="shared" si="1"/>
        <v/>
      </c>
      <c r="I32" s="442"/>
    </row>
    <row r="33" spans="2:10" ht="19.5" customHeight="1" x14ac:dyDescent="0.25">
      <c r="B33" s="199" t="s">
        <v>119</v>
      </c>
      <c r="C33" s="172"/>
      <c r="D33" s="174"/>
      <c r="E33" s="189"/>
      <c r="F33" s="441"/>
      <c r="G33" s="441"/>
      <c r="H33" s="202" t="str">
        <f t="shared" si="1"/>
        <v/>
      </c>
      <c r="I33" s="442"/>
    </row>
    <row r="34" spans="2:10" ht="19.5" customHeight="1" x14ac:dyDescent="0.25">
      <c r="B34" s="199" t="s">
        <v>120</v>
      </c>
      <c r="C34" s="172"/>
      <c r="D34" s="174"/>
      <c r="E34" s="189"/>
      <c r="F34" s="441"/>
      <c r="G34" s="441"/>
      <c r="H34" s="202" t="str">
        <f t="shared" si="1"/>
        <v/>
      </c>
      <c r="I34" s="442"/>
    </row>
    <row r="35" spans="2:10" ht="19.5" customHeight="1" x14ac:dyDescent="0.25">
      <c r="B35" s="199" t="s">
        <v>121</v>
      </c>
      <c r="C35" s="172"/>
      <c r="D35" s="172"/>
      <c r="E35" s="189"/>
      <c r="F35" s="441"/>
      <c r="G35" s="441"/>
      <c r="H35" s="202" t="str">
        <f t="shared" si="1"/>
        <v/>
      </c>
      <c r="I35" s="442"/>
    </row>
    <row r="36" spans="2:10" ht="19.5" customHeight="1" x14ac:dyDescent="0.25">
      <c r="B36" s="199" t="s">
        <v>122</v>
      </c>
      <c r="C36" s="172"/>
      <c r="D36" s="174"/>
      <c r="E36" s="189"/>
      <c r="F36" s="441"/>
      <c r="G36" s="441"/>
      <c r="H36" s="202" t="str">
        <f t="shared" si="1"/>
        <v/>
      </c>
      <c r="I36" s="442"/>
    </row>
    <row r="37" spans="2:10" ht="19.5" customHeight="1" x14ac:dyDescent="0.25">
      <c r="B37" s="199" t="s">
        <v>123</v>
      </c>
      <c r="C37" s="172"/>
      <c r="D37" s="174"/>
      <c r="E37" s="189"/>
      <c r="F37" s="441"/>
      <c r="G37" s="441"/>
      <c r="H37" s="202" t="str">
        <f t="shared" si="1"/>
        <v/>
      </c>
      <c r="I37" s="442"/>
    </row>
    <row r="38" spans="2:10" ht="19.5" customHeight="1" x14ac:dyDescent="0.25">
      <c r="B38" s="199" t="s">
        <v>124</v>
      </c>
      <c r="C38" s="172"/>
      <c r="D38" s="175"/>
      <c r="E38" s="189"/>
      <c r="F38" s="441"/>
      <c r="G38" s="441"/>
      <c r="H38" s="202" t="str">
        <f t="shared" si="1"/>
        <v/>
      </c>
      <c r="I38" s="442"/>
    </row>
    <row r="39" spans="2:10" ht="107.25" customHeight="1" x14ac:dyDescent="0.25">
      <c r="B39" s="166" t="s">
        <v>277</v>
      </c>
      <c r="C39" s="439" t="s">
        <v>382</v>
      </c>
      <c r="D39" s="440"/>
      <c r="E39" s="440"/>
      <c r="F39" s="440"/>
      <c r="G39" s="440"/>
      <c r="H39" s="440"/>
      <c r="I39" s="440"/>
      <c r="J39" s="192"/>
    </row>
    <row r="40" spans="2:10" ht="34.5" customHeight="1" x14ac:dyDescent="0.25">
      <c r="B40" s="449"/>
      <c r="C40" s="449"/>
      <c r="D40" s="449"/>
      <c r="E40" s="449"/>
      <c r="F40" s="449"/>
      <c r="G40" s="449"/>
      <c r="H40" s="449"/>
      <c r="I40" s="449"/>
      <c r="J40" s="192"/>
    </row>
    <row r="41" spans="2:10" ht="60" customHeight="1" x14ac:dyDescent="0.25">
      <c r="B41" s="449"/>
      <c r="C41" s="449"/>
      <c r="D41" s="449"/>
      <c r="E41" s="449"/>
      <c r="F41" s="449"/>
      <c r="G41" s="449"/>
      <c r="H41" s="449"/>
      <c r="I41" s="449"/>
      <c r="J41" s="192"/>
    </row>
    <row r="42" spans="2:10" ht="34.5" customHeight="1" x14ac:dyDescent="0.25">
      <c r="B42" s="449"/>
      <c r="C42" s="449"/>
      <c r="D42" s="449"/>
      <c r="E42" s="449"/>
      <c r="F42" s="449"/>
      <c r="G42" s="449"/>
      <c r="H42" s="449"/>
      <c r="I42" s="449"/>
      <c r="J42" s="192"/>
    </row>
    <row r="43" spans="2:10" ht="34.5" customHeight="1" x14ac:dyDescent="0.25">
      <c r="B43" s="449"/>
      <c r="C43" s="449"/>
      <c r="D43" s="449"/>
      <c r="E43" s="449"/>
      <c r="F43" s="449"/>
      <c r="G43" s="449"/>
      <c r="H43" s="449"/>
      <c r="I43" s="449"/>
      <c r="J43" s="192"/>
    </row>
    <row r="44" spans="2:10" ht="34.5" customHeight="1" x14ac:dyDescent="0.25">
      <c r="B44" s="449"/>
      <c r="C44" s="449"/>
      <c r="D44" s="449"/>
      <c r="E44" s="449"/>
      <c r="F44" s="449"/>
      <c r="G44" s="449"/>
      <c r="H44" s="449"/>
      <c r="I44" s="449"/>
      <c r="J44" s="192"/>
    </row>
    <row r="45" spans="2:10" ht="77.25" customHeight="1" x14ac:dyDescent="0.25">
      <c r="B45" s="198" t="s">
        <v>278</v>
      </c>
      <c r="C45" s="450" t="s">
        <v>381</v>
      </c>
      <c r="D45" s="450"/>
      <c r="E45" s="450"/>
      <c r="F45" s="450"/>
      <c r="G45" s="450"/>
      <c r="H45" s="450"/>
      <c r="I45" s="450"/>
      <c r="J45" s="192"/>
    </row>
    <row r="46" spans="2:10" ht="54.75" customHeight="1" x14ac:dyDescent="0.25">
      <c r="B46" s="198" t="s">
        <v>279</v>
      </c>
      <c r="C46" s="450" t="s">
        <v>182</v>
      </c>
      <c r="D46" s="450"/>
      <c r="E46" s="450"/>
      <c r="F46" s="450"/>
      <c r="G46" s="450"/>
      <c r="H46" s="450"/>
      <c r="I46" s="450"/>
    </row>
    <row r="47" spans="2:10" ht="54" customHeight="1" x14ac:dyDescent="0.25">
      <c r="B47" s="167" t="s">
        <v>280</v>
      </c>
      <c r="C47" s="451" t="s">
        <v>371</v>
      </c>
      <c r="D47" s="451"/>
      <c r="E47" s="451"/>
      <c r="F47" s="451"/>
      <c r="G47" s="451"/>
      <c r="H47" s="451"/>
      <c r="I47" s="451"/>
    </row>
    <row r="48" spans="2:10" ht="22.5" customHeight="1" x14ac:dyDescent="0.25">
      <c r="B48" s="445" t="s">
        <v>236</v>
      </c>
      <c r="C48" s="445"/>
      <c r="D48" s="445"/>
      <c r="E48" s="445"/>
      <c r="F48" s="445"/>
      <c r="G48" s="445"/>
      <c r="H48" s="445"/>
      <c r="I48" s="445"/>
    </row>
    <row r="49" spans="2:9" ht="22.5" customHeight="1" x14ac:dyDescent="0.25">
      <c r="B49" s="436" t="s">
        <v>281</v>
      </c>
      <c r="C49" s="200" t="s">
        <v>282</v>
      </c>
      <c r="D49" s="447" t="s">
        <v>283</v>
      </c>
      <c r="E49" s="447"/>
      <c r="F49" s="447"/>
      <c r="G49" s="447" t="s">
        <v>284</v>
      </c>
      <c r="H49" s="447"/>
      <c r="I49" s="447"/>
    </row>
    <row r="50" spans="2:9" ht="30.75" customHeight="1" x14ac:dyDescent="0.25">
      <c r="B50" s="436"/>
      <c r="C50" s="169"/>
      <c r="D50" s="448"/>
      <c r="E50" s="448"/>
      <c r="F50" s="448"/>
      <c r="G50" s="448"/>
      <c r="H50" s="448"/>
      <c r="I50" s="448"/>
    </row>
    <row r="51" spans="2:9" ht="32.25" customHeight="1" x14ac:dyDescent="0.25">
      <c r="B51" s="168" t="s">
        <v>285</v>
      </c>
      <c r="C51" s="424" t="s">
        <v>367</v>
      </c>
      <c r="D51" s="424"/>
      <c r="E51" s="424"/>
      <c r="F51" s="424"/>
      <c r="G51" s="424"/>
      <c r="H51" s="424"/>
      <c r="I51" s="424"/>
    </row>
    <row r="52" spans="2:9" ht="28.5" customHeight="1" x14ac:dyDescent="0.25">
      <c r="B52" s="164" t="s">
        <v>286</v>
      </c>
      <c r="C52" s="425" t="s">
        <v>365</v>
      </c>
      <c r="D52" s="425"/>
      <c r="E52" s="425"/>
      <c r="F52" s="425"/>
      <c r="G52" s="425"/>
      <c r="H52" s="425"/>
      <c r="I52" s="425"/>
    </row>
    <row r="53" spans="2:9" ht="30" customHeight="1" x14ac:dyDescent="0.25">
      <c r="B53" s="167" t="s">
        <v>287</v>
      </c>
      <c r="C53" s="424" t="s">
        <v>366</v>
      </c>
      <c r="D53" s="424"/>
      <c r="E53" s="424"/>
      <c r="F53" s="424"/>
      <c r="G53" s="424"/>
      <c r="H53" s="424"/>
      <c r="I53" s="424"/>
    </row>
    <row r="54" spans="2:9" ht="31.5" customHeight="1" x14ac:dyDescent="0.25">
      <c r="B54" s="167" t="s">
        <v>288</v>
      </c>
      <c r="C54" s="424" t="s">
        <v>366</v>
      </c>
      <c r="D54" s="424"/>
      <c r="E54" s="424"/>
      <c r="F54" s="424"/>
      <c r="G54" s="424"/>
      <c r="H54" s="424"/>
      <c r="I54" s="424"/>
    </row>
  </sheetData>
  <sheetProtection algorithmName="SHA-512" hashValue="lXiOCXa2Yf+sP2tgEVtGujOepTgW66RY3btu/s94hdmzCc+7Hg50i/oMurs26EOjSkl5uUps5d5pFcEmwJko/Q==" saltValue="YJSQnjXm4tlaG5YYzLOAH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F27:F38"/>
    <mergeCell ref="G27:G38"/>
    <mergeCell ref="I27:I38"/>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F28:I38 F27 H27"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2</xdr:row>
                <xdr:rowOff>152400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A25" zoomScaleNormal="100" workbookViewId="0">
      <selection activeCell="C17" sqref="C17:I17"/>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9" width="11.42578125" style="3"/>
    <col min="20" max="16384" width="11.42578125" style="7"/>
  </cols>
  <sheetData>
    <row r="1" spans="2:9" ht="37.5" customHeight="1" x14ac:dyDescent="0.2">
      <c r="B1" s="422"/>
      <c r="C1" s="289" t="s">
        <v>25</v>
      </c>
      <c r="D1" s="289"/>
      <c r="E1" s="289"/>
      <c r="F1" s="289"/>
      <c r="G1" s="289"/>
      <c r="H1" s="289"/>
      <c r="I1" s="423"/>
    </row>
    <row r="2" spans="2:9" ht="37.5" customHeight="1" x14ac:dyDescent="0.2">
      <c r="B2" s="422"/>
      <c r="C2" s="289" t="s">
        <v>239</v>
      </c>
      <c r="D2" s="289"/>
      <c r="E2" s="289"/>
      <c r="F2" s="289"/>
      <c r="G2" s="289"/>
      <c r="H2" s="289"/>
      <c r="I2" s="423"/>
    </row>
    <row r="3" spans="2:9" ht="37.5" customHeight="1" x14ac:dyDescent="0.2">
      <c r="B3" s="422"/>
      <c r="C3" s="289" t="s">
        <v>240</v>
      </c>
      <c r="D3" s="289"/>
      <c r="E3" s="289"/>
      <c r="F3" s="289" t="s">
        <v>241</v>
      </c>
      <c r="G3" s="289"/>
      <c r="H3" s="289"/>
      <c r="I3" s="423"/>
    </row>
    <row r="4" spans="2:9" ht="23.25" customHeight="1" x14ac:dyDescent="0.2">
      <c r="B4" s="426"/>
      <c r="C4" s="426"/>
      <c r="D4" s="426"/>
      <c r="E4" s="426"/>
      <c r="F4" s="426"/>
      <c r="G4" s="426"/>
      <c r="H4" s="426"/>
      <c r="I4" s="426"/>
    </row>
    <row r="5" spans="2:9" ht="24" customHeight="1" x14ac:dyDescent="0.2">
      <c r="B5" s="469" t="s">
        <v>234</v>
      </c>
      <c r="C5" s="470"/>
      <c r="D5" s="470"/>
      <c r="E5" s="470"/>
      <c r="F5" s="470"/>
      <c r="G5" s="470"/>
      <c r="H5" s="470"/>
      <c r="I5" s="471"/>
    </row>
    <row r="6" spans="2:9" ht="30.75" customHeight="1" x14ac:dyDescent="0.2">
      <c r="B6" s="176" t="s">
        <v>242</v>
      </c>
      <c r="C6" s="177">
        <v>2</v>
      </c>
      <c r="D6" s="472" t="s">
        <v>243</v>
      </c>
      <c r="E6" s="473"/>
      <c r="F6" s="474" t="s">
        <v>304</v>
      </c>
      <c r="G6" s="475"/>
      <c r="H6" s="475"/>
      <c r="I6" s="476"/>
    </row>
    <row r="7" spans="2:9" ht="30.75" customHeight="1" x14ac:dyDescent="0.2">
      <c r="B7" s="176" t="s">
        <v>244</v>
      </c>
      <c r="C7" s="177" t="s">
        <v>81</v>
      </c>
      <c r="D7" s="472" t="s">
        <v>245</v>
      </c>
      <c r="E7" s="473"/>
      <c r="F7" s="474" t="s">
        <v>290</v>
      </c>
      <c r="G7" s="476"/>
      <c r="H7" s="178" t="s">
        <v>246</v>
      </c>
      <c r="I7" s="177" t="s">
        <v>81</v>
      </c>
    </row>
    <row r="8" spans="2:9" ht="30.75" customHeight="1" x14ac:dyDescent="0.2">
      <c r="B8" s="176" t="s">
        <v>247</v>
      </c>
      <c r="C8" s="454" t="s">
        <v>291</v>
      </c>
      <c r="D8" s="454"/>
      <c r="E8" s="454"/>
      <c r="F8" s="454"/>
      <c r="G8" s="178" t="s">
        <v>248</v>
      </c>
      <c r="H8" s="454">
        <v>7560</v>
      </c>
      <c r="I8" s="454"/>
    </row>
    <row r="9" spans="2:9" ht="30.75" customHeight="1" x14ac:dyDescent="0.2">
      <c r="B9" s="176" t="s">
        <v>48</v>
      </c>
      <c r="C9" s="466" t="s">
        <v>65</v>
      </c>
      <c r="D9" s="466"/>
      <c r="E9" s="466"/>
      <c r="F9" s="466"/>
      <c r="G9" s="178" t="s">
        <v>249</v>
      </c>
      <c r="H9" s="454" t="s">
        <v>165</v>
      </c>
      <c r="I9" s="454"/>
    </row>
    <row r="10" spans="2:9" ht="30.75" customHeight="1" x14ac:dyDescent="0.2">
      <c r="B10" s="176" t="s">
        <v>250</v>
      </c>
      <c r="C10" s="454" t="s">
        <v>357</v>
      </c>
      <c r="D10" s="454"/>
      <c r="E10" s="454"/>
      <c r="F10" s="454"/>
      <c r="G10" s="454"/>
      <c r="H10" s="454"/>
      <c r="I10" s="454"/>
    </row>
    <row r="11" spans="2:9" ht="30.75" customHeight="1" x14ac:dyDescent="0.2">
      <c r="B11" s="176" t="s">
        <v>251</v>
      </c>
      <c r="C11" s="466" t="s">
        <v>292</v>
      </c>
      <c r="D11" s="466"/>
      <c r="E11" s="466"/>
      <c r="F11" s="466"/>
      <c r="G11" s="466"/>
      <c r="H11" s="466"/>
      <c r="I11" s="466"/>
    </row>
    <row r="12" spans="2:9" ht="30.75" customHeight="1" x14ac:dyDescent="0.2">
      <c r="B12" s="176" t="s">
        <v>254</v>
      </c>
      <c r="C12" s="467" t="s">
        <v>350</v>
      </c>
      <c r="D12" s="467"/>
      <c r="E12" s="467"/>
      <c r="F12" s="467"/>
      <c r="G12" s="178" t="s">
        <v>252</v>
      </c>
      <c r="H12" s="456" t="s">
        <v>91</v>
      </c>
      <c r="I12" s="456"/>
    </row>
    <row r="13" spans="2:9" ht="30.75" customHeight="1" x14ac:dyDescent="0.2">
      <c r="B13" s="176" t="s">
        <v>255</v>
      </c>
      <c r="C13" s="468">
        <v>45292</v>
      </c>
      <c r="D13" s="468"/>
      <c r="E13" s="468"/>
      <c r="F13" s="468"/>
      <c r="G13" s="178" t="s">
        <v>253</v>
      </c>
      <c r="H13" s="466" t="s">
        <v>70</v>
      </c>
      <c r="I13" s="466"/>
    </row>
    <row r="14" spans="2:9" ht="64.5" customHeight="1" x14ac:dyDescent="0.2">
      <c r="B14" s="176" t="s">
        <v>256</v>
      </c>
      <c r="C14" s="457" t="s">
        <v>355</v>
      </c>
      <c r="D14" s="457"/>
      <c r="E14" s="457"/>
      <c r="F14" s="457"/>
      <c r="G14" s="457"/>
      <c r="H14" s="457"/>
      <c r="I14" s="457"/>
    </row>
    <row r="15" spans="2:9" ht="30.75" customHeight="1" x14ac:dyDescent="0.2">
      <c r="B15" s="176" t="s">
        <v>257</v>
      </c>
      <c r="C15" s="465" t="s">
        <v>359</v>
      </c>
      <c r="D15" s="465"/>
      <c r="E15" s="465"/>
      <c r="F15" s="465"/>
      <c r="G15" s="465"/>
      <c r="H15" s="465"/>
      <c r="I15" s="465"/>
    </row>
    <row r="16" spans="2:9" ht="20.25" customHeight="1" x14ac:dyDescent="0.2">
      <c r="B16" s="176" t="s">
        <v>258</v>
      </c>
      <c r="C16" s="454" t="s">
        <v>358</v>
      </c>
      <c r="D16" s="454"/>
      <c r="E16" s="454"/>
      <c r="F16" s="454"/>
      <c r="G16" s="454"/>
      <c r="H16" s="454"/>
      <c r="I16" s="454"/>
    </row>
    <row r="17" spans="2:9" ht="30.75" customHeight="1" x14ac:dyDescent="0.2">
      <c r="B17" s="176" t="s">
        <v>259</v>
      </c>
      <c r="C17" s="466" t="s">
        <v>305</v>
      </c>
      <c r="D17" s="466"/>
      <c r="E17" s="466"/>
      <c r="F17" s="466"/>
      <c r="G17" s="466"/>
      <c r="H17" s="466"/>
      <c r="I17" s="466"/>
    </row>
    <row r="18" spans="2:9" ht="18" customHeight="1" x14ac:dyDescent="0.2">
      <c r="B18" s="452" t="s">
        <v>265</v>
      </c>
      <c r="C18" s="463" t="s">
        <v>237</v>
      </c>
      <c r="D18" s="463"/>
      <c r="E18" s="463"/>
      <c r="F18" s="463" t="s">
        <v>238</v>
      </c>
      <c r="G18" s="463"/>
      <c r="H18" s="463"/>
      <c r="I18" s="463"/>
    </row>
    <row r="19" spans="2:9" ht="39.75" customHeight="1" x14ac:dyDescent="0.2">
      <c r="B19" s="452"/>
      <c r="C19" s="454" t="s">
        <v>306</v>
      </c>
      <c r="D19" s="454"/>
      <c r="E19" s="454"/>
      <c r="F19" s="454" t="s">
        <v>307</v>
      </c>
      <c r="G19" s="454"/>
      <c r="H19" s="454"/>
      <c r="I19" s="454"/>
    </row>
    <row r="20" spans="2:9" ht="39.75" customHeight="1" x14ac:dyDescent="0.2">
      <c r="B20" s="176" t="s">
        <v>266</v>
      </c>
      <c r="C20" s="466" t="s">
        <v>308</v>
      </c>
      <c r="D20" s="466"/>
      <c r="E20" s="466"/>
      <c r="F20" s="456" t="s">
        <v>309</v>
      </c>
      <c r="G20" s="456"/>
      <c r="H20" s="456"/>
      <c r="I20" s="456"/>
    </row>
    <row r="21" spans="2:9" ht="48" customHeight="1" x14ac:dyDescent="0.2">
      <c r="B21" s="176" t="s">
        <v>267</v>
      </c>
      <c r="C21" s="462" t="s">
        <v>310</v>
      </c>
      <c r="D21" s="462"/>
      <c r="E21" s="462"/>
      <c r="F21" s="454" t="s">
        <v>311</v>
      </c>
      <c r="G21" s="454"/>
      <c r="H21" s="454"/>
      <c r="I21" s="454"/>
    </row>
    <row r="22" spans="2:9" ht="23.25" customHeight="1" x14ac:dyDescent="0.2">
      <c r="B22" s="176" t="s">
        <v>268</v>
      </c>
      <c r="C22" s="464">
        <v>45292</v>
      </c>
      <c r="D22" s="464"/>
      <c r="E22" s="464"/>
      <c r="F22" s="178" t="s">
        <v>271</v>
      </c>
      <c r="G22" s="203">
        <v>7</v>
      </c>
      <c r="H22" s="178" t="s">
        <v>275</v>
      </c>
      <c r="I22" s="204">
        <f>G22+G27</f>
        <v>8</v>
      </c>
    </row>
    <row r="23" spans="2:9" ht="27" customHeight="1" x14ac:dyDescent="0.2">
      <c r="B23" s="176" t="s">
        <v>269</v>
      </c>
      <c r="C23" s="464">
        <v>45443</v>
      </c>
      <c r="D23" s="464"/>
      <c r="E23" s="464"/>
      <c r="F23" s="178" t="s">
        <v>272</v>
      </c>
      <c r="G23" s="465">
        <v>1</v>
      </c>
      <c r="H23" s="465"/>
      <c r="I23" s="465"/>
    </row>
    <row r="24" spans="2:9" ht="30.75" customHeight="1" x14ac:dyDescent="0.2">
      <c r="B24" s="176" t="s">
        <v>270</v>
      </c>
      <c r="C24" s="456" t="s">
        <v>88</v>
      </c>
      <c r="D24" s="456"/>
      <c r="E24" s="456"/>
      <c r="F24" s="205" t="s">
        <v>274</v>
      </c>
      <c r="G24" s="457" t="s">
        <v>360</v>
      </c>
      <c r="H24" s="457"/>
      <c r="I24" s="457"/>
    </row>
    <row r="25" spans="2:9" ht="22.5" customHeight="1" x14ac:dyDescent="0.2">
      <c r="B25" s="455" t="s">
        <v>235</v>
      </c>
      <c r="C25" s="455"/>
      <c r="D25" s="455"/>
      <c r="E25" s="455"/>
      <c r="F25" s="455"/>
      <c r="G25" s="455"/>
      <c r="H25" s="455"/>
      <c r="I25" s="455"/>
    </row>
    <row r="26" spans="2:9" ht="43.5" customHeight="1" x14ac:dyDescent="0.2">
      <c r="B26" s="179" t="s">
        <v>105</v>
      </c>
      <c r="C26" s="179" t="s">
        <v>261</v>
      </c>
      <c r="D26" s="179" t="s">
        <v>260</v>
      </c>
      <c r="E26" s="179" t="s">
        <v>264</v>
      </c>
      <c r="F26" s="179" t="s">
        <v>361</v>
      </c>
      <c r="G26" s="179" t="s">
        <v>262</v>
      </c>
      <c r="H26" s="179" t="s">
        <v>276</v>
      </c>
      <c r="I26" s="179" t="s">
        <v>273</v>
      </c>
    </row>
    <row r="27" spans="2:9" ht="19.5" customHeight="1" x14ac:dyDescent="0.2">
      <c r="B27" s="206" t="s">
        <v>113</v>
      </c>
      <c r="C27" s="186">
        <v>0.1</v>
      </c>
      <c r="D27" s="186">
        <v>0.1</v>
      </c>
      <c r="E27" s="189">
        <f>IF(OR(C27=0,C27=""),0,D27/C27)</f>
        <v>1</v>
      </c>
      <c r="F27" s="458">
        <f>SUM(C27:C38)</f>
        <v>1</v>
      </c>
      <c r="G27" s="458">
        <f>SUM(D27:D38)</f>
        <v>1</v>
      </c>
      <c r="H27" s="202">
        <f>+(D27*100%)/$G$23</f>
        <v>0.1</v>
      </c>
      <c r="I27" s="442">
        <f>I22/(G22+G23)</f>
        <v>1</v>
      </c>
    </row>
    <row r="28" spans="2:9" ht="19.5" customHeight="1" x14ac:dyDescent="0.2">
      <c r="B28" s="206" t="s">
        <v>114</v>
      </c>
      <c r="C28" s="186">
        <v>0.1</v>
      </c>
      <c r="D28" s="186">
        <v>0.1</v>
      </c>
      <c r="E28" s="189">
        <f t="shared" ref="E28:E31" si="0">IF(OR(C28=0,C28=""),0,D28/C28)</f>
        <v>1</v>
      </c>
      <c r="F28" s="458"/>
      <c r="G28" s="458"/>
      <c r="H28" s="202">
        <f>+IF(D28="","",((D28*100%)/$G$23)+H27)</f>
        <v>0.2</v>
      </c>
      <c r="I28" s="442"/>
    </row>
    <row r="29" spans="2:9" ht="19.5" customHeight="1" x14ac:dyDescent="0.2">
      <c r="B29" s="206" t="s">
        <v>115</v>
      </c>
      <c r="C29" s="186">
        <v>0.3</v>
      </c>
      <c r="D29" s="187">
        <v>0.3</v>
      </c>
      <c r="E29" s="189">
        <f t="shared" si="0"/>
        <v>1</v>
      </c>
      <c r="F29" s="458"/>
      <c r="G29" s="458"/>
      <c r="H29" s="202">
        <f t="shared" ref="H29:H38" si="1">+IF(D29="","",((D29*100%)/$G$23)+H28)</f>
        <v>0.5</v>
      </c>
      <c r="I29" s="442"/>
    </row>
    <row r="30" spans="2:9" ht="19.5" customHeight="1" x14ac:dyDescent="0.2">
      <c r="B30" s="206" t="s">
        <v>116</v>
      </c>
      <c r="C30" s="186">
        <v>0.3</v>
      </c>
      <c r="D30" s="195">
        <v>0.3</v>
      </c>
      <c r="E30" s="189">
        <f t="shared" si="0"/>
        <v>1</v>
      </c>
      <c r="F30" s="458"/>
      <c r="G30" s="458"/>
      <c r="H30" s="202">
        <f t="shared" si="1"/>
        <v>0.8</v>
      </c>
      <c r="I30" s="442"/>
    </row>
    <row r="31" spans="2:9" ht="19.5" customHeight="1" x14ac:dyDescent="0.2">
      <c r="B31" s="206" t="s">
        <v>117</v>
      </c>
      <c r="C31" s="186">
        <v>0.2</v>
      </c>
      <c r="D31" s="186">
        <v>0.2</v>
      </c>
      <c r="E31" s="189">
        <f t="shared" si="0"/>
        <v>1</v>
      </c>
      <c r="F31" s="458"/>
      <c r="G31" s="458"/>
      <c r="H31" s="202">
        <f t="shared" si="1"/>
        <v>1</v>
      </c>
      <c r="I31" s="442"/>
    </row>
    <row r="32" spans="2:9" ht="19.5" customHeight="1" x14ac:dyDescent="0.2">
      <c r="B32" s="206" t="s">
        <v>118</v>
      </c>
      <c r="C32" s="172"/>
      <c r="D32" s="172"/>
      <c r="E32" s="189"/>
      <c r="F32" s="458"/>
      <c r="G32" s="458"/>
      <c r="H32" s="202" t="str">
        <f t="shared" si="1"/>
        <v/>
      </c>
      <c r="I32" s="442"/>
    </row>
    <row r="33" spans="2:10" ht="19.5" customHeight="1" x14ac:dyDescent="0.2">
      <c r="B33" s="206" t="s">
        <v>119</v>
      </c>
      <c r="C33" s="172"/>
      <c r="D33" s="172"/>
      <c r="E33" s="189"/>
      <c r="F33" s="458"/>
      <c r="G33" s="458"/>
      <c r="H33" s="202" t="str">
        <f t="shared" si="1"/>
        <v/>
      </c>
      <c r="I33" s="442"/>
    </row>
    <row r="34" spans="2:10" ht="19.5" customHeight="1" x14ac:dyDescent="0.2">
      <c r="B34" s="206" t="s">
        <v>120</v>
      </c>
      <c r="C34" s="172"/>
      <c r="D34" s="172"/>
      <c r="E34" s="189"/>
      <c r="F34" s="458"/>
      <c r="G34" s="458"/>
      <c r="H34" s="202" t="str">
        <f t="shared" si="1"/>
        <v/>
      </c>
      <c r="I34" s="442"/>
    </row>
    <row r="35" spans="2:10" ht="19.5" customHeight="1" x14ac:dyDescent="0.2">
      <c r="B35" s="206" t="s">
        <v>121</v>
      </c>
      <c r="C35" s="172"/>
      <c r="D35" s="172"/>
      <c r="E35" s="189"/>
      <c r="F35" s="458"/>
      <c r="G35" s="458"/>
      <c r="H35" s="202" t="str">
        <f t="shared" si="1"/>
        <v/>
      </c>
      <c r="I35" s="442"/>
    </row>
    <row r="36" spans="2:10" ht="19.5" customHeight="1" x14ac:dyDescent="0.2">
      <c r="B36" s="206" t="s">
        <v>122</v>
      </c>
      <c r="C36" s="172"/>
      <c r="D36" s="172"/>
      <c r="E36" s="189"/>
      <c r="F36" s="458"/>
      <c r="G36" s="458"/>
      <c r="H36" s="202" t="str">
        <f t="shared" si="1"/>
        <v/>
      </c>
      <c r="I36" s="442"/>
    </row>
    <row r="37" spans="2:10" ht="19.5" customHeight="1" x14ac:dyDescent="0.2">
      <c r="B37" s="206" t="s">
        <v>123</v>
      </c>
      <c r="C37" s="172"/>
      <c r="D37" s="172"/>
      <c r="E37" s="189"/>
      <c r="F37" s="458"/>
      <c r="G37" s="458"/>
      <c r="H37" s="202" t="str">
        <f t="shared" si="1"/>
        <v/>
      </c>
      <c r="I37" s="442"/>
    </row>
    <row r="38" spans="2:10" ht="19.5" customHeight="1" x14ac:dyDescent="0.2">
      <c r="B38" s="206" t="s">
        <v>124</v>
      </c>
      <c r="C38" s="172"/>
      <c r="D38" s="172"/>
      <c r="E38" s="189"/>
      <c r="F38" s="458"/>
      <c r="G38" s="458"/>
      <c r="H38" s="202" t="str">
        <f t="shared" si="1"/>
        <v/>
      </c>
      <c r="I38" s="442"/>
    </row>
    <row r="39" spans="2:10" ht="69" customHeight="1" x14ac:dyDescent="0.25">
      <c r="B39" s="183" t="s">
        <v>277</v>
      </c>
      <c r="C39" s="459" t="s">
        <v>374</v>
      </c>
      <c r="D39" s="459"/>
      <c r="E39" s="459"/>
      <c r="F39" s="459"/>
      <c r="G39" s="459"/>
      <c r="H39" s="459"/>
      <c r="I39" s="459"/>
      <c r="J39"/>
    </row>
    <row r="40" spans="2:10" ht="34.5" customHeight="1" x14ac:dyDescent="0.25">
      <c r="B40" s="460"/>
      <c r="C40" s="460"/>
      <c r="D40" s="460"/>
      <c r="E40" s="460"/>
      <c r="F40" s="460"/>
      <c r="G40" s="460"/>
      <c r="H40" s="460"/>
      <c r="I40" s="460"/>
      <c r="J40"/>
    </row>
    <row r="41" spans="2:10" ht="34.5" customHeight="1" x14ac:dyDescent="0.25">
      <c r="B41" s="460"/>
      <c r="C41" s="460"/>
      <c r="D41" s="460"/>
      <c r="E41" s="460"/>
      <c r="F41" s="460"/>
      <c r="G41" s="460"/>
      <c r="H41" s="460"/>
      <c r="I41" s="460"/>
      <c r="J41"/>
    </row>
    <row r="42" spans="2:10" ht="34.5" customHeight="1" x14ac:dyDescent="0.25">
      <c r="B42" s="460"/>
      <c r="C42" s="460"/>
      <c r="D42" s="460"/>
      <c r="E42" s="460"/>
      <c r="F42" s="460"/>
      <c r="G42" s="460"/>
      <c r="H42" s="460"/>
      <c r="I42" s="460"/>
      <c r="J42"/>
    </row>
    <row r="43" spans="2:10" ht="57" customHeight="1" x14ac:dyDescent="0.25">
      <c r="B43" s="460"/>
      <c r="C43" s="460"/>
      <c r="D43" s="460"/>
      <c r="E43" s="460"/>
      <c r="F43" s="460"/>
      <c r="G43" s="460"/>
      <c r="H43" s="460"/>
      <c r="I43" s="460"/>
      <c r="J43"/>
    </row>
    <row r="44" spans="2:10" ht="34.5" customHeight="1" x14ac:dyDescent="0.25">
      <c r="B44" s="460"/>
      <c r="C44" s="460"/>
      <c r="D44" s="460"/>
      <c r="E44" s="460"/>
      <c r="F44" s="460"/>
      <c r="G44" s="460"/>
      <c r="H44" s="460"/>
      <c r="I44" s="460"/>
      <c r="J44"/>
    </row>
    <row r="45" spans="2:10" ht="189.75" customHeight="1" x14ac:dyDescent="0.25">
      <c r="B45" s="176" t="s">
        <v>278</v>
      </c>
      <c r="C45" s="461" t="s">
        <v>390</v>
      </c>
      <c r="D45" s="461"/>
      <c r="E45" s="461"/>
      <c r="F45" s="461"/>
      <c r="G45" s="461"/>
      <c r="H45" s="461"/>
      <c r="I45" s="461"/>
      <c r="J45"/>
    </row>
    <row r="46" spans="2:10" ht="32.25" customHeight="1" x14ac:dyDescent="0.2">
      <c r="B46" s="176" t="s">
        <v>279</v>
      </c>
      <c r="C46" s="461" t="s">
        <v>223</v>
      </c>
      <c r="D46" s="461"/>
      <c r="E46" s="461"/>
      <c r="F46" s="461"/>
      <c r="G46" s="461"/>
      <c r="H46" s="461"/>
      <c r="I46" s="461"/>
    </row>
    <row r="47" spans="2:10" ht="90" customHeight="1" x14ac:dyDescent="0.2">
      <c r="B47" s="183" t="s">
        <v>280</v>
      </c>
      <c r="C47" s="462" t="s">
        <v>383</v>
      </c>
      <c r="D47" s="462"/>
      <c r="E47" s="462"/>
      <c r="F47" s="462"/>
      <c r="G47" s="462"/>
      <c r="H47" s="462"/>
      <c r="I47" s="462"/>
    </row>
    <row r="48" spans="2:10" ht="22.5" customHeight="1" x14ac:dyDescent="0.2">
      <c r="B48" s="455" t="s">
        <v>236</v>
      </c>
      <c r="C48" s="455"/>
      <c r="D48" s="455"/>
      <c r="E48" s="455"/>
      <c r="F48" s="455"/>
      <c r="G48" s="455"/>
      <c r="H48" s="455"/>
      <c r="I48" s="455"/>
    </row>
    <row r="49" spans="2:9" ht="22.5" customHeight="1" x14ac:dyDescent="0.2">
      <c r="B49" s="452" t="s">
        <v>281</v>
      </c>
      <c r="C49" s="179" t="s">
        <v>282</v>
      </c>
      <c r="D49" s="453" t="s">
        <v>283</v>
      </c>
      <c r="E49" s="453"/>
      <c r="F49" s="453"/>
      <c r="G49" s="453" t="s">
        <v>284</v>
      </c>
      <c r="H49" s="453"/>
      <c r="I49" s="453"/>
    </row>
    <row r="50" spans="2:9" ht="30.75" customHeight="1" x14ac:dyDescent="0.2">
      <c r="B50" s="452"/>
      <c r="C50" s="184"/>
      <c r="D50" s="454"/>
      <c r="E50" s="454"/>
      <c r="F50" s="454"/>
      <c r="G50" s="454"/>
      <c r="H50" s="454"/>
      <c r="I50" s="454"/>
    </row>
    <row r="51" spans="2:9" ht="32.25" customHeight="1" x14ac:dyDescent="0.2">
      <c r="B51" s="185" t="s">
        <v>285</v>
      </c>
      <c r="C51" s="454" t="s">
        <v>368</v>
      </c>
      <c r="D51" s="454"/>
      <c r="E51" s="454"/>
      <c r="F51" s="454"/>
      <c r="G51" s="454"/>
      <c r="H51" s="454"/>
      <c r="I51" s="454"/>
    </row>
    <row r="52" spans="2:9" ht="28.5" customHeight="1" x14ac:dyDescent="0.2">
      <c r="B52" s="178" t="s">
        <v>286</v>
      </c>
      <c r="C52" s="425" t="s">
        <v>365</v>
      </c>
      <c r="D52" s="425"/>
      <c r="E52" s="425"/>
      <c r="F52" s="425"/>
      <c r="G52" s="425"/>
      <c r="H52" s="425"/>
      <c r="I52" s="425"/>
    </row>
    <row r="53" spans="2:9" ht="30" customHeight="1" x14ac:dyDescent="0.2">
      <c r="B53" s="183" t="s">
        <v>287</v>
      </c>
      <c r="C53" s="424" t="s">
        <v>366</v>
      </c>
      <c r="D53" s="424"/>
      <c r="E53" s="424"/>
      <c r="F53" s="424"/>
      <c r="G53" s="424"/>
      <c r="H53" s="424"/>
      <c r="I53" s="424"/>
    </row>
    <row r="54" spans="2:9" ht="31.5" customHeight="1" x14ac:dyDescent="0.2">
      <c r="B54" s="183" t="s">
        <v>288</v>
      </c>
      <c r="C54" s="424" t="s">
        <v>366</v>
      </c>
      <c r="D54" s="424"/>
      <c r="E54" s="424"/>
      <c r="F54" s="424"/>
      <c r="G54" s="424"/>
      <c r="H54" s="424"/>
      <c r="I54" s="424"/>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13CaoUpJ7Y0DpmLa/7aHuoMSYXK3JcJjufRlCw364VdJ17PxMJzWxhRXxAAYG8qZr4sjs5ymAR+6IefmxWSz5g==" saltValue="ptvx45WA5CDnMq8vRZelS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9:G38 G27 F28:G28 I28 H29:I38 H27 H2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2</xdr:row>
                <xdr:rowOff>123825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54"/>
  <sheetViews>
    <sheetView topLeftCell="A25" zoomScaleNormal="100" workbookViewId="0">
      <selection activeCell="D31" sqref="D3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56.7109375" style="3" customWidth="1"/>
    <col min="12" max="16" width="11.42578125" style="3"/>
    <col min="17" max="16384" width="11.42578125" style="7"/>
  </cols>
  <sheetData>
    <row r="1" spans="2:9" ht="37.5" customHeight="1" x14ac:dyDescent="0.2">
      <c r="B1" s="481"/>
      <c r="C1" s="482" t="s">
        <v>25</v>
      </c>
      <c r="D1" s="482"/>
      <c r="E1" s="482"/>
      <c r="F1" s="482"/>
      <c r="G1" s="482"/>
      <c r="H1" s="482"/>
      <c r="I1" s="482"/>
    </row>
    <row r="2" spans="2:9" ht="37.5" customHeight="1" x14ac:dyDescent="0.2">
      <c r="B2" s="481"/>
      <c r="C2" s="482" t="s">
        <v>239</v>
      </c>
      <c r="D2" s="482"/>
      <c r="E2" s="482"/>
      <c r="F2" s="482"/>
      <c r="G2" s="482"/>
      <c r="H2" s="482"/>
      <c r="I2" s="482"/>
    </row>
    <row r="3" spans="2:9" ht="37.5" customHeight="1" x14ac:dyDescent="0.2">
      <c r="B3" s="481"/>
      <c r="C3" s="482" t="s">
        <v>240</v>
      </c>
      <c r="D3" s="482"/>
      <c r="E3" s="482"/>
      <c r="F3" s="482" t="s">
        <v>241</v>
      </c>
      <c r="G3" s="482"/>
      <c r="H3" s="482"/>
      <c r="I3" s="482"/>
    </row>
    <row r="4" spans="2:9" ht="23.25" customHeight="1" x14ac:dyDescent="0.2">
      <c r="B4" s="480"/>
      <c r="C4" s="480"/>
      <c r="D4" s="480"/>
      <c r="E4" s="480"/>
      <c r="F4" s="480"/>
      <c r="G4" s="480"/>
      <c r="H4" s="480"/>
      <c r="I4" s="480"/>
    </row>
    <row r="5" spans="2:9" ht="24" customHeight="1" x14ac:dyDescent="0.2">
      <c r="B5" s="455" t="s">
        <v>234</v>
      </c>
      <c r="C5" s="455"/>
      <c r="D5" s="455"/>
      <c r="E5" s="455"/>
      <c r="F5" s="455"/>
      <c r="G5" s="455"/>
      <c r="H5" s="455"/>
      <c r="I5" s="455"/>
    </row>
    <row r="6" spans="2:9" ht="36" customHeight="1" x14ac:dyDescent="0.2">
      <c r="B6" s="176" t="s">
        <v>242</v>
      </c>
      <c r="C6" s="177">
        <v>3</v>
      </c>
      <c r="D6" s="453" t="s">
        <v>243</v>
      </c>
      <c r="E6" s="453"/>
      <c r="F6" s="454" t="s">
        <v>312</v>
      </c>
      <c r="G6" s="454"/>
      <c r="H6" s="454"/>
      <c r="I6" s="454"/>
    </row>
    <row r="7" spans="2:9" ht="30.75" customHeight="1" x14ac:dyDescent="0.2">
      <c r="B7" s="176" t="s">
        <v>244</v>
      </c>
      <c r="C7" s="177" t="s">
        <v>76</v>
      </c>
      <c r="D7" s="453" t="s">
        <v>245</v>
      </c>
      <c r="E7" s="453"/>
      <c r="F7" s="454" t="s">
        <v>290</v>
      </c>
      <c r="G7" s="454"/>
      <c r="H7" s="178" t="s">
        <v>246</v>
      </c>
      <c r="I7" s="177" t="s">
        <v>76</v>
      </c>
    </row>
    <row r="8" spans="2:9" ht="30.75" customHeight="1" x14ac:dyDescent="0.2">
      <c r="B8" s="176" t="s">
        <v>247</v>
      </c>
      <c r="C8" s="454" t="s">
        <v>291</v>
      </c>
      <c r="D8" s="454"/>
      <c r="E8" s="454"/>
      <c r="F8" s="454"/>
      <c r="G8" s="178" t="s">
        <v>248</v>
      </c>
      <c r="H8" s="454">
        <v>7560</v>
      </c>
      <c r="I8" s="454"/>
    </row>
    <row r="9" spans="2:9" ht="30.75" customHeight="1" x14ac:dyDescent="0.2">
      <c r="B9" s="176" t="s">
        <v>48</v>
      </c>
      <c r="C9" s="466" t="s">
        <v>65</v>
      </c>
      <c r="D9" s="466"/>
      <c r="E9" s="466"/>
      <c r="F9" s="466"/>
      <c r="G9" s="178" t="s">
        <v>249</v>
      </c>
      <c r="H9" s="454" t="s">
        <v>165</v>
      </c>
      <c r="I9" s="454"/>
    </row>
    <row r="10" spans="2:9" ht="30.75" customHeight="1" x14ac:dyDescent="0.2">
      <c r="B10" s="176" t="s">
        <v>250</v>
      </c>
      <c r="C10" s="454" t="s">
        <v>357</v>
      </c>
      <c r="D10" s="454"/>
      <c r="E10" s="454"/>
      <c r="F10" s="454"/>
      <c r="G10" s="454"/>
      <c r="H10" s="454"/>
      <c r="I10" s="454"/>
    </row>
    <row r="11" spans="2:9" ht="30.75" customHeight="1" x14ac:dyDescent="0.2">
      <c r="B11" s="176" t="s">
        <v>251</v>
      </c>
      <c r="C11" s="466" t="s">
        <v>292</v>
      </c>
      <c r="D11" s="466"/>
      <c r="E11" s="466"/>
      <c r="F11" s="466"/>
      <c r="G11" s="466"/>
      <c r="H11" s="466"/>
      <c r="I11" s="466"/>
    </row>
    <row r="12" spans="2:9" ht="30.75" customHeight="1" x14ac:dyDescent="0.2">
      <c r="B12" s="176" t="s">
        <v>254</v>
      </c>
      <c r="C12" s="465" t="s">
        <v>351</v>
      </c>
      <c r="D12" s="465"/>
      <c r="E12" s="465"/>
      <c r="F12" s="465"/>
      <c r="G12" s="178" t="s">
        <v>252</v>
      </c>
      <c r="H12" s="456" t="s">
        <v>91</v>
      </c>
      <c r="I12" s="456"/>
    </row>
    <row r="13" spans="2:9" ht="30.75" customHeight="1" x14ac:dyDescent="0.2">
      <c r="B13" s="176" t="s">
        <v>255</v>
      </c>
      <c r="C13" s="468">
        <v>45292</v>
      </c>
      <c r="D13" s="468"/>
      <c r="E13" s="468"/>
      <c r="F13" s="468"/>
      <c r="G13" s="178" t="s">
        <v>253</v>
      </c>
      <c r="H13" s="466" t="s">
        <v>70</v>
      </c>
      <c r="I13" s="466"/>
    </row>
    <row r="14" spans="2:9" ht="46.5" customHeight="1" x14ac:dyDescent="0.2">
      <c r="B14" s="176" t="s">
        <v>256</v>
      </c>
      <c r="C14" s="479" t="s">
        <v>313</v>
      </c>
      <c r="D14" s="479"/>
      <c r="E14" s="479"/>
      <c r="F14" s="479"/>
      <c r="G14" s="479"/>
      <c r="H14" s="479"/>
      <c r="I14" s="479"/>
    </row>
    <row r="15" spans="2:9" ht="30.75" customHeight="1" x14ac:dyDescent="0.2">
      <c r="B15" s="176" t="s">
        <v>257</v>
      </c>
      <c r="C15" s="465" t="s">
        <v>359</v>
      </c>
      <c r="D15" s="465"/>
      <c r="E15" s="465"/>
      <c r="F15" s="465"/>
      <c r="G15" s="465"/>
      <c r="H15" s="465"/>
      <c r="I15" s="465"/>
    </row>
    <row r="16" spans="2:9" ht="20.25" customHeight="1" x14ac:dyDescent="0.2">
      <c r="B16" s="176" t="s">
        <v>258</v>
      </c>
      <c r="C16" s="454" t="s">
        <v>315</v>
      </c>
      <c r="D16" s="454"/>
      <c r="E16" s="454"/>
      <c r="F16" s="454"/>
      <c r="G16" s="454"/>
      <c r="H16" s="454"/>
      <c r="I16" s="454"/>
    </row>
    <row r="17" spans="2:10" ht="30.75" customHeight="1" x14ac:dyDescent="0.2">
      <c r="B17" s="176" t="s">
        <v>259</v>
      </c>
      <c r="C17" s="466" t="s">
        <v>314</v>
      </c>
      <c r="D17" s="466"/>
      <c r="E17" s="466"/>
      <c r="F17" s="466"/>
      <c r="G17" s="466"/>
      <c r="H17" s="466"/>
      <c r="I17" s="466"/>
    </row>
    <row r="18" spans="2:10" ht="18" customHeight="1" x14ac:dyDescent="0.2">
      <c r="B18" s="452" t="s">
        <v>265</v>
      </c>
      <c r="C18" s="463" t="s">
        <v>237</v>
      </c>
      <c r="D18" s="463"/>
      <c r="E18" s="463"/>
      <c r="F18" s="463" t="s">
        <v>238</v>
      </c>
      <c r="G18" s="463"/>
      <c r="H18" s="463"/>
      <c r="I18" s="463"/>
    </row>
    <row r="19" spans="2:10" ht="39.75" customHeight="1" x14ac:dyDescent="0.2">
      <c r="B19" s="452"/>
      <c r="C19" s="454" t="s">
        <v>316</v>
      </c>
      <c r="D19" s="454"/>
      <c r="E19" s="454"/>
      <c r="F19" s="454" t="s">
        <v>317</v>
      </c>
      <c r="G19" s="454"/>
      <c r="H19" s="454"/>
      <c r="I19" s="454"/>
    </row>
    <row r="20" spans="2:10" ht="39.75" customHeight="1" x14ac:dyDescent="0.2">
      <c r="B20" s="176" t="s">
        <v>266</v>
      </c>
      <c r="C20" s="466" t="s">
        <v>318</v>
      </c>
      <c r="D20" s="466"/>
      <c r="E20" s="466"/>
      <c r="F20" s="456" t="s">
        <v>319</v>
      </c>
      <c r="G20" s="456"/>
      <c r="H20" s="456"/>
      <c r="I20" s="456"/>
    </row>
    <row r="21" spans="2:10" ht="60" customHeight="1" x14ac:dyDescent="0.2">
      <c r="B21" s="176" t="s">
        <v>267</v>
      </c>
      <c r="C21" s="462" t="s">
        <v>320</v>
      </c>
      <c r="D21" s="462"/>
      <c r="E21" s="462"/>
      <c r="F21" s="454" t="s">
        <v>321</v>
      </c>
      <c r="G21" s="454"/>
      <c r="H21" s="454"/>
      <c r="I21" s="454"/>
    </row>
    <row r="22" spans="2:10" ht="23.25" customHeight="1" x14ac:dyDescent="0.2">
      <c r="B22" s="176" t="s">
        <v>268</v>
      </c>
      <c r="C22" s="464">
        <v>45292</v>
      </c>
      <c r="D22" s="464"/>
      <c r="E22" s="464"/>
      <c r="F22" s="178" t="s">
        <v>271</v>
      </c>
      <c r="G22" s="207">
        <v>48025</v>
      </c>
      <c r="H22" s="178" t="s">
        <v>275</v>
      </c>
      <c r="I22" s="207">
        <f>G22+G27</f>
        <v>49000</v>
      </c>
      <c r="J22" s="170"/>
    </row>
    <row r="23" spans="2:10" ht="27" customHeight="1" x14ac:dyDescent="0.2">
      <c r="B23" s="176" t="s">
        <v>269</v>
      </c>
      <c r="C23" s="464">
        <v>45443</v>
      </c>
      <c r="D23" s="464"/>
      <c r="E23" s="464"/>
      <c r="F23" s="178" t="s">
        <v>272</v>
      </c>
      <c r="G23" s="465">
        <v>975</v>
      </c>
      <c r="H23" s="465"/>
      <c r="I23" s="465"/>
    </row>
    <row r="24" spans="2:10" ht="36" customHeight="1" x14ac:dyDescent="0.2">
      <c r="B24" s="176" t="s">
        <v>270</v>
      </c>
      <c r="C24" s="456" t="s">
        <v>88</v>
      </c>
      <c r="D24" s="456"/>
      <c r="E24" s="456"/>
      <c r="F24" s="176" t="s">
        <v>274</v>
      </c>
      <c r="G24" s="457" t="s">
        <v>360</v>
      </c>
      <c r="H24" s="457"/>
      <c r="I24" s="457"/>
    </row>
    <row r="25" spans="2:10" ht="22.5" customHeight="1" x14ac:dyDescent="0.2">
      <c r="B25" s="455" t="s">
        <v>235</v>
      </c>
      <c r="C25" s="455"/>
      <c r="D25" s="455"/>
      <c r="E25" s="455"/>
      <c r="F25" s="455"/>
      <c r="G25" s="455"/>
      <c r="H25" s="455"/>
      <c r="I25" s="455"/>
    </row>
    <row r="26" spans="2:10" ht="43.5" customHeight="1" x14ac:dyDescent="0.2">
      <c r="B26" s="179" t="s">
        <v>105</v>
      </c>
      <c r="C26" s="179" t="s">
        <v>261</v>
      </c>
      <c r="D26" s="179" t="s">
        <v>260</v>
      </c>
      <c r="E26" s="179" t="s">
        <v>264</v>
      </c>
      <c r="F26" s="179" t="s">
        <v>361</v>
      </c>
      <c r="G26" s="179" t="s">
        <v>262</v>
      </c>
      <c r="H26" s="179" t="s">
        <v>276</v>
      </c>
      <c r="I26" s="179" t="s">
        <v>273</v>
      </c>
    </row>
    <row r="27" spans="2:10" ht="19.5" customHeight="1" x14ac:dyDescent="0.2">
      <c r="B27" s="206" t="s">
        <v>113</v>
      </c>
      <c r="C27" s="208">
        <v>0</v>
      </c>
      <c r="D27" s="208">
        <v>0</v>
      </c>
      <c r="E27" s="189">
        <f>IF(OR(C27=0,C27=""),0,D27/C27)</f>
        <v>0</v>
      </c>
      <c r="F27" s="477">
        <f>SUM(C27:C38)</f>
        <v>975</v>
      </c>
      <c r="G27" s="477">
        <f>SUM(D27:D38)</f>
        <v>975</v>
      </c>
      <c r="H27" s="202">
        <f>+(D27*100%)/$G$23</f>
        <v>0</v>
      </c>
      <c r="I27" s="442">
        <f>I22/(G22+G23)</f>
        <v>1</v>
      </c>
    </row>
    <row r="28" spans="2:10" ht="19.5" customHeight="1" x14ac:dyDescent="0.2">
      <c r="B28" s="206" t="s">
        <v>114</v>
      </c>
      <c r="C28" s="208">
        <v>150</v>
      </c>
      <c r="D28" s="208">
        <v>150</v>
      </c>
      <c r="E28" s="189">
        <f t="shared" ref="E28:E31" si="0">IF(OR(C28=0,C28=""),0,D28/C28)</f>
        <v>1</v>
      </c>
      <c r="F28" s="477"/>
      <c r="G28" s="477"/>
      <c r="H28" s="202">
        <f t="shared" ref="H28" si="1">+(D28*100%)/$G$23</f>
        <v>0.15384615384615385</v>
      </c>
      <c r="I28" s="442"/>
    </row>
    <row r="29" spans="2:10" ht="19.5" customHeight="1" x14ac:dyDescent="0.2">
      <c r="B29" s="206" t="s">
        <v>115</v>
      </c>
      <c r="C29" s="208">
        <v>350</v>
      </c>
      <c r="D29" s="209">
        <v>350</v>
      </c>
      <c r="E29" s="189">
        <f t="shared" si="0"/>
        <v>1</v>
      </c>
      <c r="F29" s="477"/>
      <c r="G29" s="477"/>
      <c r="H29" s="202">
        <f t="shared" ref="H29:H38" si="2">+IF(D29="","",((D29*100%)/$G$23)+H28)</f>
        <v>0.51282051282051277</v>
      </c>
      <c r="I29" s="442"/>
    </row>
    <row r="30" spans="2:10" ht="19.5" customHeight="1" x14ac:dyDescent="0.2">
      <c r="B30" s="206" t="s">
        <v>116</v>
      </c>
      <c r="C30" s="208">
        <v>350</v>
      </c>
      <c r="D30" s="210">
        <v>350</v>
      </c>
      <c r="E30" s="189">
        <f t="shared" si="0"/>
        <v>1</v>
      </c>
      <c r="F30" s="477"/>
      <c r="G30" s="477"/>
      <c r="H30" s="202">
        <f t="shared" si="2"/>
        <v>0.87179487179487181</v>
      </c>
      <c r="I30" s="442"/>
    </row>
    <row r="31" spans="2:10" ht="19.5" customHeight="1" x14ac:dyDescent="0.2">
      <c r="B31" s="206" t="s">
        <v>117</v>
      </c>
      <c r="C31" s="208">
        <v>125</v>
      </c>
      <c r="D31" s="208">
        <v>125</v>
      </c>
      <c r="E31" s="189">
        <f t="shared" si="0"/>
        <v>1</v>
      </c>
      <c r="F31" s="477"/>
      <c r="G31" s="477"/>
      <c r="H31" s="202">
        <f t="shared" si="2"/>
        <v>1</v>
      </c>
      <c r="I31" s="442"/>
    </row>
    <row r="32" spans="2:10" ht="19.5" customHeight="1" x14ac:dyDescent="0.2">
      <c r="B32" s="206" t="s">
        <v>118</v>
      </c>
      <c r="C32" s="172"/>
      <c r="D32" s="172"/>
      <c r="E32" s="189"/>
      <c r="F32" s="477"/>
      <c r="G32" s="477"/>
      <c r="H32" s="202" t="str">
        <f t="shared" si="2"/>
        <v/>
      </c>
      <c r="I32" s="442"/>
    </row>
    <row r="33" spans="2:12" ht="19.5" customHeight="1" x14ac:dyDescent="0.2">
      <c r="B33" s="206" t="s">
        <v>119</v>
      </c>
      <c r="C33" s="172"/>
      <c r="D33" s="172"/>
      <c r="E33" s="189"/>
      <c r="F33" s="477"/>
      <c r="G33" s="477"/>
      <c r="H33" s="202" t="str">
        <f t="shared" si="2"/>
        <v/>
      </c>
      <c r="I33" s="442"/>
    </row>
    <row r="34" spans="2:12" ht="19.5" customHeight="1" x14ac:dyDescent="0.2">
      <c r="B34" s="206" t="s">
        <v>120</v>
      </c>
      <c r="C34" s="172"/>
      <c r="D34" s="172"/>
      <c r="E34" s="189"/>
      <c r="F34" s="477"/>
      <c r="G34" s="477"/>
      <c r="H34" s="202" t="str">
        <f t="shared" si="2"/>
        <v/>
      </c>
      <c r="I34" s="442"/>
    </row>
    <row r="35" spans="2:12" ht="19.5" customHeight="1" x14ac:dyDescent="0.2">
      <c r="B35" s="206" t="s">
        <v>121</v>
      </c>
      <c r="C35" s="172"/>
      <c r="D35" s="172"/>
      <c r="E35" s="189"/>
      <c r="F35" s="477"/>
      <c r="G35" s="477"/>
      <c r="H35" s="202" t="str">
        <f t="shared" si="2"/>
        <v/>
      </c>
      <c r="I35" s="442"/>
    </row>
    <row r="36" spans="2:12" ht="19.5" customHeight="1" x14ac:dyDescent="0.2">
      <c r="B36" s="206" t="s">
        <v>122</v>
      </c>
      <c r="C36" s="172"/>
      <c r="D36" s="172"/>
      <c r="E36" s="189"/>
      <c r="F36" s="477"/>
      <c r="G36" s="477"/>
      <c r="H36" s="202" t="str">
        <f t="shared" si="2"/>
        <v/>
      </c>
      <c r="I36" s="442"/>
    </row>
    <row r="37" spans="2:12" ht="19.5" customHeight="1" x14ac:dyDescent="0.25">
      <c r="B37" s="206" t="s">
        <v>123</v>
      </c>
      <c r="C37" s="172"/>
      <c r="D37" s="172"/>
      <c r="E37" s="189"/>
      <c r="F37" s="477"/>
      <c r="G37" s="477"/>
      <c r="H37" s="202" t="str">
        <f t="shared" si="2"/>
        <v/>
      </c>
      <c r="I37" s="442"/>
      <c r="J37"/>
      <c r="K37"/>
      <c r="L37"/>
    </row>
    <row r="38" spans="2:12" ht="19.5" customHeight="1" x14ac:dyDescent="0.2">
      <c r="B38" s="206" t="s">
        <v>124</v>
      </c>
      <c r="C38" s="172"/>
      <c r="D38" s="172"/>
      <c r="E38" s="189"/>
      <c r="F38" s="477"/>
      <c r="G38" s="477"/>
      <c r="H38" s="202" t="str">
        <f t="shared" si="2"/>
        <v/>
      </c>
      <c r="I38" s="442"/>
    </row>
    <row r="39" spans="2:12" ht="223.5" customHeight="1" x14ac:dyDescent="0.2">
      <c r="B39" s="183" t="s">
        <v>277</v>
      </c>
      <c r="C39" s="478" t="s">
        <v>384</v>
      </c>
      <c r="D39" s="478"/>
      <c r="E39" s="478"/>
      <c r="F39" s="478"/>
      <c r="G39" s="478"/>
      <c r="H39" s="478"/>
      <c r="I39" s="478"/>
    </row>
    <row r="40" spans="2:12" ht="54.75" customHeight="1" x14ac:dyDescent="0.2">
      <c r="B40" s="460"/>
      <c r="C40" s="460"/>
      <c r="D40" s="460"/>
      <c r="E40" s="460"/>
      <c r="F40" s="460"/>
      <c r="G40" s="460"/>
      <c r="H40" s="460"/>
      <c r="I40" s="460"/>
    </row>
    <row r="41" spans="2:12" ht="34.5" customHeight="1" x14ac:dyDescent="0.2">
      <c r="B41" s="460"/>
      <c r="C41" s="460"/>
      <c r="D41" s="460"/>
      <c r="E41" s="460"/>
      <c r="F41" s="460"/>
      <c r="G41" s="460"/>
      <c r="H41" s="460"/>
      <c r="I41" s="460"/>
    </row>
    <row r="42" spans="2:12" ht="49.5" customHeight="1" x14ac:dyDescent="0.2">
      <c r="B42" s="460"/>
      <c r="C42" s="460"/>
      <c r="D42" s="460"/>
      <c r="E42" s="460"/>
      <c r="F42" s="460"/>
      <c r="G42" s="460"/>
      <c r="H42" s="460"/>
      <c r="I42" s="460"/>
    </row>
    <row r="43" spans="2:12" ht="27.75" customHeight="1" x14ac:dyDescent="0.2">
      <c r="B43" s="460"/>
      <c r="C43" s="460"/>
      <c r="D43" s="460"/>
      <c r="E43" s="460"/>
      <c r="F43" s="460"/>
      <c r="G43" s="460"/>
      <c r="H43" s="460"/>
      <c r="I43" s="460"/>
    </row>
    <row r="44" spans="2:12" ht="21.75" customHeight="1" x14ac:dyDescent="0.2">
      <c r="B44" s="460"/>
      <c r="C44" s="460"/>
      <c r="D44" s="460"/>
      <c r="E44" s="460"/>
      <c r="F44" s="460"/>
      <c r="G44" s="460"/>
      <c r="H44" s="460"/>
      <c r="I44" s="460"/>
    </row>
    <row r="45" spans="2:12" ht="117" customHeight="1" x14ac:dyDescent="0.2">
      <c r="B45" s="176" t="s">
        <v>278</v>
      </c>
      <c r="C45" s="478" t="s">
        <v>375</v>
      </c>
      <c r="D45" s="478"/>
      <c r="E45" s="478"/>
      <c r="F45" s="478"/>
      <c r="G45" s="478"/>
      <c r="H45" s="478"/>
      <c r="I45" s="478"/>
      <c r="K45" s="190"/>
    </row>
    <row r="46" spans="2:12" ht="42.75" customHeight="1" x14ac:dyDescent="0.2">
      <c r="B46" s="176" t="s">
        <v>279</v>
      </c>
      <c r="C46" s="461" t="s">
        <v>223</v>
      </c>
      <c r="D46" s="461"/>
      <c r="E46" s="461"/>
      <c r="F46" s="461"/>
      <c r="G46" s="461"/>
      <c r="H46" s="461"/>
      <c r="I46" s="461"/>
    </row>
    <row r="47" spans="2:12" ht="214.5" customHeight="1" x14ac:dyDescent="0.2">
      <c r="B47" s="183" t="s">
        <v>280</v>
      </c>
      <c r="C47" s="462" t="s">
        <v>385</v>
      </c>
      <c r="D47" s="462"/>
      <c r="E47" s="462"/>
      <c r="F47" s="462"/>
      <c r="G47" s="462"/>
      <c r="H47" s="462"/>
      <c r="I47" s="462"/>
    </row>
    <row r="48" spans="2:12" ht="22.5" customHeight="1" x14ac:dyDescent="0.2">
      <c r="B48" s="455" t="s">
        <v>236</v>
      </c>
      <c r="C48" s="455"/>
      <c r="D48" s="455"/>
      <c r="E48" s="455"/>
      <c r="F48" s="455"/>
      <c r="G48" s="455"/>
      <c r="H48" s="455"/>
      <c r="I48" s="455"/>
    </row>
    <row r="49" spans="2:9" ht="22.5" customHeight="1" x14ac:dyDescent="0.2">
      <c r="B49" s="452" t="s">
        <v>281</v>
      </c>
      <c r="C49" s="179" t="s">
        <v>282</v>
      </c>
      <c r="D49" s="453" t="s">
        <v>283</v>
      </c>
      <c r="E49" s="453"/>
      <c r="F49" s="453"/>
      <c r="G49" s="453" t="s">
        <v>284</v>
      </c>
      <c r="H49" s="453"/>
      <c r="I49" s="453"/>
    </row>
    <row r="50" spans="2:9" ht="30.75" customHeight="1" x14ac:dyDescent="0.2">
      <c r="B50" s="452"/>
      <c r="C50" s="184"/>
      <c r="D50" s="454"/>
      <c r="E50" s="454"/>
      <c r="F50" s="454"/>
      <c r="G50" s="454"/>
      <c r="H50" s="454"/>
      <c r="I50" s="454"/>
    </row>
    <row r="51" spans="2:9" ht="32.25" customHeight="1" x14ac:dyDescent="0.2">
      <c r="B51" s="185" t="s">
        <v>285</v>
      </c>
      <c r="C51" s="454" t="s">
        <v>368</v>
      </c>
      <c r="D51" s="454"/>
      <c r="E51" s="454"/>
      <c r="F51" s="454"/>
      <c r="G51" s="454"/>
      <c r="H51" s="454"/>
      <c r="I51" s="454"/>
    </row>
    <row r="52" spans="2:9" ht="28.5" customHeight="1" x14ac:dyDescent="0.2">
      <c r="B52" s="178" t="s">
        <v>286</v>
      </c>
      <c r="C52" s="425" t="s">
        <v>365</v>
      </c>
      <c r="D52" s="425"/>
      <c r="E52" s="425"/>
      <c r="F52" s="425"/>
      <c r="G52" s="425"/>
      <c r="H52" s="425"/>
      <c r="I52" s="425"/>
    </row>
    <row r="53" spans="2:9" ht="30" customHeight="1" x14ac:dyDescent="0.2">
      <c r="B53" s="183" t="s">
        <v>287</v>
      </c>
      <c r="C53" s="424" t="s">
        <v>366</v>
      </c>
      <c r="D53" s="424"/>
      <c r="E53" s="424"/>
      <c r="F53" s="424"/>
      <c r="G53" s="424"/>
      <c r="H53" s="424"/>
      <c r="I53" s="424"/>
    </row>
    <row r="54" spans="2:9" ht="31.5" customHeight="1" x14ac:dyDescent="0.2">
      <c r="B54" s="183" t="s">
        <v>288</v>
      </c>
      <c r="C54" s="424" t="s">
        <v>366</v>
      </c>
      <c r="D54" s="424"/>
      <c r="E54" s="424"/>
      <c r="F54" s="424"/>
      <c r="G54" s="424"/>
      <c r="H54" s="424"/>
      <c r="I54" s="424"/>
    </row>
  </sheetData>
  <sheetProtection algorithmName="SHA-512" hashValue="qn1RmUMObSSM5+OZkA1VIdKkoPkzG/kuNeCt6FTCaq7H/XWyEWS4wcXEQNLPGdp9KLHfnRJjHjcKZseeYgq/xA==" saltValue="6eQLh93f+EAL6wD5W81ob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8:H38 G27:H27"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54"/>
  <sheetViews>
    <sheetView topLeftCell="A25" zoomScaleNormal="100" workbookViewId="0">
      <selection activeCell="B40" sqref="B40:I44"/>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26.85546875" style="3" customWidth="1"/>
    <col min="11" max="17" width="11.42578125" style="3"/>
    <col min="18" max="16384" width="11.42578125" style="7"/>
  </cols>
  <sheetData>
    <row r="1" spans="2:9" ht="37.5" customHeight="1" x14ac:dyDescent="0.2">
      <c r="B1" s="422"/>
      <c r="C1" s="289" t="s">
        <v>25</v>
      </c>
      <c r="D1" s="289"/>
      <c r="E1" s="289"/>
      <c r="F1" s="289"/>
      <c r="G1" s="289"/>
      <c r="H1" s="289"/>
      <c r="I1" s="423"/>
    </row>
    <row r="2" spans="2:9" ht="37.5" customHeight="1" x14ac:dyDescent="0.2">
      <c r="B2" s="422"/>
      <c r="C2" s="289" t="s">
        <v>239</v>
      </c>
      <c r="D2" s="289"/>
      <c r="E2" s="289"/>
      <c r="F2" s="289"/>
      <c r="G2" s="289"/>
      <c r="H2" s="289"/>
      <c r="I2" s="423"/>
    </row>
    <row r="3" spans="2:9" ht="37.5" customHeight="1" x14ac:dyDescent="0.2">
      <c r="B3" s="422"/>
      <c r="C3" s="289" t="s">
        <v>240</v>
      </c>
      <c r="D3" s="289"/>
      <c r="E3" s="289"/>
      <c r="F3" s="289" t="s">
        <v>241</v>
      </c>
      <c r="G3" s="289"/>
      <c r="H3" s="289"/>
      <c r="I3" s="423"/>
    </row>
    <row r="4" spans="2:9" ht="23.25" customHeight="1" x14ac:dyDescent="0.2">
      <c r="B4" s="426"/>
      <c r="C4" s="426"/>
      <c r="D4" s="426"/>
      <c r="E4" s="426"/>
      <c r="F4" s="426"/>
      <c r="G4" s="426"/>
      <c r="H4" s="426"/>
      <c r="I4" s="426"/>
    </row>
    <row r="5" spans="2:9" ht="24" customHeight="1" x14ac:dyDescent="0.2">
      <c r="B5" s="485" t="s">
        <v>234</v>
      </c>
      <c r="C5" s="485"/>
      <c r="D5" s="485"/>
      <c r="E5" s="485"/>
      <c r="F5" s="485"/>
      <c r="G5" s="485"/>
      <c r="H5" s="485"/>
      <c r="I5" s="485"/>
    </row>
    <row r="6" spans="2:9" ht="36" customHeight="1" x14ac:dyDescent="0.2">
      <c r="B6" s="176" t="s">
        <v>242</v>
      </c>
      <c r="C6" s="177">
        <v>4</v>
      </c>
      <c r="D6" s="453" t="s">
        <v>243</v>
      </c>
      <c r="E6" s="453"/>
      <c r="F6" s="454" t="s">
        <v>322</v>
      </c>
      <c r="G6" s="454"/>
      <c r="H6" s="454"/>
      <c r="I6" s="454"/>
    </row>
    <row r="7" spans="2:9" ht="30.75" customHeight="1" x14ac:dyDescent="0.2">
      <c r="B7" s="176" t="s">
        <v>244</v>
      </c>
      <c r="C7" s="177" t="s">
        <v>76</v>
      </c>
      <c r="D7" s="453" t="s">
        <v>245</v>
      </c>
      <c r="E7" s="453"/>
      <c r="F7" s="454" t="s">
        <v>290</v>
      </c>
      <c r="G7" s="454"/>
      <c r="H7" s="178" t="s">
        <v>246</v>
      </c>
      <c r="I7" s="177" t="s">
        <v>76</v>
      </c>
    </row>
    <row r="8" spans="2:9" ht="30.75" customHeight="1" x14ac:dyDescent="0.2">
      <c r="B8" s="176" t="s">
        <v>247</v>
      </c>
      <c r="C8" s="454" t="s">
        <v>291</v>
      </c>
      <c r="D8" s="454"/>
      <c r="E8" s="454"/>
      <c r="F8" s="454"/>
      <c r="G8" s="178" t="s">
        <v>248</v>
      </c>
      <c r="H8" s="454">
        <v>7560</v>
      </c>
      <c r="I8" s="454"/>
    </row>
    <row r="9" spans="2:9" ht="30.75" customHeight="1" x14ac:dyDescent="0.2">
      <c r="B9" s="176" t="s">
        <v>48</v>
      </c>
      <c r="C9" s="466" t="s">
        <v>65</v>
      </c>
      <c r="D9" s="466"/>
      <c r="E9" s="466"/>
      <c r="F9" s="466"/>
      <c r="G9" s="178" t="s">
        <v>249</v>
      </c>
      <c r="H9" s="454" t="s">
        <v>165</v>
      </c>
      <c r="I9" s="454"/>
    </row>
    <row r="10" spans="2:9" ht="30.75" customHeight="1" x14ac:dyDescent="0.2">
      <c r="B10" s="176" t="s">
        <v>250</v>
      </c>
      <c r="C10" s="454" t="s">
        <v>357</v>
      </c>
      <c r="D10" s="454"/>
      <c r="E10" s="454"/>
      <c r="F10" s="454"/>
      <c r="G10" s="454"/>
      <c r="H10" s="454"/>
      <c r="I10" s="454"/>
    </row>
    <row r="11" spans="2:9" ht="30.75" customHeight="1" x14ac:dyDescent="0.2">
      <c r="B11" s="176" t="s">
        <v>251</v>
      </c>
      <c r="C11" s="466" t="s">
        <v>292</v>
      </c>
      <c r="D11" s="466"/>
      <c r="E11" s="466"/>
      <c r="F11" s="466"/>
      <c r="G11" s="466"/>
      <c r="H11" s="466"/>
      <c r="I11" s="466"/>
    </row>
    <row r="12" spans="2:9" ht="30.75" customHeight="1" x14ac:dyDescent="0.2">
      <c r="B12" s="176" t="s">
        <v>254</v>
      </c>
      <c r="C12" s="465" t="s">
        <v>352</v>
      </c>
      <c r="D12" s="465"/>
      <c r="E12" s="465"/>
      <c r="F12" s="465"/>
      <c r="G12" s="178" t="s">
        <v>252</v>
      </c>
      <c r="H12" s="456" t="s">
        <v>91</v>
      </c>
      <c r="I12" s="456"/>
    </row>
    <row r="13" spans="2:9" ht="30.75" customHeight="1" x14ac:dyDescent="0.2">
      <c r="B13" s="176" t="s">
        <v>255</v>
      </c>
      <c r="C13" s="468">
        <v>45292</v>
      </c>
      <c r="D13" s="468"/>
      <c r="E13" s="468"/>
      <c r="F13" s="468"/>
      <c r="G13" s="178" t="s">
        <v>253</v>
      </c>
      <c r="H13" s="466" t="s">
        <v>70</v>
      </c>
      <c r="I13" s="466"/>
    </row>
    <row r="14" spans="2:9" ht="64.5" customHeight="1" x14ac:dyDescent="0.2">
      <c r="B14" s="176" t="s">
        <v>256</v>
      </c>
      <c r="C14" s="479" t="s">
        <v>323</v>
      </c>
      <c r="D14" s="479"/>
      <c r="E14" s="479"/>
      <c r="F14" s="479"/>
      <c r="G14" s="479"/>
      <c r="H14" s="479"/>
      <c r="I14" s="479"/>
    </row>
    <row r="15" spans="2:9" ht="30.75" customHeight="1" x14ac:dyDescent="0.2">
      <c r="B15" s="176" t="s">
        <v>257</v>
      </c>
      <c r="C15" s="465" t="s">
        <v>362</v>
      </c>
      <c r="D15" s="465"/>
      <c r="E15" s="465"/>
      <c r="F15" s="465"/>
      <c r="G15" s="465"/>
      <c r="H15" s="465"/>
      <c r="I15" s="465"/>
    </row>
    <row r="16" spans="2:9" ht="20.25" customHeight="1" x14ac:dyDescent="0.2">
      <c r="B16" s="176" t="s">
        <v>258</v>
      </c>
      <c r="C16" s="454" t="s">
        <v>324</v>
      </c>
      <c r="D16" s="454"/>
      <c r="E16" s="454"/>
      <c r="F16" s="454"/>
      <c r="G16" s="454"/>
      <c r="H16" s="454"/>
      <c r="I16" s="454"/>
    </row>
    <row r="17" spans="2:10" ht="30.75" customHeight="1" x14ac:dyDescent="0.2">
      <c r="B17" s="176" t="s">
        <v>259</v>
      </c>
      <c r="C17" s="466" t="s">
        <v>314</v>
      </c>
      <c r="D17" s="466"/>
      <c r="E17" s="466"/>
      <c r="F17" s="466"/>
      <c r="G17" s="466"/>
      <c r="H17" s="466"/>
      <c r="I17" s="466"/>
    </row>
    <row r="18" spans="2:10" ht="18" customHeight="1" x14ac:dyDescent="0.2">
      <c r="B18" s="452" t="s">
        <v>265</v>
      </c>
      <c r="C18" s="463" t="s">
        <v>237</v>
      </c>
      <c r="D18" s="463"/>
      <c r="E18" s="463"/>
      <c r="F18" s="463" t="s">
        <v>238</v>
      </c>
      <c r="G18" s="463"/>
      <c r="H18" s="463"/>
      <c r="I18" s="463"/>
    </row>
    <row r="19" spans="2:10" ht="39.75" customHeight="1" x14ac:dyDescent="0.2">
      <c r="B19" s="452"/>
      <c r="C19" s="454" t="s">
        <v>325</v>
      </c>
      <c r="D19" s="454"/>
      <c r="E19" s="454"/>
      <c r="F19" s="454" t="s">
        <v>326</v>
      </c>
      <c r="G19" s="454"/>
      <c r="H19" s="454"/>
      <c r="I19" s="454"/>
    </row>
    <row r="20" spans="2:10" ht="39.75" customHeight="1" x14ac:dyDescent="0.2">
      <c r="B20" s="176" t="s">
        <v>266</v>
      </c>
      <c r="C20" s="466" t="s">
        <v>318</v>
      </c>
      <c r="D20" s="466"/>
      <c r="E20" s="466"/>
      <c r="F20" s="456" t="s">
        <v>319</v>
      </c>
      <c r="G20" s="456"/>
      <c r="H20" s="456"/>
      <c r="I20" s="456"/>
    </row>
    <row r="21" spans="2:10" ht="60" customHeight="1" x14ac:dyDescent="0.2">
      <c r="B21" s="176" t="s">
        <v>267</v>
      </c>
      <c r="C21" s="462" t="s">
        <v>327</v>
      </c>
      <c r="D21" s="462"/>
      <c r="E21" s="462"/>
      <c r="F21" s="454" t="s">
        <v>328</v>
      </c>
      <c r="G21" s="454"/>
      <c r="H21" s="454"/>
      <c r="I21" s="454"/>
    </row>
    <row r="22" spans="2:10" ht="23.25" customHeight="1" x14ac:dyDescent="0.2">
      <c r="B22" s="176" t="s">
        <v>268</v>
      </c>
      <c r="C22" s="464">
        <v>45292</v>
      </c>
      <c r="D22" s="464"/>
      <c r="E22" s="464"/>
      <c r="F22" s="178" t="s">
        <v>271</v>
      </c>
      <c r="G22" s="207">
        <v>8904</v>
      </c>
      <c r="H22" s="178" t="s">
        <v>275</v>
      </c>
      <c r="I22" s="207">
        <f>G22+G27</f>
        <v>10000</v>
      </c>
      <c r="J22" s="194"/>
    </row>
    <row r="23" spans="2:10" ht="27" customHeight="1" x14ac:dyDescent="0.2">
      <c r="B23" s="176" t="s">
        <v>269</v>
      </c>
      <c r="C23" s="464">
        <v>45443</v>
      </c>
      <c r="D23" s="464"/>
      <c r="E23" s="464"/>
      <c r="F23" s="178" t="s">
        <v>272</v>
      </c>
      <c r="G23" s="483">
        <v>1096</v>
      </c>
      <c r="H23" s="483"/>
      <c r="I23" s="483"/>
    </row>
    <row r="24" spans="2:10" ht="36" customHeight="1" x14ac:dyDescent="0.2">
      <c r="B24" s="176" t="s">
        <v>270</v>
      </c>
      <c r="C24" s="456" t="s">
        <v>88</v>
      </c>
      <c r="D24" s="456"/>
      <c r="E24" s="456"/>
      <c r="F24" s="178" t="s">
        <v>274</v>
      </c>
      <c r="G24" s="457" t="s">
        <v>360</v>
      </c>
      <c r="H24" s="457"/>
      <c r="I24" s="457"/>
    </row>
    <row r="25" spans="2:10" ht="22.5" customHeight="1" x14ac:dyDescent="0.2">
      <c r="B25" s="455" t="s">
        <v>235</v>
      </c>
      <c r="C25" s="455"/>
      <c r="D25" s="455"/>
      <c r="E25" s="455"/>
      <c r="F25" s="455"/>
      <c r="G25" s="455"/>
      <c r="H25" s="455"/>
      <c r="I25" s="455"/>
    </row>
    <row r="26" spans="2:10" ht="43.5" customHeight="1" x14ac:dyDescent="0.25">
      <c r="B26" s="179" t="s">
        <v>105</v>
      </c>
      <c r="C26" s="179" t="s">
        <v>261</v>
      </c>
      <c r="D26" s="179" t="s">
        <v>260</v>
      </c>
      <c r="E26" s="179" t="s">
        <v>264</v>
      </c>
      <c r="F26" s="179" t="s">
        <v>361</v>
      </c>
      <c r="G26" s="179" t="s">
        <v>262</v>
      </c>
      <c r="H26" s="179" t="s">
        <v>276</v>
      </c>
      <c r="I26" s="179" t="s">
        <v>273</v>
      </c>
      <c r="J26"/>
    </row>
    <row r="27" spans="2:10" ht="19.5" customHeight="1" x14ac:dyDescent="0.25">
      <c r="B27" s="206" t="s">
        <v>113</v>
      </c>
      <c r="C27" s="180">
        <v>0</v>
      </c>
      <c r="D27" s="177">
        <v>0</v>
      </c>
      <c r="E27" s="189">
        <f>IF(OR(C27=0,C27=""),0,D27/C27)</f>
        <v>0</v>
      </c>
      <c r="F27" s="483">
        <f>SUM(C27:C38)</f>
        <v>1096</v>
      </c>
      <c r="G27" s="483">
        <f>SUM(D27:D38)</f>
        <v>1096</v>
      </c>
      <c r="H27" s="202">
        <f>+(D27*100%)/$G$23</f>
        <v>0</v>
      </c>
      <c r="I27" s="442">
        <f>I22/(G22+G23)</f>
        <v>1</v>
      </c>
      <c r="J27"/>
    </row>
    <row r="28" spans="2:10" ht="19.5" customHeight="1" x14ac:dyDescent="0.25">
      <c r="B28" s="206" t="s">
        <v>114</v>
      </c>
      <c r="C28" s="180">
        <v>274</v>
      </c>
      <c r="D28" s="177">
        <v>94</v>
      </c>
      <c r="E28" s="189">
        <f t="shared" ref="E28:E31" si="0">IF(OR(C28=0,C28=""),0,D28/C28)</f>
        <v>0.34306569343065696</v>
      </c>
      <c r="F28" s="483"/>
      <c r="G28" s="483"/>
      <c r="H28" s="202">
        <f t="shared" ref="H28" si="1">+(D28*100%)/$G$23</f>
        <v>8.576642335766424E-2</v>
      </c>
      <c r="I28" s="442"/>
      <c r="J28"/>
    </row>
    <row r="29" spans="2:10" ht="19.5" customHeight="1" x14ac:dyDescent="0.25">
      <c r="B29" s="206" t="s">
        <v>115</v>
      </c>
      <c r="C29" s="180">
        <v>214</v>
      </c>
      <c r="D29" s="177">
        <v>394</v>
      </c>
      <c r="E29" s="189">
        <f t="shared" si="0"/>
        <v>1.8411214953271029</v>
      </c>
      <c r="F29" s="483"/>
      <c r="G29" s="483"/>
      <c r="H29" s="202">
        <f t="shared" ref="H29:H38" si="2">+IF(D29="","",((D29*100%)/$G$23)+H28)</f>
        <v>0.44525547445255476</v>
      </c>
      <c r="I29" s="442"/>
      <c r="J29"/>
    </row>
    <row r="30" spans="2:10" ht="19.5" customHeight="1" x14ac:dyDescent="0.25">
      <c r="B30" s="206" t="s">
        <v>116</v>
      </c>
      <c r="C30" s="180">
        <v>324</v>
      </c>
      <c r="D30" s="211">
        <v>435</v>
      </c>
      <c r="E30" s="189">
        <f t="shared" si="0"/>
        <v>1.3425925925925926</v>
      </c>
      <c r="F30" s="483"/>
      <c r="G30" s="483"/>
      <c r="H30" s="202">
        <f t="shared" si="2"/>
        <v>0.84215328467153283</v>
      </c>
      <c r="I30" s="442"/>
      <c r="J30"/>
    </row>
    <row r="31" spans="2:10" ht="19.5" customHeight="1" x14ac:dyDescent="0.25">
      <c r="B31" s="206" t="s">
        <v>117</v>
      </c>
      <c r="C31" s="180">
        <v>284</v>
      </c>
      <c r="D31" s="211">
        <v>173</v>
      </c>
      <c r="E31" s="189">
        <f t="shared" si="0"/>
        <v>0.60915492957746475</v>
      </c>
      <c r="F31" s="483"/>
      <c r="G31" s="483"/>
      <c r="H31" s="202">
        <f t="shared" si="2"/>
        <v>1</v>
      </c>
      <c r="I31" s="442"/>
      <c r="J31"/>
    </row>
    <row r="32" spans="2:10" ht="19.5" customHeight="1" x14ac:dyDescent="0.25">
      <c r="B32" s="206" t="s">
        <v>118</v>
      </c>
      <c r="C32" s="182"/>
      <c r="D32" s="211"/>
      <c r="E32" s="189"/>
      <c r="F32" s="483"/>
      <c r="G32" s="483"/>
      <c r="H32" s="202" t="str">
        <f t="shared" si="2"/>
        <v/>
      </c>
      <c r="I32" s="442"/>
      <c r="J32"/>
    </row>
    <row r="33" spans="2:17" ht="19.5" customHeight="1" x14ac:dyDescent="0.25">
      <c r="B33" s="206" t="s">
        <v>119</v>
      </c>
      <c r="C33" s="182"/>
      <c r="D33" s="211"/>
      <c r="E33" s="189"/>
      <c r="F33" s="483"/>
      <c r="G33" s="483"/>
      <c r="H33" s="202" t="str">
        <f t="shared" si="2"/>
        <v/>
      </c>
      <c r="I33" s="442"/>
      <c r="J33"/>
    </row>
    <row r="34" spans="2:17" ht="19.5" customHeight="1" x14ac:dyDescent="0.2">
      <c r="B34" s="206" t="s">
        <v>120</v>
      </c>
      <c r="C34" s="182"/>
      <c r="D34" s="211"/>
      <c r="E34" s="189"/>
      <c r="F34" s="483"/>
      <c r="G34" s="483"/>
      <c r="H34" s="202" t="str">
        <f t="shared" si="2"/>
        <v/>
      </c>
      <c r="I34" s="442"/>
    </row>
    <row r="35" spans="2:17" ht="19.5" customHeight="1" x14ac:dyDescent="0.2">
      <c r="B35" s="206" t="s">
        <v>121</v>
      </c>
      <c r="C35" s="182"/>
      <c r="D35" s="211"/>
      <c r="E35" s="189"/>
      <c r="F35" s="483"/>
      <c r="G35" s="483"/>
      <c r="H35" s="202" t="str">
        <f t="shared" si="2"/>
        <v/>
      </c>
      <c r="I35" s="442"/>
    </row>
    <row r="36" spans="2:17" ht="19.5" customHeight="1" x14ac:dyDescent="0.2">
      <c r="B36" s="206" t="s">
        <v>122</v>
      </c>
      <c r="C36" s="182"/>
      <c r="D36" s="211"/>
      <c r="E36" s="189"/>
      <c r="F36" s="483"/>
      <c r="G36" s="483"/>
      <c r="H36" s="202" t="str">
        <f t="shared" si="2"/>
        <v/>
      </c>
      <c r="I36" s="442"/>
    </row>
    <row r="37" spans="2:17" ht="19.5" customHeight="1" x14ac:dyDescent="0.2">
      <c r="B37" s="206" t="s">
        <v>123</v>
      </c>
      <c r="C37" s="182"/>
      <c r="D37" s="211"/>
      <c r="E37" s="189"/>
      <c r="F37" s="483"/>
      <c r="G37" s="483"/>
      <c r="H37" s="202" t="str">
        <f t="shared" si="2"/>
        <v/>
      </c>
      <c r="I37" s="442"/>
    </row>
    <row r="38" spans="2:17" ht="19.5" customHeight="1" x14ac:dyDescent="0.2">
      <c r="B38" s="206" t="s">
        <v>124</v>
      </c>
      <c r="C38" s="182"/>
      <c r="D38" s="211"/>
      <c r="E38" s="189"/>
      <c r="F38" s="483"/>
      <c r="G38" s="483"/>
      <c r="H38" s="202" t="str">
        <f t="shared" si="2"/>
        <v/>
      </c>
      <c r="I38" s="442"/>
    </row>
    <row r="39" spans="2:17" ht="69.75" customHeight="1" x14ac:dyDescent="0.2">
      <c r="B39" s="183" t="s">
        <v>277</v>
      </c>
      <c r="C39" s="484" t="s">
        <v>386</v>
      </c>
      <c r="D39" s="484"/>
      <c r="E39" s="484"/>
      <c r="F39" s="484"/>
      <c r="G39" s="484"/>
      <c r="H39" s="484"/>
      <c r="I39" s="484"/>
      <c r="L39" s="188"/>
    </row>
    <row r="40" spans="2:17" ht="34.5" customHeight="1" x14ac:dyDescent="0.2">
      <c r="B40" s="460"/>
      <c r="C40" s="460"/>
      <c r="D40" s="460"/>
      <c r="E40" s="460"/>
      <c r="F40" s="460"/>
      <c r="G40" s="460"/>
      <c r="H40" s="460"/>
      <c r="I40" s="460"/>
    </row>
    <row r="41" spans="2:17" ht="34.5" customHeight="1" x14ac:dyDescent="0.2">
      <c r="B41" s="460"/>
      <c r="C41" s="460"/>
      <c r="D41" s="460"/>
      <c r="E41" s="460"/>
      <c r="F41" s="460"/>
      <c r="G41" s="460"/>
      <c r="H41" s="460"/>
      <c r="I41" s="460"/>
    </row>
    <row r="42" spans="2:17" ht="34.5" customHeight="1" x14ac:dyDescent="0.2">
      <c r="B42" s="460"/>
      <c r="C42" s="460"/>
      <c r="D42" s="460"/>
      <c r="E42" s="460"/>
      <c r="F42" s="460"/>
      <c r="G42" s="460"/>
      <c r="H42" s="460"/>
      <c r="I42" s="460"/>
    </row>
    <row r="43" spans="2:17" ht="34.5" customHeight="1" x14ac:dyDescent="0.2">
      <c r="B43" s="460"/>
      <c r="C43" s="460"/>
      <c r="D43" s="460"/>
      <c r="E43" s="460"/>
      <c r="F43" s="460"/>
      <c r="G43" s="460"/>
      <c r="H43" s="460"/>
      <c r="I43" s="460"/>
    </row>
    <row r="44" spans="2:17" ht="72" customHeight="1" x14ac:dyDescent="0.2">
      <c r="B44" s="460"/>
      <c r="C44" s="460"/>
      <c r="D44" s="460"/>
      <c r="E44" s="460"/>
      <c r="F44" s="460"/>
      <c r="G44" s="460"/>
      <c r="H44" s="460"/>
      <c r="I44" s="460"/>
    </row>
    <row r="45" spans="2:17" ht="229.5" customHeight="1" x14ac:dyDescent="0.2">
      <c r="B45" s="176" t="s">
        <v>278</v>
      </c>
      <c r="C45" s="459" t="s">
        <v>378</v>
      </c>
      <c r="D45" s="459"/>
      <c r="E45" s="459"/>
      <c r="F45" s="459"/>
      <c r="G45" s="459"/>
      <c r="H45" s="459"/>
      <c r="I45" s="459"/>
      <c r="L45" s="7"/>
      <c r="M45" s="7"/>
      <c r="N45" s="7"/>
      <c r="O45" s="7"/>
      <c r="P45" s="7"/>
      <c r="Q45" s="7"/>
    </row>
    <row r="46" spans="2:17" ht="32.25" customHeight="1" x14ac:dyDescent="0.2">
      <c r="B46" s="176" t="s">
        <v>279</v>
      </c>
      <c r="C46" s="459" t="s">
        <v>223</v>
      </c>
      <c r="D46" s="459"/>
      <c r="E46" s="459"/>
      <c r="F46" s="459"/>
      <c r="G46" s="459"/>
      <c r="H46" s="459"/>
      <c r="I46" s="459"/>
    </row>
    <row r="47" spans="2:17" ht="148.5" customHeight="1" x14ac:dyDescent="0.2">
      <c r="B47" s="183" t="s">
        <v>280</v>
      </c>
      <c r="C47" s="459" t="s">
        <v>387</v>
      </c>
      <c r="D47" s="459"/>
      <c r="E47" s="459"/>
      <c r="F47" s="459"/>
      <c r="G47" s="459"/>
      <c r="H47" s="459"/>
      <c r="I47" s="459"/>
    </row>
    <row r="48" spans="2:17" ht="22.5" customHeight="1" x14ac:dyDescent="0.2">
      <c r="B48" s="455" t="s">
        <v>236</v>
      </c>
      <c r="C48" s="455"/>
      <c r="D48" s="455"/>
      <c r="E48" s="455"/>
      <c r="F48" s="455"/>
      <c r="G48" s="455"/>
      <c r="H48" s="455"/>
      <c r="I48" s="455"/>
    </row>
    <row r="49" spans="2:9" ht="22.5" customHeight="1" x14ac:dyDescent="0.2">
      <c r="B49" s="452" t="s">
        <v>281</v>
      </c>
      <c r="C49" s="179" t="s">
        <v>282</v>
      </c>
      <c r="D49" s="453" t="s">
        <v>283</v>
      </c>
      <c r="E49" s="453"/>
      <c r="F49" s="453"/>
      <c r="G49" s="453" t="s">
        <v>284</v>
      </c>
      <c r="H49" s="453"/>
      <c r="I49" s="453"/>
    </row>
    <row r="50" spans="2:9" ht="30.75" customHeight="1" x14ac:dyDescent="0.2">
      <c r="B50" s="452"/>
      <c r="C50" s="184"/>
      <c r="D50" s="454"/>
      <c r="E50" s="454"/>
      <c r="F50" s="454"/>
      <c r="G50" s="454"/>
      <c r="H50" s="454"/>
      <c r="I50" s="454"/>
    </row>
    <row r="51" spans="2:9" ht="32.25" customHeight="1" x14ac:dyDescent="0.2">
      <c r="B51" s="185" t="s">
        <v>285</v>
      </c>
      <c r="C51" s="454" t="s">
        <v>369</v>
      </c>
      <c r="D51" s="454"/>
      <c r="E51" s="454"/>
      <c r="F51" s="454"/>
      <c r="G51" s="454"/>
      <c r="H51" s="454"/>
      <c r="I51" s="454"/>
    </row>
    <row r="52" spans="2:9" ht="28.5" customHeight="1" x14ac:dyDescent="0.2">
      <c r="B52" s="178" t="s">
        <v>286</v>
      </c>
      <c r="C52" s="425" t="s">
        <v>365</v>
      </c>
      <c r="D52" s="425"/>
      <c r="E52" s="425"/>
      <c r="F52" s="425"/>
      <c r="G52" s="425"/>
      <c r="H52" s="425"/>
      <c r="I52" s="425"/>
    </row>
    <row r="53" spans="2:9" ht="30" customHeight="1" x14ac:dyDescent="0.2">
      <c r="B53" s="183" t="s">
        <v>287</v>
      </c>
      <c r="C53" s="424" t="s">
        <v>366</v>
      </c>
      <c r="D53" s="424"/>
      <c r="E53" s="424"/>
      <c r="F53" s="424"/>
      <c r="G53" s="424"/>
      <c r="H53" s="424"/>
      <c r="I53" s="424"/>
    </row>
    <row r="54" spans="2:9" ht="31.5" customHeight="1" x14ac:dyDescent="0.2">
      <c r="B54" s="183" t="s">
        <v>288</v>
      </c>
      <c r="C54" s="424" t="s">
        <v>366</v>
      </c>
      <c r="D54" s="424"/>
      <c r="E54" s="424"/>
      <c r="F54" s="424"/>
      <c r="G54" s="424"/>
      <c r="H54" s="424"/>
      <c r="I54" s="424"/>
    </row>
  </sheetData>
  <sheetProtection algorithmName="SHA-512" hashValue="ykAbFGfyWwNv4rEiGpdbECJut0DCzz89TnPYxTsdr8XED5zM+DuiuE7nTFNnzKZGXPLLY13ur99Nn54QB+PT7w==" saltValue="BG0o4rpVjjRKJ8pIOGUwU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H27:H38"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54"/>
  <sheetViews>
    <sheetView topLeftCell="A25" zoomScaleNormal="100" workbookViewId="0">
      <selection activeCell="B45" sqref="B45"/>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94.42578125" style="3" customWidth="1"/>
    <col min="12" max="16" width="11.42578125" style="3"/>
    <col min="17" max="16384" width="11.42578125" style="7"/>
  </cols>
  <sheetData>
    <row r="1" spans="2:9" ht="37.5" customHeight="1" x14ac:dyDescent="0.2">
      <c r="B1" s="422"/>
      <c r="C1" s="289" t="s">
        <v>25</v>
      </c>
      <c r="D1" s="289"/>
      <c r="E1" s="289"/>
      <c r="F1" s="289"/>
      <c r="G1" s="289"/>
      <c r="H1" s="289"/>
      <c r="I1" s="423"/>
    </row>
    <row r="2" spans="2:9" ht="37.5" customHeight="1" x14ac:dyDescent="0.2">
      <c r="B2" s="422"/>
      <c r="C2" s="289" t="s">
        <v>239</v>
      </c>
      <c r="D2" s="289"/>
      <c r="E2" s="289"/>
      <c r="F2" s="289"/>
      <c r="G2" s="289"/>
      <c r="H2" s="289"/>
      <c r="I2" s="423"/>
    </row>
    <row r="3" spans="2:9" ht="37.5" customHeight="1" x14ac:dyDescent="0.2">
      <c r="B3" s="422"/>
      <c r="C3" s="289" t="s">
        <v>240</v>
      </c>
      <c r="D3" s="289"/>
      <c r="E3" s="289"/>
      <c r="F3" s="289" t="s">
        <v>241</v>
      </c>
      <c r="G3" s="289"/>
      <c r="H3" s="289"/>
      <c r="I3" s="423"/>
    </row>
    <row r="4" spans="2:9" ht="23.25" customHeight="1" x14ac:dyDescent="0.2">
      <c r="B4" s="426"/>
      <c r="C4" s="426"/>
      <c r="D4" s="426"/>
      <c r="E4" s="426"/>
      <c r="F4" s="426"/>
      <c r="G4" s="426"/>
      <c r="H4" s="426"/>
      <c r="I4" s="426"/>
    </row>
    <row r="5" spans="2:9" ht="24" customHeight="1" x14ac:dyDescent="0.2">
      <c r="B5" s="485" t="s">
        <v>234</v>
      </c>
      <c r="C5" s="485"/>
      <c r="D5" s="485"/>
      <c r="E5" s="485"/>
      <c r="F5" s="485"/>
      <c r="G5" s="485"/>
      <c r="H5" s="485"/>
      <c r="I5" s="485"/>
    </row>
    <row r="6" spans="2:9" ht="30.75" customHeight="1" x14ac:dyDescent="0.2">
      <c r="B6" s="176" t="s">
        <v>242</v>
      </c>
      <c r="C6" s="177">
        <v>5</v>
      </c>
      <c r="D6" s="453" t="s">
        <v>243</v>
      </c>
      <c r="E6" s="453"/>
      <c r="F6" s="454" t="s">
        <v>329</v>
      </c>
      <c r="G6" s="454"/>
      <c r="H6" s="454"/>
      <c r="I6" s="454"/>
    </row>
    <row r="7" spans="2:9" ht="30.75" customHeight="1" x14ac:dyDescent="0.2">
      <c r="B7" s="176" t="s">
        <v>244</v>
      </c>
      <c r="C7" s="177" t="s">
        <v>76</v>
      </c>
      <c r="D7" s="453" t="s">
        <v>245</v>
      </c>
      <c r="E7" s="453"/>
      <c r="F7" s="454" t="s">
        <v>290</v>
      </c>
      <c r="G7" s="454"/>
      <c r="H7" s="178" t="s">
        <v>246</v>
      </c>
      <c r="I7" s="177" t="s">
        <v>81</v>
      </c>
    </row>
    <row r="8" spans="2:9" ht="30.75" customHeight="1" x14ac:dyDescent="0.2">
      <c r="B8" s="176" t="s">
        <v>247</v>
      </c>
      <c r="C8" s="454" t="s">
        <v>291</v>
      </c>
      <c r="D8" s="454"/>
      <c r="E8" s="454"/>
      <c r="F8" s="454"/>
      <c r="G8" s="178" t="s">
        <v>248</v>
      </c>
      <c r="H8" s="454">
        <v>7560</v>
      </c>
      <c r="I8" s="454"/>
    </row>
    <row r="9" spans="2:9" ht="30.75" customHeight="1" x14ac:dyDescent="0.2">
      <c r="B9" s="176" t="s">
        <v>48</v>
      </c>
      <c r="C9" s="466" t="s">
        <v>65</v>
      </c>
      <c r="D9" s="466"/>
      <c r="E9" s="466"/>
      <c r="F9" s="466"/>
      <c r="G9" s="178" t="s">
        <v>249</v>
      </c>
      <c r="H9" s="454" t="s">
        <v>165</v>
      </c>
      <c r="I9" s="454"/>
    </row>
    <row r="10" spans="2:9" ht="30.75" customHeight="1" x14ac:dyDescent="0.2">
      <c r="B10" s="176" t="s">
        <v>250</v>
      </c>
      <c r="C10" s="454" t="s">
        <v>357</v>
      </c>
      <c r="D10" s="454"/>
      <c r="E10" s="454"/>
      <c r="F10" s="454"/>
      <c r="G10" s="454"/>
      <c r="H10" s="454"/>
      <c r="I10" s="454"/>
    </row>
    <row r="11" spans="2:9" ht="30.75" customHeight="1" x14ac:dyDescent="0.2">
      <c r="B11" s="176" t="s">
        <v>251</v>
      </c>
      <c r="C11" s="466" t="s">
        <v>292</v>
      </c>
      <c r="D11" s="466"/>
      <c r="E11" s="466"/>
      <c r="F11" s="466"/>
      <c r="G11" s="466"/>
      <c r="H11" s="466"/>
      <c r="I11" s="466"/>
    </row>
    <row r="12" spans="2:9" ht="30.75" customHeight="1" x14ac:dyDescent="0.2">
      <c r="B12" s="176" t="s">
        <v>254</v>
      </c>
      <c r="C12" s="465" t="s">
        <v>353</v>
      </c>
      <c r="D12" s="465"/>
      <c r="E12" s="465"/>
      <c r="F12" s="465"/>
      <c r="G12" s="178" t="s">
        <v>252</v>
      </c>
      <c r="H12" s="456" t="s">
        <v>91</v>
      </c>
      <c r="I12" s="456"/>
    </row>
    <row r="13" spans="2:9" ht="30.75" customHeight="1" x14ac:dyDescent="0.2">
      <c r="B13" s="176" t="s">
        <v>255</v>
      </c>
      <c r="C13" s="468">
        <v>45292</v>
      </c>
      <c r="D13" s="468"/>
      <c r="E13" s="468"/>
      <c r="F13" s="468"/>
      <c r="G13" s="178" t="s">
        <v>253</v>
      </c>
      <c r="H13" s="466" t="s">
        <v>70</v>
      </c>
      <c r="I13" s="466"/>
    </row>
    <row r="14" spans="2:9" ht="64.5" customHeight="1" x14ac:dyDescent="0.2">
      <c r="B14" s="176" t="s">
        <v>256</v>
      </c>
      <c r="C14" s="479" t="s">
        <v>330</v>
      </c>
      <c r="D14" s="479"/>
      <c r="E14" s="479"/>
      <c r="F14" s="479"/>
      <c r="G14" s="479"/>
      <c r="H14" s="479"/>
      <c r="I14" s="479"/>
    </row>
    <row r="15" spans="2:9" ht="30.75" customHeight="1" x14ac:dyDescent="0.2">
      <c r="B15" s="176" t="s">
        <v>257</v>
      </c>
      <c r="C15" s="465" t="s">
        <v>362</v>
      </c>
      <c r="D15" s="465"/>
      <c r="E15" s="465"/>
      <c r="F15" s="465"/>
      <c r="G15" s="465"/>
      <c r="H15" s="465"/>
      <c r="I15" s="465"/>
    </row>
    <row r="16" spans="2:9" ht="20.25" customHeight="1" x14ac:dyDescent="0.2">
      <c r="B16" s="176" t="s">
        <v>258</v>
      </c>
      <c r="C16" s="454" t="s">
        <v>331</v>
      </c>
      <c r="D16" s="454"/>
      <c r="E16" s="454"/>
      <c r="F16" s="454"/>
      <c r="G16" s="454"/>
      <c r="H16" s="454"/>
      <c r="I16" s="454"/>
    </row>
    <row r="17" spans="2:10" ht="30.75" customHeight="1" x14ac:dyDescent="0.2">
      <c r="B17" s="176" t="s">
        <v>259</v>
      </c>
      <c r="C17" s="466" t="s">
        <v>332</v>
      </c>
      <c r="D17" s="466"/>
      <c r="E17" s="466"/>
      <c r="F17" s="466"/>
      <c r="G17" s="466"/>
      <c r="H17" s="466"/>
      <c r="I17" s="466"/>
    </row>
    <row r="18" spans="2:10" ht="18" customHeight="1" x14ac:dyDescent="0.2">
      <c r="B18" s="452" t="s">
        <v>265</v>
      </c>
      <c r="C18" s="463" t="s">
        <v>237</v>
      </c>
      <c r="D18" s="463"/>
      <c r="E18" s="463"/>
      <c r="F18" s="463" t="s">
        <v>238</v>
      </c>
      <c r="G18" s="463"/>
      <c r="H18" s="463"/>
      <c r="I18" s="463"/>
    </row>
    <row r="19" spans="2:10" ht="39.75" customHeight="1" x14ac:dyDescent="0.2">
      <c r="B19" s="452"/>
      <c r="C19" s="454" t="s">
        <v>333</v>
      </c>
      <c r="D19" s="454"/>
      <c r="E19" s="454"/>
      <c r="F19" s="454" t="s">
        <v>334</v>
      </c>
      <c r="G19" s="454"/>
      <c r="H19" s="454"/>
      <c r="I19" s="454"/>
    </row>
    <row r="20" spans="2:10" ht="39.75" customHeight="1" x14ac:dyDescent="0.2">
      <c r="B20" s="176" t="s">
        <v>266</v>
      </c>
      <c r="C20" s="466" t="s">
        <v>335</v>
      </c>
      <c r="D20" s="466"/>
      <c r="E20" s="466"/>
      <c r="F20" s="456" t="s">
        <v>336</v>
      </c>
      <c r="G20" s="456"/>
      <c r="H20" s="456"/>
      <c r="I20" s="456"/>
    </row>
    <row r="21" spans="2:10" ht="42" customHeight="1" x14ac:dyDescent="0.2">
      <c r="B21" s="176" t="s">
        <v>267</v>
      </c>
      <c r="C21" s="462" t="s">
        <v>337</v>
      </c>
      <c r="D21" s="462"/>
      <c r="E21" s="462"/>
      <c r="F21" s="454" t="s">
        <v>338</v>
      </c>
      <c r="G21" s="454"/>
      <c r="H21" s="454"/>
      <c r="I21" s="454"/>
    </row>
    <row r="22" spans="2:10" ht="32.25" customHeight="1" x14ac:dyDescent="0.2">
      <c r="B22" s="176" t="s">
        <v>268</v>
      </c>
      <c r="C22" s="464">
        <v>45292</v>
      </c>
      <c r="D22" s="464"/>
      <c r="E22" s="464"/>
      <c r="F22" s="178" t="s">
        <v>271</v>
      </c>
      <c r="G22" s="203">
        <v>955</v>
      </c>
      <c r="H22" s="178" t="s">
        <v>275</v>
      </c>
      <c r="I22" s="207">
        <f>G22+G27</f>
        <v>960</v>
      </c>
      <c r="J22" s="171"/>
    </row>
    <row r="23" spans="2:10" ht="27" customHeight="1" x14ac:dyDescent="0.2">
      <c r="B23" s="176" t="s">
        <v>269</v>
      </c>
      <c r="C23" s="464">
        <v>45443</v>
      </c>
      <c r="D23" s="464"/>
      <c r="E23" s="464"/>
      <c r="F23" s="178" t="s">
        <v>272</v>
      </c>
      <c r="G23" s="465">
        <v>5</v>
      </c>
      <c r="H23" s="465"/>
      <c r="I23" s="465"/>
    </row>
    <row r="24" spans="2:10" ht="30.75" customHeight="1" x14ac:dyDescent="0.2">
      <c r="B24" s="176" t="s">
        <v>270</v>
      </c>
      <c r="C24" s="456" t="s">
        <v>88</v>
      </c>
      <c r="D24" s="456"/>
      <c r="E24" s="456"/>
      <c r="F24" s="178" t="s">
        <v>274</v>
      </c>
      <c r="G24" s="457" t="s">
        <v>360</v>
      </c>
      <c r="H24" s="457"/>
      <c r="I24" s="457"/>
    </row>
    <row r="25" spans="2:10" ht="22.5" customHeight="1" x14ac:dyDescent="0.2">
      <c r="B25" s="455" t="s">
        <v>235</v>
      </c>
      <c r="C25" s="455"/>
      <c r="D25" s="455"/>
      <c r="E25" s="455"/>
      <c r="F25" s="455"/>
      <c r="G25" s="455"/>
      <c r="H25" s="455"/>
      <c r="I25" s="455"/>
    </row>
    <row r="26" spans="2:10" ht="43.5" customHeight="1" x14ac:dyDescent="0.2">
      <c r="B26" s="179" t="s">
        <v>105</v>
      </c>
      <c r="C26" s="179" t="s">
        <v>261</v>
      </c>
      <c r="D26" s="179" t="s">
        <v>260</v>
      </c>
      <c r="E26" s="179" t="s">
        <v>264</v>
      </c>
      <c r="F26" s="179" t="s">
        <v>361</v>
      </c>
      <c r="G26" s="179" t="s">
        <v>262</v>
      </c>
      <c r="H26" s="179" t="s">
        <v>276</v>
      </c>
      <c r="I26" s="179" t="s">
        <v>273</v>
      </c>
    </row>
    <row r="27" spans="2:10" ht="19.5" customHeight="1" x14ac:dyDescent="0.2">
      <c r="B27" s="206" t="s">
        <v>113</v>
      </c>
      <c r="C27" s="174">
        <v>0</v>
      </c>
      <c r="D27" s="174">
        <v>0</v>
      </c>
      <c r="E27" s="189">
        <f>IF(OR(C27=0,C27=""),0,D27/C27)</f>
        <v>0</v>
      </c>
      <c r="F27" s="483">
        <f>SUM(C27:C38)</f>
        <v>5</v>
      </c>
      <c r="G27" s="483">
        <f>SUM(D27:D38)</f>
        <v>5</v>
      </c>
      <c r="H27" s="202">
        <f>+(D27*100%)/$G$23</f>
        <v>0</v>
      </c>
      <c r="I27" s="442">
        <f>I22/(G22+G23)</f>
        <v>1</v>
      </c>
    </row>
    <row r="28" spans="2:10" ht="19.5" customHeight="1" x14ac:dyDescent="0.2">
      <c r="B28" s="206" t="s">
        <v>114</v>
      </c>
      <c r="C28" s="174">
        <v>1</v>
      </c>
      <c r="D28" s="174">
        <v>1</v>
      </c>
      <c r="E28" s="189">
        <f t="shared" ref="E28:E31" si="0">IF(OR(C28=0,C28=""),0,D28/C28)</f>
        <v>1</v>
      </c>
      <c r="F28" s="483"/>
      <c r="G28" s="483"/>
      <c r="H28" s="202">
        <f t="shared" ref="H28" si="1">+(D28*100%)/$G$23</f>
        <v>0.2</v>
      </c>
      <c r="I28" s="442"/>
    </row>
    <row r="29" spans="2:10" ht="19.5" customHeight="1" x14ac:dyDescent="0.2">
      <c r="B29" s="206" t="s">
        <v>115</v>
      </c>
      <c r="C29" s="174">
        <v>2</v>
      </c>
      <c r="D29" s="174">
        <v>2</v>
      </c>
      <c r="E29" s="189">
        <f t="shared" si="0"/>
        <v>1</v>
      </c>
      <c r="F29" s="483"/>
      <c r="G29" s="483"/>
      <c r="H29" s="202">
        <f t="shared" ref="H29:H38" si="2">+IF(D29="","",((D29*100%)/$G$23)+H28)</f>
        <v>0.60000000000000009</v>
      </c>
      <c r="I29" s="442"/>
    </row>
    <row r="30" spans="2:10" ht="19.5" customHeight="1" x14ac:dyDescent="0.2">
      <c r="B30" s="206" t="s">
        <v>116</v>
      </c>
      <c r="C30" s="174">
        <v>1</v>
      </c>
      <c r="D30" s="172">
        <v>1</v>
      </c>
      <c r="E30" s="189">
        <f t="shared" si="0"/>
        <v>1</v>
      </c>
      <c r="F30" s="483"/>
      <c r="G30" s="483"/>
      <c r="H30" s="202">
        <f t="shared" si="2"/>
        <v>0.8</v>
      </c>
      <c r="I30" s="442"/>
    </row>
    <row r="31" spans="2:10" ht="19.5" customHeight="1" x14ac:dyDescent="0.2">
      <c r="B31" s="206" t="s">
        <v>117</v>
      </c>
      <c r="C31" s="174">
        <v>1</v>
      </c>
      <c r="D31" s="174">
        <v>1</v>
      </c>
      <c r="E31" s="189">
        <f t="shared" si="0"/>
        <v>1</v>
      </c>
      <c r="F31" s="483"/>
      <c r="G31" s="483"/>
      <c r="H31" s="202">
        <f t="shared" si="2"/>
        <v>1</v>
      </c>
      <c r="I31" s="442"/>
    </row>
    <row r="32" spans="2:10" ht="19.5" customHeight="1" x14ac:dyDescent="0.2">
      <c r="B32" s="206" t="s">
        <v>118</v>
      </c>
      <c r="C32" s="182"/>
      <c r="D32" s="181"/>
      <c r="E32" s="189"/>
      <c r="F32" s="483"/>
      <c r="G32" s="483"/>
      <c r="H32" s="202" t="str">
        <f t="shared" si="2"/>
        <v/>
      </c>
      <c r="I32" s="442"/>
    </row>
    <row r="33" spans="2:14" ht="19.5" customHeight="1" x14ac:dyDescent="0.2">
      <c r="B33" s="206" t="s">
        <v>119</v>
      </c>
      <c r="C33" s="182"/>
      <c r="D33" s="181"/>
      <c r="E33" s="189"/>
      <c r="F33" s="483"/>
      <c r="G33" s="483"/>
      <c r="H33" s="202" t="str">
        <f t="shared" si="2"/>
        <v/>
      </c>
      <c r="I33" s="442"/>
    </row>
    <row r="34" spans="2:14" ht="19.5" customHeight="1" x14ac:dyDescent="0.2">
      <c r="B34" s="206" t="s">
        <v>120</v>
      </c>
      <c r="C34" s="182"/>
      <c r="D34" s="181"/>
      <c r="E34" s="189"/>
      <c r="F34" s="483"/>
      <c r="G34" s="483"/>
      <c r="H34" s="202" t="str">
        <f t="shared" si="2"/>
        <v/>
      </c>
      <c r="I34" s="442"/>
    </row>
    <row r="35" spans="2:14" ht="19.5" customHeight="1" x14ac:dyDescent="0.2">
      <c r="B35" s="206" t="s">
        <v>121</v>
      </c>
      <c r="C35" s="182"/>
      <c r="D35" s="181"/>
      <c r="E35" s="189"/>
      <c r="F35" s="483"/>
      <c r="G35" s="483"/>
      <c r="H35" s="202" t="str">
        <f t="shared" si="2"/>
        <v/>
      </c>
      <c r="I35" s="442"/>
    </row>
    <row r="36" spans="2:14" ht="19.5" customHeight="1" x14ac:dyDescent="0.2">
      <c r="B36" s="206" t="s">
        <v>122</v>
      </c>
      <c r="C36" s="182"/>
      <c r="D36" s="181"/>
      <c r="E36" s="189"/>
      <c r="F36" s="483"/>
      <c r="G36" s="483"/>
      <c r="H36" s="202" t="str">
        <f t="shared" si="2"/>
        <v/>
      </c>
      <c r="I36" s="442"/>
    </row>
    <row r="37" spans="2:14" ht="19.5" customHeight="1" x14ac:dyDescent="0.2">
      <c r="B37" s="206" t="s">
        <v>123</v>
      </c>
      <c r="C37" s="182"/>
      <c r="D37" s="181"/>
      <c r="E37" s="189"/>
      <c r="F37" s="483"/>
      <c r="G37" s="483"/>
      <c r="H37" s="202" t="str">
        <f t="shared" si="2"/>
        <v/>
      </c>
      <c r="I37" s="442"/>
    </row>
    <row r="38" spans="2:14" ht="19.5" customHeight="1" x14ac:dyDescent="0.2">
      <c r="B38" s="206" t="s">
        <v>124</v>
      </c>
      <c r="C38" s="182"/>
      <c r="D38" s="181"/>
      <c r="E38" s="189"/>
      <c r="F38" s="483"/>
      <c r="G38" s="483"/>
      <c r="H38" s="202" t="str">
        <f t="shared" si="2"/>
        <v/>
      </c>
      <c r="I38" s="442"/>
    </row>
    <row r="39" spans="2:14" ht="60" customHeight="1" x14ac:dyDescent="0.25">
      <c r="B39" s="183" t="s">
        <v>277</v>
      </c>
      <c r="C39" s="484" t="s">
        <v>389</v>
      </c>
      <c r="D39" s="484"/>
      <c r="E39" s="484"/>
      <c r="F39" s="484"/>
      <c r="G39" s="484"/>
      <c r="H39" s="484"/>
      <c r="I39" s="484"/>
      <c r="J39"/>
      <c r="K39"/>
      <c r="L39"/>
      <c r="M39"/>
      <c r="N39"/>
    </row>
    <row r="40" spans="2:14" ht="34.5" customHeight="1" x14ac:dyDescent="0.25">
      <c r="B40" s="460"/>
      <c r="C40" s="460"/>
      <c r="D40" s="460"/>
      <c r="E40" s="460"/>
      <c r="F40" s="460"/>
      <c r="G40" s="460"/>
      <c r="H40" s="460"/>
      <c r="I40" s="460"/>
      <c r="J40"/>
      <c r="K40"/>
      <c r="L40"/>
      <c r="M40"/>
      <c r="N40"/>
    </row>
    <row r="41" spans="2:14" ht="34.5" customHeight="1" x14ac:dyDescent="0.25">
      <c r="B41" s="460"/>
      <c r="C41" s="460"/>
      <c r="D41" s="460"/>
      <c r="E41" s="460"/>
      <c r="F41" s="460"/>
      <c r="G41" s="460"/>
      <c r="H41" s="460"/>
      <c r="I41" s="460"/>
      <c r="J41"/>
      <c r="K41"/>
      <c r="L41"/>
      <c r="M41"/>
      <c r="N41"/>
    </row>
    <row r="42" spans="2:14" ht="34.5" customHeight="1" x14ac:dyDescent="0.25">
      <c r="B42" s="460"/>
      <c r="C42" s="460"/>
      <c r="D42" s="460"/>
      <c r="E42" s="460"/>
      <c r="F42" s="460"/>
      <c r="G42" s="460"/>
      <c r="H42" s="460"/>
      <c r="I42" s="460"/>
      <c r="J42"/>
      <c r="K42"/>
      <c r="L42"/>
      <c r="M42"/>
      <c r="N42"/>
    </row>
    <row r="43" spans="2:14" ht="34.5" customHeight="1" x14ac:dyDescent="0.25">
      <c r="B43" s="460"/>
      <c r="C43" s="460"/>
      <c r="D43" s="460"/>
      <c r="E43" s="460"/>
      <c r="F43" s="460"/>
      <c r="G43" s="460"/>
      <c r="H43" s="460"/>
      <c r="I43" s="460"/>
      <c r="J43"/>
      <c r="K43"/>
      <c r="L43"/>
      <c r="M43"/>
      <c r="N43"/>
    </row>
    <row r="44" spans="2:14" ht="34.5" customHeight="1" x14ac:dyDescent="0.25">
      <c r="B44" s="460"/>
      <c r="C44" s="460"/>
      <c r="D44" s="460"/>
      <c r="E44" s="460"/>
      <c r="F44" s="460"/>
      <c r="G44" s="460"/>
      <c r="H44" s="460"/>
      <c r="I44" s="460"/>
      <c r="J44"/>
      <c r="K44"/>
      <c r="L44"/>
      <c r="M44"/>
      <c r="N44"/>
    </row>
    <row r="45" spans="2:14" ht="236.25" customHeight="1" x14ac:dyDescent="0.25">
      <c r="B45" s="176" t="s">
        <v>278</v>
      </c>
      <c r="C45" s="486" t="s">
        <v>379</v>
      </c>
      <c r="D45" s="486"/>
      <c r="E45" s="486"/>
      <c r="F45" s="486"/>
      <c r="G45" s="486"/>
      <c r="H45" s="486"/>
      <c r="I45" s="486"/>
      <c r="J45"/>
      <c r="K45" s="191" t="s">
        <v>370</v>
      </c>
      <c r="L45"/>
      <c r="M45"/>
      <c r="N45"/>
    </row>
    <row r="46" spans="2:14" ht="27" customHeight="1" x14ac:dyDescent="0.25">
      <c r="B46" s="176" t="s">
        <v>279</v>
      </c>
      <c r="C46" s="459" t="s">
        <v>364</v>
      </c>
      <c r="D46" s="459"/>
      <c r="E46" s="459"/>
      <c r="F46" s="459"/>
      <c r="G46" s="459"/>
      <c r="H46" s="459"/>
      <c r="I46" s="459"/>
      <c r="J46"/>
      <c r="K46"/>
      <c r="L46"/>
      <c r="M46"/>
      <c r="N46"/>
    </row>
    <row r="47" spans="2:14" ht="81.75" customHeight="1" x14ac:dyDescent="0.25">
      <c r="B47" s="183" t="s">
        <v>280</v>
      </c>
      <c r="C47" s="487" t="s">
        <v>380</v>
      </c>
      <c r="D47" s="487"/>
      <c r="E47" s="487"/>
      <c r="F47" s="487"/>
      <c r="G47" s="487"/>
      <c r="H47" s="487"/>
      <c r="I47" s="487"/>
      <c r="J47"/>
      <c r="K47"/>
      <c r="L47"/>
      <c r="M47"/>
      <c r="N47"/>
    </row>
    <row r="48" spans="2:14" ht="22.5" customHeight="1" x14ac:dyDescent="0.25">
      <c r="B48" s="455" t="s">
        <v>236</v>
      </c>
      <c r="C48" s="455"/>
      <c r="D48" s="455"/>
      <c r="E48" s="455"/>
      <c r="F48" s="455"/>
      <c r="G48" s="455"/>
      <c r="H48" s="455"/>
      <c r="I48" s="455"/>
      <c r="J48"/>
      <c r="K48"/>
      <c r="L48"/>
      <c r="M48"/>
      <c r="N48"/>
    </row>
    <row r="49" spans="2:14" ht="22.5" customHeight="1" x14ac:dyDescent="0.25">
      <c r="B49" s="452" t="s">
        <v>281</v>
      </c>
      <c r="C49" s="179" t="s">
        <v>282</v>
      </c>
      <c r="D49" s="453" t="s">
        <v>283</v>
      </c>
      <c r="E49" s="453"/>
      <c r="F49" s="453"/>
      <c r="G49" s="453" t="s">
        <v>284</v>
      </c>
      <c r="H49" s="453"/>
      <c r="I49" s="453"/>
      <c r="J49"/>
      <c r="K49"/>
      <c r="L49"/>
      <c r="M49"/>
      <c r="N49"/>
    </row>
    <row r="50" spans="2:14" ht="30.75" customHeight="1" x14ac:dyDescent="0.25">
      <c r="B50" s="452"/>
      <c r="C50" s="184"/>
      <c r="D50" s="454"/>
      <c r="E50" s="454"/>
      <c r="F50" s="454"/>
      <c r="G50" s="454"/>
      <c r="H50" s="454"/>
      <c r="I50" s="454"/>
      <c r="J50"/>
      <c r="K50"/>
      <c r="L50"/>
      <c r="M50"/>
      <c r="N50"/>
    </row>
    <row r="51" spans="2:14" ht="32.25" customHeight="1" x14ac:dyDescent="0.25">
      <c r="B51" s="185" t="s">
        <v>285</v>
      </c>
      <c r="C51" s="454" t="s">
        <v>369</v>
      </c>
      <c r="D51" s="454"/>
      <c r="E51" s="454"/>
      <c r="F51" s="454"/>
      <c r="G51" s="454"/>
      <c r="H51" s="454"/>
      <c r="I51" s="454"/>
      <c r="J51"/>
      <c r="K51"/>
      <c r="L51"/>
      <c r="M51"/>
      <c r="N51"/>
    </row>
    <row r="52" spans="2:14" ht="28.5" customHeight="1" x14ac:dyDescent="0.2">
      <c r="B52" s="178" t="s">
        <v>286</v>
      </c>
      <c r="C52" s="425" t="s">
        <v>365</v>
      </c>
      <c r="D52" s="425"/>
      <c r="E52" s="425"/>
      <c r="F52" s="425"/>
      <c r="G52" s="425"/>
      <c r="H52" s="425"/>
      <c r="I52" s="425"/>
    </row>
    <row r="53" spans="2:14" ht="30" customHeight="1" x14ac:dyDescent="0.2">
      <c r="B53" s="183" t="s">
        <v>287</v>
      </c>
      <c r="C53" s="424" t="s">
        <v>366</v>
      </c>
      <c r="D53" s="424"/>
      <c r="E53" s="424"/>
      <c r="F53" s="424"/>
      <c r="G53" s="424"/>
      <c r="H53" s="424"/>
      <c r="I53" s="424"/>
    </row>
    <row r="54" spans="2:14" ht="31.5" customHeight="1" x14ac:dyDescent="0.2">
      <c r="B54" s="183" t="s">
        <v>288</v>
      </c>
      <c r="C54" s="424" t="s">
        <v>366</v>
      </c>
      <c r="D54" s="424"/>
      <c r="E54" s="424"/>
      <c r="F54" s="424"/>
      <c r="G54" s="424"/>
      <c r="H54" s="424"/>
      <c r="I54" s="424"/>
    </row>
  </sheetData>
  <sheetProtection algorithmName="SHA-512" hashValue="GSj/umKUe4+9WiC6QDXFK+5/f6GD6bR5AKhR11NOEYyH1Nd0XL+p8q16ql/Gx+jOnCPBOM/IArABovr+6A20kA==" saltValue="AsZt2wr/WPsKJBLxjhnYV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H27:H38"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54"/>
  <sheetViews>
    <sheetView tabSelected="1" zoomScaleNormal="100" workbookViewId="0">
      <selection activeCell="C10" sqref="C10:I10"/>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69.85546875" style="7" customWidth="1"/>
    <col min="11" max="11" width="22.42578125" style="7" customWidth="1"/>
    <col min="12" max="18" width="0" style="3" hidden="1" customWidth="1"/>
    <col min="19" max="24" width="11.42578125" style="3"/>
    <col min="25" max="16384" width="11.42578125" style="7"/>
  </cols>
  <sheetData>
    <row r="1" spans="2:14" ht="37.5" customHeight="1" x14ac:dyDescent="0.2">
      <c r="B1" s="422"/>
      <c r="C1" s="289" t="s">
        <v>25</v>
      </c>
      <c r="D1" s="289"/>
      <c r="E1" s="289"/>
      <c r="F1" s="289"/>
      <c r="G1" s="289"/>
      <c r="H1" s="289"/>
      <c r="I1" s="423"/>
      <c r="J1" s="10"/>
      <c r="K1" s="10"/>
      <c r="M1" s="11" t="s">
        <v>47</v>
      </c>
    </row>
    <row r="2" spans="2:14" ht="37.5" customHeight="1" x14ac:dyDescent="0.2">
      <c r="B2" s="422"/>
      <c r="C2" s="289" t="s">
        <v>239</v>
      </c>
      <c r="D2" s="289"/>
      <c r="E2" s="289"/>
      <c r="F2" s="289"/>
      <c r="G2" s="289"/>
      <c r="H2" s="289"/>
      <c r="I2" s="423"/>
      <c r="J2" s="10"/>
      <c r="K2" s="10"/>
      <c r="M2" s="11" t="s">
        <v>48</v>
      </c>
    </row>
    <row r="3" spans="2:14" ht="37.5" customHeight="1" x14ac:dyDescent="0.2">
      <c r="B3" s="422"/>
      <c r="C3" s="289" t="s">
        <v>240</v>
      </c>
      <c r="D3" s="289"/>
      <c r="E3" s="289"/>
      <c r="F3" s="289" t="s">
        <v>241</v>
      </c>
      <c r="G3" s="289"/>
      <c r="H3" s="289"/>
      <c r="I3" s="423"/>
      <c r="J3" s="10"/>
      <c r="K3" s="10"/>
      <c r="M3" s="11" t="s">
        <v>50</v>
      </c>
    </row>
    <row r="4" spans="2:14" ht="23.25" customHeight="1" x14ac:dyDescent="0.2">
      <c r="B4" s="426"/>
      <c r="C4" s="426"/>
      <c r="D4" s="426"/>
      <c r="E4" s="426"/>
      <c r="F4" s="426"/>
      <c r="G4" s="426"/>
      <c r="H4" s="426"/>
      <c r="I4" s="426"/>
      <c r="J4" s="12"/>
      <c r="K4" s="12"/>
    </row>
    <row r="5" spans="2:14" ht="24" customHeight="1" x14ac:dyDescent="0.2">
      <c r="B5" s="427" t="s">
        <v>234</v>
      </c>
      <c r="C5" s="427"/>
      <c r="D5" s="427"/>
      <c r="E5" s="427"/>
      <c r="F5" s="427"/>
      <c r="G5" s="427"/>
      <c r="H5" s="427"/>
      <c r="I5" s="427"/>
      <c r="J5" s="14"/>
      <c r="K5" s="14"/>
      <c r="N5" s="6" t="s">
        <v>57</v>
      </c>
    </row>
    <row r="6" spans="2:14" ht="30.75" customHeight="1" x14ac:dyDescent="0.2">
      <c r="B6" s="198" t="s">
        <v>242</v>
      </c>
      <c r="C6" s="197">
        <v>6</v>
      </c>
      <c r="D6" s="428" t="s">
        <v>243</v>
      </c>
      <c r="E6" s="428"/>
      <c r="F6" s="429" t="s">
        <v>339</v>
      </c>
      <c r="G6" s="429"/>
      <c r="H6" s="429"/>
      <c r="I6" s="429"/>
      <c r="J6" s="15"/>
      <c r="K6" s="15"/>
      <c r="M6" s="11" t="s">
        <v>60</v>
      </c>
      <c r="N6" s="6" t="s">
        <v>61</v>
      </c>
    </row>
    <row r="7" spans="2:14" ht="30.75" customHeight="1" x14ac:dyDescent="0.2">
      <c r="B7" s="198" t="s">
        <v>244</v>
      </c>
      <c r="C7" s="197" t="s">
        <v>81</v>
      </c>
      <c r="D7" s="428" t="s">
        <v>245</v>
      </c>
      <c r="E7" s="428"/>
      <c r="F7" s="429" t="s">
        <v>290</v>
      </c>
      <c r="G7" s="429"/>
      <c r="H7" s="164" t="s">
        <v>246</v>
      </c>
      <c r="I7" s="197" t="s">
        <v>76</v>
      </c>
      <c r="J7" s="17"/>
      <c r="K7" s="17"/>
      <c r="M7" s="11" t="s">
        <v>65</v>
      </c>
      <c r="N7" s="6" t="s">
        <v>66</v>
      </c>
    </row>
    <row r="8" spans="2:14" ht="30.75" customHeight="1" x14ac:dyDescent="0.2">
      <c r="B8" s="198" t="s">
        <v>247</v>
      </c>
      <c r="C8" s="429" t="s">
        <v>291</v>
      </c>
      <c r="D8" s="429"/>
      <c r="E8" s="429"/>
      <c r="F8" s="429"/>
      <c r="G8" s="164" t="s">
        <v>248</v>
      </c>
      <c r="H8" s="430">
        <v>7560</v>
      </c>
      <c r="I8" s="430"/>
      <c r="J8" s="19"/>
      <c r="K8" s="19"/>
      <c r="M8" s="11" t="s">
        <v>69</v>
      </c>
      <c r="N8" s="6" t="s">
        <v>70</v>
      </c>
    </row>
    <row r="9" spans="2:14" ht="30.75" customHeight="1" x14ac:dyDescent="0.2">
      <c r="B9" s="198" t="s">
        <v>48</v>
      </c>
      <c r="C9" s="431" t="s">
        <v>65</v>
      </c>
      <c r="D9" s="431"/>
      <c r="E9" s="431"/>
      <c r="F9" s="431"/>
      <c r="G9" s="164" t="s">
        <v>249</v>
      </c>
      <c r="H9" s="432" t="s">
        <v>165</v>
      </c>
      <c r="I9" s="432"/>
      <c r="J9" s="20"/>
      <c r="K9" s="20"/>
      <c r="M9" s="21" t="s">
        <v>73</v>
      </c>
    </row>
    <row r="10" spans="2:14" ht="30.75" customHeight="1" x14ac:dyDescent="0.2">
      <c r="B10" s="198" t="s">
        <v>250</v>
      </c>
      <c r="C10" s="433" t="s">
        <v>357</v>
      </c>
      <c r="D10" s="433"/>
      <c r="E10" s="433"/>
      <c r="F10" s="433"/>
      <c r="G10" s="433"/>
      <c r="H10" s="433"/>
      <c r="I10" s="433"/>
      <c r="J10" s="22"/>
      <c r="K10" s="22"/>
      <c r="M10" s="21"/>
    </row>
    <row r="11" spans="2:14" ht="30.75" customHeight="1" x14ac:dyDescent="0.2">
      <c r="B11" s="198" t="s">
        <v>251</v>
      </c>
      <c r="C11" s="434" t="s">
        <v>292</v>
      </c>
      <c r="D11" s="434"/>
      <c r="E11" s="434"/>
      <c r="F11" s="434"/>
      <c r="G11" s="434"/>
      <c r="H11" s="434"/>
      <c r="I11" s="434"/>
      <c r="J11" s="17"/>
      <c r="K11" s="17"/>
      <c r="M11" s="21"/>
      <c r="N11" s="6" t="s">
        <v>76</v>
      </c>
    </row>
    <row r="12" spans="2:14" ht="30.75" customHeight="1" x14ac:dyDescent="0.2">
      <c r="B12" s="198" t="s">
        <v>254</v>
      </c>
      <c r="C12" s="321" t="s">
        <v>354</v>
      </c>
      <c r="D12" s="321"/>
      <c r="E12" s="321"/>
      <c r="F12" s="321"/>
      <c r="G12" s="164" t="s">
        <v>252</v>
      </c>
      <c r="H12" s="322" t="s">
        <v>91</v>
      </c>
      <c r="I12" s="322"/>
      <c r="J12" s="17"/>
      <c r="K12" s="17"/>
      <c r="M12" s="21" t="s">
        <v>80</v>
      </c>
      <c r="N12" s="6" t="s">
        <v>81</v>
      </c>
    </row>
    <row r="13" spans="2:14" ht="30.75" customHeight="1" x14ac:dyDescent="0.2">
      <c r="B13" s="198" t="s">
        <v>255</v>
      </c>
      <c r="C13" s="435" t="s">
        <v>363</v>
      </c>
      <c r="D13" s="435"/>
      <c r="E13" s="435"/>
      <c r="F13" s="435"/>
      <c r="G13" s="164" t="s">
        <v>253</v>
      </c>
      <c r="H13" s="434" t="s">
        <v>70</v>
      </c>
      <c r="I13" s="434"/>
      <c r="J13" s="17"/>
      <c r="K13" s="17"/>
      <c r="M13" s="21" t="s">
        <v>84</v>
      </c>
    </row>
    <row r="14" spans="2:14" ht="64.5" customHeight="1" x14ac:dyDescent="0.2">
      <c r="B14" s="198" t="s">
        <v>256</v>
      </c>
      <c r="C14" s="318" t="s">
        <v>340</v>
      </c>
      <c r="D14" s="318"/>
      <c r="E14" s="318"/>
      <c r="F14" s="318"/>
      <c r="G14" s="318"/>
      <c r="H14" s="318"/>
      <c r="I14" s="318"/>
      <c r="J14" s="22"/>
      <c r="K14" s="22"/>
      <c r="M14" s="21" t="s">
        <v>86</v>
      </c>
      <c r="N14" s="6"/>
    </row>
    <row r="15" spans="2:14" ht="30.75" customHeight="1" x14ac:dyDescent="0.2">
      <c r="B15" s="198" t="s">
        <v>257</v>
      </c>
      <c r="C15" s="321" t="s">
        <v>356</v>
      </c>
      <c r="D15" s="321"/>
      <c r="E15" s="321"/>
      <c r="F15" s="321"/>
      <c r="G15" s="321"/>
      <c r="H15" s="321"/>
      <c r="I15" s="321"/>
      <c r="J15" s="23"/>
      <c r="K15" s="23"/>
      <c r="M15" s="21" t="s">
        <v>88</v>
      </c>
      <c r="N15" s="6"/>
    </row>
    <row r="16" spans="2:14" ht="20.25" customHeight="1" x14ac:dyDescent="0.2">
      <c r="B16" s="198" t="s">
        <v>258</v>
      </c>
      <c r="C16" s="429" t="s">
        <v>342</v>
      </c>
      <c r="D16" s="429"/>
      <c r="E16" s="429"/>
      <c r="F16" s="429"/>
      <c r="G16" s="429"/>
      <c r="H16" s="429"/>
      <c r="I16" s="429"/>
      <c r="J16" s="24"/>
      <c r="K16" s="24"/>
      <c r="M16" s="21"/>
      <c r="N16" s="6"/>
    </row>
    <row r="17" spans="2:14" ht="30.75" customHeight="1" x14ac:dyDescent="0.2">
      <c r="B17" s="198" t="s">
        <v>259</v>
      </c>
      <c r="C17" s="434" t="s">
        <v>341</v>
      </c>
      <c r="D17" s="492"/>
      <c r="E17" s="492"/>
      <c r="F17" s="492"/>
      <c r="G17" s="492"/>
      <c r="H17" s="492"/>
      <c r="I17" s="492"/>
      <c r="J17" s="25"/>
      <c r="K17" s="25"/>
      <c r="M17" s="21" t="s">
        <v>91</v>
      </c>
      <c r="N17" s="6"/>
    </row>
    <row r="18" spans="2:14" ht="18" customHeight="1" x14ac:dyDescent="0.2">
      <c r="B18" s="436" t="s">
        <v>265</v>
      </c>
      <c r="C18" s="437" t="s">
        <v>237</v>
      </c>
      <c r="D18" s="437"/>
      <c r="E18" s="437"/>
      <c r="F18" s="438" t="s">
        <v>238</v>
      </c>
      <c r="G18" s="438"/>
      <c r="H18" s="438"/>
      <c r="I18" s="438"/>
      <c r="J18" s="26"/>
      <c r="K18" s="26"/>
      <c r="M18" s="21" t="s">
        <v>79</v>
      </c>
      <c r="N18" s="6"/>
    </row>
    <row r="19" spans="2:14" ht="39.75" customHeight="1" x14ac:dyDescent="0.2">
      <c r="B19" s="436"/>
      <c r="C19" s="429" t="s">
        <v>343</v>
      </c>
      <c r="D19" s="429"/>
      <c r="E19" s="429"/>
      <c r="F19" s="429" t="s">
        <v>344</v>
      </c>
      <c r="G19" s="429"/>
      <c r="H19" s="429"/>
      <c r="I19" s="429"/>
      <c r="J19" s="24"/>
      <c r="K19" s="24"/>
      <c r="M19" s="21" t="s">
        <v>95</v>
      </c>
      <c r="N19" s="6"/>
    </row>
    <row r="20" spans="2:14" ht="39.75" customHeight="1" x14ac:dyDescent="0.2">
      <c r="B20" s="198" t="s">
        <v>266</v>
      </c>
      <c r="C20" s="434" t="s">
        <v>345</v>
      </c>
      <c r="D20" s="434"/>
      <c r="E20" s="434"/>
      <c r="F20" s="322" t="s">
        <v>346</v>
      </c>
      <c r="G20" s="322"/>
      <c r="H20" s="322"/>
      <c r="I20" s="322"/>
      <c r="J20" s="17"/>
      <c r="K20" s="17"/>
      <c r="M20" s="21"/>
      <c r="N20" s="6"/>
    </row>
    <row r="21" spans="2:14" ht="42" customHeight="1" x14ac:dyDescent="0.2">
      <c r="B21" s="198" t="s">
        <v>267</v>
      </c>
      <c r="C21" s="446" t="s">
        <v>347</v>
      </c>
      <c r="D21" s="446"/>
      <c r="E21" s="446"/>
      <c r="F21" s="429" t="s">
        <v>348</v>
      </c>
      <c r="G21" s="429"/>
      <c r="H21" s="429"/>
      <c r="I21" s="429"/>
      <c r="J21" s="23"/>
      <c r="K21" s="23"/>
      <c r="M21" s="27"/>
      <c r="N21" s="6"/>
    </row>
    <row r="22" spans="2:14" ht="23.25" customHeight="1" x14ac:dyDescent="0.2">
      <c r="B22" s="198" t="s">
        <v>268</v>
      </c>
      <c r="C22" s="443">
        <v>45292</v>
      </c>
      <c r="D22" s="443"/>
      <c r="E22" s="443"/>
      <c r="F22" s="164" t="s">
        <v>271</v>
      </c>
      <c r="G22" s="201">
        <v>44</v>
      </c>
      <c r="H22" s="164" t="s">
        <v>275</v>
      </c>
      <c r="I22" s="201">
        <f>+G22+G27</f>
        <v>49</v>
      </c>
      <c r="J22" s="28"/>
      <c r="K22" s="28"/>
      <c r="M22" s="27"/>
    </row>
    <row r="23" spans="2:14" ht="27" customHeight="1" x14ac:dyDescent="0.2">
      <c r="B23" s="198" t="s">
        <v>269</v>
      </c>
      <c r="C23" s="443">
        <v>45443</v>
      </c>
      <c r="D23" s="321"/>
      <c r="E23" s="321"/>
      <c r="F23" s="164" t="s">
        <v>272</v>
      </c>
      <c r="G23" s="491">
        <v>5</v>
      </c>
      <c r="H23" s="491"/>
      <c r="I23" s="491"/>
      <c r="J23" s="193"/>
      <c r="K23" s="29"/>
      <c r="M23" s="27"/>
    </row>
    <row r="24" spans="2:14" ht="30.75" customHeight="1" x14ac:dyDescent="0.2">
      <c r="B24" s="198" t="s">
        <v>270</v>
      </c>
      <c r="C24" s="322" t="s">
        <v>88</v>
      </c>
      <c r="D24" s="322"/>
      <c r="E24" s="322"/>
      <c r="F24" s="214" t="s">
        <v>274</v>
      </c>
      <c r="G24" s="429" t="s">
        <v>303</v>
      </c>
      <c r="H24" s="429"/>
      <c r="I24" s="429"/>
      <c r="J24" s="26"/>
      <c r="K24" s="26"/>
      <c r="M24" s="27"/>
    </row>
    <row r="25" spans="2:14" ht="22.5" customHeight="1" x14ac:dyDescent="0.2">
      <c r="B25" s="445" t="s">
        <v>235</v>
      </c>
      <c r="C25" s="445"/>
      <c r="D25" s="445"/>
      <c r="E25" s="445"/>
      <c r="F25" s="445"/>
      <c r="G25" s="445"/>
      <c r="H25" s="445"/>
      <c r="I25" s="445"/>
      <c r="J25" s="14"/>
      <c r="K25" s="14"/>
      <c r="M25" s="27"/>
    </row>
    <row r="26" spans="2:14" ht="43.5" customHeight="1" x14ac:dyDescent="0.2">
      <c r="B26" s="196" t="s">
        <v>105</v>
      </c>
      <c r="C26" s="196" t="s">
        <v>261</v>
      </c>
      <c r="D26" s="196" t="s">
        <v>260</v>
      </c>
      <c r="E26" s="165" t="s">
        <v>264</v>
      </c>
      <c r="F26" s="196" t="s">
        <v>263</v>
      </c>
      <c r="G26" s="196" t="s">
        <v>262</v>
      </c>
      <c r="H26" s="165" t="s">
        <v>276</v>
      </c>
      <c r="I26" s="196" t="s">
        <v>273</v>
      </c>
      <c r="J26" s="212"/>
      <c r="K26" s="24"/>
      <c r="M26" s="27"/>
    </row>
    <row r="27" spans="2:14" ht="19.5" customHeight="1" x14ac:dyDescent="0.2">
      <c r="B27" s="199" t="s">
        <v>113</v>
      </c>
      <c r="C27" s="174">
        <v>0</v>
      </c>
      <c r="D27" s="174">
        <v>0</v>
      </c>
      <c r="E27" s="189">
        <f>IF(OR(C27=0,C27=""),0,D27/C27)</f>
        <v>0</v>
      </c>
      <c r="F27" s="483">
        <f>SUM(C27:C38)</f>
        <v>5</v>
      </c>
      <c r="G27" s="483">
        <f>SUM(D27:D38)</f>
        <v>5</v>
      </c>
      <c r="H27" s="202">
        <f>+(D27*100%)/$G$23</f>
        <v>0</v>
      </c>
      <c r="I27" s="442">
        <f>I22/(G22+G23)</f>
        <v>1</v>
      </c>
      <c r="J27" s="212"/>
      <c r="K27" s="36"/>
      <c r="M27" s="27"/>
    </row>
    <row r="28" spans="2:14" ht="19.5" customHeight="1" x14ac:dyDescent="0.2">
      <c r="B28" s="199" t="s">
        <v>114</v>
      </c>
      <c r="C28" s="174">
        <v>1</v>
      </c>
      <c r="D28" s="174">
        <v>0</v>
      </c>
      <c r="E28" s="189">
        <f t="shared" ref="E28:E31" si="0">IF(OR(C28=0,C28=""),0,D28/C28)</f>
        <v>0</v>
      </c>
      <c r="F28" s="483"/>
      <c r="G28" s="483"/>
      <c r="H28" s="202">
        <f t="shared" ref="H28" si="1">+(D28*100%)/$G$23</f>
        <v>0</v>
      </c>
      <c r="I28" s="442"/>
      <c r="J28" s="212"/>
      <c r="K28" s="36"/>
      <c r="M28" s="27"/>
    </row>
    <row r="29" spans="2:14" ht="19.5" customHeight="1" x14ac:dyDescent="0.2">
      <c r="B29" s="199" t="s">
        <v>115</v>
      </c>
      <c r="C29" s="174">
        <v>2</v>
      </c>
      <c r="D29" s="174">
        <v>3</v>
      </c>
      <c r="E29" s="189">
        <f t="shared" si="0"/>
        <v>1.5</v>
      </c>
      <c r="F29" s="483"/>
      <c r="G29" s="483"/>
      <c r="H29" s="202">
        <f>+IF(D29="","",((D29*100%)/$G$23)+H28)</f>
        <v>0.6</v>
      </c>
      <c r="I29" s="442"/>
      <c r="J29" s="212"/>
      <c r="K29" s="36"/>
      <c r="M29" s="27"/>
    </row>
    <row r="30" spans="2:14" ht="19.5" customHeight="1" x14ac:dyDescent="0.2">
      <c r="B30" s="199" t="s">
        <v>116</v>
      </c>
      <c r="C30" s="174">
        <v>1</v>
      </c>
      <c r="D30" s="172">
        <v>1</v>
      </c>
      <c r="E30" s="189">
        <f t="shared" si="0"/>
        <v>1</v>
      </c>
      <c r="F30" s="483"/>
      <c r="G30" s="483"/>
      <c r="H30" s="202">
        <f t="shared" ref="H30:H38" si="2">+IF(D30="","",((D30*100%)/$G$23)+H29)</f>
        <v>0.8</v>
      </c>
      <c r="I30" s="442"/>
      <c r="J30" s="212"/>
      <c r="K30" s="36"/>
    </row>
    <row r="31" spans="2:14" ht="19.5" customHeight="1" x14ac:dyDescent="0.2">
      <c r="B31" s="199" t="s">
        <v>117</v>
      </c>
      <c r="C31" s="174">
        <v>1</v>
      </c>
      <c r="D31" s="174">
        <v>1</v>
      </c>
      <c r="E31" s="189">
        <f t="shared" si="0"/>
        <v>1</v>
      </c>
      <c r="F31" s="483"/>
      <c r="G31" s="483"/>
      <c r="H31" s="202">
        <f t="shared" si="2"/>
        <v>1</v>
      </c>
      <c r="I31" s="442"/>
      <c r="J31" s="212"/>
      <c r="K31" s="36"/>
    </row>
    <row r="32" spans="2:14" ht="19.5" customHeight="1" x14ac:dyDescent="0.2">
      <c r="B32" s="199" t="s">
        <v>118</v>
      </c>
      <c r="C32" s="173"/>
      <c r="D32" s="215"/>
      <c r="E32" s="189"/>
      <c r="F32" s="483"/>
      <c r="G32" s="483"/>
      <c r="H32" s="202" t="str">
        <f t="shared" si="2"/>
        <v/>
      </c>
      <c r="I32" s="442"/>
      <c r="J32" s="212"/>
      <c r="K32" s="36"/>
    </row>
    <row r="33" spans="2:16" ht="19.5" customHeight="1" x14ac:dyDescent="0.2">
      <c r="B33" s="199" t="s">
        <v>119</v>
      </c>
      <c r="C33" s="173"/>
      <c r="D33" s="215"/>
      <c r="E33" s="189"/>
      <c r="F33" s="483"/>
      <c r="G33" s="483"/>
      <c r="H33" s="202" t="str">
        <f t="shared" si="2"/>
        <v/>
      </c>
      <c r="I33" s="442"/>
      <c r="J33" s="212"/>
      <c r="K33" s="36"/>
    </row>
    <row r="34" spans="2:16" ht="19.5" customHeight="1" x14ac:dyDescent="0.2">
      <c r="B34" s="199" t="s">
        <v>120</v>
      </c>
      <c r="C34" s="173"/>
      <c r="D34" s="215"/>
      <c r="E34" s="189"/>
      <c r="F34" s="483"/>
      <c r="G34" s="483"/>
      <c r="H34" s="202" t="str">
        <f t="shared" si="2"/>
        <v/>
      </c>
      <c r="I34" s="442"/>
      <c r="J34" s="36"/>
      <c r="K34" s="36"/>
    </row>
    <row r="35" spans="2:16" ht="19.5" customHeight="1" x14ac:dyDescent="0.2">
      <c r="B35" s="199" t="s">
        <v>121</v>
      </c>
      <c r="C35" s="173"/>
      <c r="D35" s="215"/>
      <c r="E35" s="189"/>
      <c r="F35" s="483"/>
      <c r="G35" s="483"/>
      <c r="H35" s="202" t="str">
        <f t="shared" si="2"/>
        <v/>
      </c>
      <c r="I35" s="442"/>
      <c r="J35" s="36"/>
      <c r="K35" s="36"/>
    </row>
    <row r="36" spans="2:16" ht="19.5" customHeight="1" x14ac:dyDescent="0.2">
      <c r="B36" s="199" t="s">
        <v>122</v>
      </c>
      <c r="C36" s="173"/>
      <c r="D36" s="215"/>
      <c r="E36" s="189"/>
      <c r="F36" s="483"/>
      <c r="G36" s="483"/>
      <c r="H36" s="202" t="str">
        <f t="shared" si="2"/>
        <v/>
      </c>
      <c r="I36" s="442"/>
      <c r="J36" s="36"/>
      <c r="K36" s="36"/>
    </row>
    <row r="37" spans="2:16" ht="19.5" customHeight="1" x14ac:dyDescent="0.2">
      <c r="B37" s="199" t="s">
        <v>123</v>
      </c>
      <c r="C37" s="173"/>
      <c r="D37" s="215"/>
      <c r="E37" s="189"/>
      <c r="F37" s="483"/>
      <c r="G37" s="483"/>
      <c r="H37" s="202" t="str">
        <f t="shared" si="2"/>
        <v/>
      </c>
      <c r="I37" s="442"/>
      <c r="J37" s="36"/>
      <c r="K37" s="36"/>
    </row>
    <row r="38" spans="2:16" ht="19.5" customHeight="1" x14ac:dyDescent="0.2">
      <c r="B38" s="199" t="s">
        <v>124</v>
      </c>
      <c r="C38" s="173"/>
      <c r="D38" s="215"/>
      <c r="E38" s="189"/>
      <c r="F38" s="483"/>
      <c r="G38" s="483"/>
      <c r="H38" s="202" t="str">
        <f t="shared" si="2"/>
        <v/>
      </c>
      <c r="I38" s="442"/>
      <c r="J38" s="36"/>
      <c r="K38" s="36"/>
    </row>
    <row r="39" spans="2:16" ht="132.75" customHeight="1" x14ac:dyDescent="0.2">
      <c r="B39" s="166" t="s">
        <v>277</v>
      </c>
      <c r="C39" s="450" t="s">
        <v>376</v>
      </c>
      <c r="D39" s="450"/>
      <c r="E39" s="450"/>
      <c r="F39" s="450"/>
      <c r="G39" s="450"/>
      <c r="H39" s="450"/>
      <c r="I39" s="450"/>
      <c r="J39" s="213"/>
      <c r="K39" s="37"/>
    </row>
    <row r="40" spans="2:16" ht="55.5" customHeight="1" x14ac:dyDescent="0.2">
      <c r="B40" s="449"/>
      <c r="C40" s="449"/>
      <c r="D40" s="449"/>
      <c r="E40" s="449"/>
      <c r="F40" s="449"/>
      <c r="G40" s="449"/>
      <c r="H40" s="449"/>
      <c r="I40" s="449"/>
      <c r="J40" s="192"/>
      <c r="K40" s="14"/>
    </row>
    <row r="41" spans="2:16" ht="55.5" customHeight="1" x14ac:dyDescent="0.2">
      <c r="B41" s="449"/>
      <c r="C41" s="449"/>
      <c r="D41" s="449"/>
      <c r="E41" s="449"/>
      <c r="F41" s="449"/>
      <c r="G41" s="449"/>
      <c r="H41" s="449"/>
      <c r="I41" s="449"/>
      <c r="J41" s="192"/>
      <c r="K41" s="37"/>
    </row>
    <row r="42" spans="2:16" ht="56.25" customHeight="1" x14ac:dyDescent="0.2">
      <c r="B42" s="449"/>
      <c r="C42" s="449"/>
      <c r="D42" s="449"/>
      <c r="E42" s="449"/>
      <c r="F42" s="449"/>
      <c r="G42" s="449"/>
      <c r="H42" s="449"/>
      <c r="I42" s="449"/>
      <c r="J42" s="192"/>
      <c r="K42" s="37"/>
    </row>
    <row r="43" spans="2:16" ht="18" customHeight="1" x14ac:dyDescent="0.2">
      <c r="B43" s="449"/>
      <c r="C43" s="449"/>
      <c r="D43" s="449"/>
      <c r="E43" s="449"/>
      <c r="F43" s="449"/>
      <c r="G43" s="449"/>
      <c r="H43" s="449"/>
      <c r="I43" s="449"/>
      <c r="J43" s="192"/>
      <c r="K43" s="37"/>
    </row>
    <row r="44" spans="2:16" ht="21.75" hidden="1" customHeight="1" x14ac:dyDescent="0.2">
      <c r="B44" s="449"/>
      <c r="C44" s="449"/>
      <c r="D44" s="449"/>
      <c r="E44" s="449"/>
      <c r="F44" s="449"/>
      <c r="G44" s="449"/>
      <c r="H44" s="449"/>
      <c r="I44" s="449"/>
      <c r="J44" s="192"/>
      <c r="K44" s="12"/>
    </row>
    <row r="45" spans="2:16" ht="105" customHeight="1" x14ac:dyDescent="0.25">
      <c r="B45" s="198" t="s">
        <v>278</v>
      </c>
      <c r="C45" s="488" t="s">
        <v>388</v>
      </c>
      <c r="D45" s="488"/>
      <c r="E45" s="488"/>
      <c r="F45" s="488"/>
      <c r="G45" s="488"/>
      <c r="H45" s="488"/>
      <c r="I45" s="488"/>
      <c r="J45" s="213"/>
      <c r="K45"/>
      <c r="L45"/>
      <c r="M45"/>
      <c r="N45"/>
      <c r="O45"/>
      <c r="P45"/>
    </row>
    <row r="46" spans="2:16" ht="33" customHeight="1" x14ac:dyDescent="0.25">
      <c r="B46" s="198" t="s">
        <v>279</v>
      </c>
      <c r="C46" s="489" t="s">
        <v>372</v>
      </c>
      <c r="D46" s="489"/>
      <c r="E46" s="489"/>
      <c r="F46" s="489"/>
      <c r="G46" s="489"/>
      <c r="H46" s="489"/>
      <c r="I46" s="489"/>
      <c r="J46" s="212"/>
      <c r="K46"/>
      <c r="L46"/>
      <c r="M46"/>
      <c r="N46"/>
      <c r="O46"/>
      <c r="P46"/>
    </row>
    <row r="47" spans="2:16" ht="70.5" customHeight="1" x14ac:dyDescent="0.25">
      <c r="B47" s="167" t="s">
        <v>280</v>
      </c>
      <c r="C47" s="490" t="s">
        <v>377</v>
      </c>
      <c r="D47" s="490"/>
      <c r="E47" s="490"/>
      <c r="F47" s="490"/>
      <c r="G47" s="490"/>
      <c r="H47" s="490"/>
      <c r="I47" s="490"/>
      <c r="J47" s="212"/>
      <c r="K47"/>
      <c r="L47"/>
      <c r="M47"/>
      <c r="N47"/>
      <c r="O47"/>
      <c r="P47"/>
    </row>
    <row r="48" spans="2:16" ht="22.5" customHeight="1" x14ac:dyDescent="0.2">
      <c r="B48" s="445" t="s">
        <v>236</v>
      </c>
      <c r="C48" s="445"/>
      <c r="D48" s="445"/>
      <c r="E48" s="445"/>
      <c r="F48" s="445"/>
      <c r="G48" s="445"/>
      <c r="H48" s="445"/>
      <c r="I48" s="445"/>
      <c r="J48" s="38"/>
      <c r="K48" s="38"/>
    </row>
    <row r="49" spans="2:11" ht="22.5" customHeight="1" x14ac:dyDescent="0.2">
      <c r="B49" s="436" t="s">
        <v>281</v>
      </c>
      <c r="C49" s="200" t="s">
        <v>282</v>
      </c>
      <c r="D49" s="447" t="s">
        <v>283</v>
      </c>
      <c r="E49" s="447"/>
      <c r="F49" s="447"/>
      <c r="G49" s="447" t="s">
        <v>284</v>
      </c>
      <c r="H49" s="447"/>
      <c r="I49" s="447"/>
      <c r="J49" s="39"/>
      <c r="K49" s="39"/>
    </row>
    <row r="50" spans="2:11" ht="30.75" customHeight="1" x14ac:dyDescent="0.2">
      <c r="B50" s="436"/>
      <c r="C50" s="169"/>
      <c r="D50" s="448"/>
      <c r="E50" s="448"/>
      <c r="F50" s="448"/>
      <c r="G50" s="448"/>
      <c r="H50" s="448"/>
      <c r="I50" s="448"/>
      <c r="J50" s="39"/>
      <c r="K50" s="39"/>
    </row>
    <row r="51" spans="2:11" ht="32.25" customHeight="1" x14ac:dyDescent="0.2">
      <c r="B51" s="168" t="s">
        <v>285</v>
      </c>
      <c r="C51" s="424" t="s">
        <v>373</v>
      </c>
      <c r="D51" s="424"/>
      <c r="E51" s="424"/>
      <c r="F51" s="424"/>
      <c r="G51" s="424"/>
      <c r="H51" s="424"/>
      <c r="I51" s="424"/>
      <c r="J51" s="216"/>
      <c r="K51" s="42"/>
    </row>
    <row r="52" spans="2:11" ht="28.5" customHeight="1" x14ac:dyDescent="0.2">
      <c r="B52" s="164" t="s">
        <v>286</v>
      </c>
      <c r="C52" s="425" t="s">
        <v>365</v>
      </c>
      <c r="D52" s="425"/>
      <c r="E52" s="425"/>
      <c r="F52" s="425"/>
      <c r="G52" s="425"/>
      <c r="H52" s="425"/>
      <c r="I52" s="425"/>
      <c r="J52" s="216"/>
      <c r="K52" s="42"/>
    </row>
    <row r="53" spans="2:11" ht="30" customHeight="1" x14ac:dyDescent="0.2">
      <c r="B53" s="167" t="s">
        <v>287</v>
      </c>
      <c r="C53" s="424" t="s">
        <v>366</v>
      </c>
      <c r="D53" s="424"/>
      <c r="E53" s="424"/>
      <c r="F53" s="424"/>
      <c r="G53" s="424"/>
      <c r="H53" s="424"/>
      <c r="I53" s="424"/>
      <c r="J53" s="43"/>
      <c r="K53" s="43"/>
    </row>
    <row r="54" spans="2:11" ht="31.5" customHeight="1" x14ac:dyDescent="0.2">
      <c r="B54" s="167" t="s">
        <v>288</v>
      </c>
      <c r="C54" s="424" t="s">
        <v>366</v>
      </c>
      <c r="D54" s="424"/>
      <c r="E54" s="424"/>
      <c r="F54" s="424"/>
      <c r="G54" s="424"/>
      <c r="H54" s="424"/>
      <c r="I54" s="424"/>
      <c r="J54" s="217"/>
      <c r="K54" s="49"/>
    </row>
  </sheetData>
  <sheetProtection algorithmName="SHA-512" hashValue="nc2mUXYlOfW0cXj7brstXeEShy7iwmlavnCBhuAP+fJvxHsmT02hWRnzPjAy8AZAYknh0q4arILPo11o5TNo0Q==" saltValue="U83Pxv4jZL8FL9ssME+4L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8 H30:H38 H27"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0"/>
      <c r="C2" s="288" t="s">
        <v>24</v>
      </c>
      <c r="D2" s="288"/>
      <c r="E2" s="288"/>
      <c r="F2" s="288"/>
      <c r="G2" s="288"/>
      <c r="H2" s="288"/>
      <c r="I2" s="292"/>
      <c r="J2" s="10"/>
      <c r="K2" s="10"/>
      <c r="M2" s="11" t="s">
        <v>47</v>
      </c>
    </row>
    <row r="3" spans="2:14" ht="25.5" customHeight="1" x14ac:dyDescent="0.2">
      <c r="B3" s="291"/>
      <c r="C3" s="289" t="s">
        <v>25</v>
      </c>
      <c r="D3" s="289"/>
      <c r="E3" s="289"/>
      <c r="F3" s="289"/>
      <c r="G3" s="289"/>
      <c r="H3" s="289"/>
      <c r="I3" s="293"/>
      <c r="J3" s="10"/>
      <c r="K3" s="10"/>
      <c r="M3" s="11" t="s">
        <v>48</v>
      </c>
    </row>
    <row r="4" spans="2:14" ht="25.5" customHeight="1" x14ac:dyDescent="0.2">
      <c r="B4" s="291"/>
      <c r="C4" s="289" t="s">
        <v>49</v>
      </c>
      <c r="D4" s="289"/>
      <c r="E4" s="289"/>
      <c r="F4" s="289"/>
      <c r="G4" s="289"/>
      <c r="H4" s="289"/>
      <c r="I4" s="293"/>
      <c r="J4" s="10"/>
      <c r="K4" s="10"/>
      <c r="M4" s="11" t="s">
        <v>50</v>
      </c>
    </row>
    <row r="5" spans="2:14" ht="25.5" customHeight="1" x14ac:dyDescent="0.2">
      <c r="B5" s="291"/>
      <c r="C5" s="289" t="s">
        <v>51</v>
      </c>
      <c r="D5" s="289"/>
      <c r="E5" s="289"/>
      <c r="F5" s="289"/>
      <c r="G5" s="294" t="s">
        <v>52</v>
      </c>
      <c r="H5" s="294"/>
      <c r="I5" s="293"/>
      <c r="J5" s="10"/>
      <c r="K5" s="10"/>
      <c r="M5" s="11" t="s">
        <v>53</v>
      </c>
    </row>
    <row r="6" spans="2:14" ht="23.25" customHeight="1" x14ac:dyDescent="0.2">
      <c r="B6" s="295" t="s">
        <v>54</v>
      </c>
      <c r="C6" s="296"/>
      <c r="D6" s="296"/>
      <c r="E6" s="296"/>
      <c r="F6" s="296"/>
      <c r="G6" s="296"/>
      <c r="H6" s="296"/>
      <c r="I6" s="297"/>
      <c r="J6" s="12"/>
      <c r="K6" s="12"/>
    </row>
    <row r="7" spans="2:14" ht="24" customHeight="1" x14ac:dyDescent="0.2">
      <c r="B7" s="298" t="s">
        <v>55</v>
      </c>
      <c r="C7" s="299"/>
      <c r="D7" s="299"/>
      <c r="E7" s="299"/>
      <c r="F7" s="299"/>
      <c r="G7" s="299"/>
      <c r="H7" s="299"/>
      <c r="I7" s="300"/>
      <c r="J7" s="13"/>
      <c r="K7" s="13"/>
    </row>
    <row r="8" spans="2:14" ht="24" customHeight="1" x14ac:dyDescent="0.2">
      <c r="B8" s="301" t="s">
        <v>56</v>
      </c>
      <c r="C8" s="302"/>
      <c r="D8" s="302"/>
      <c r="E8" s="302"/>
      <c r="F8" s="302"/>
      <c r="G8" s="302"/>
      <c r="H8" s="302"/>
      <c r="I8" s="303"/>
      <c r="J8" s="14"/>
      <c r="K8" s="14"/>
      <c r="N8" s="6" t="s">
        <v>57</v>
      </c>
    </row>
    <row r="9" spans="2:14" ht="30.75" customHeight="1" x14ac:dyDescent="0.2">
      <c r="B9" s="98" t="s">
        <v>58</v>
      </c>
      <c r="C9" s="59">
        <v>14</v>
      </c>
      <c r="D9" s="309" t="s">
        <v>59</v>
      </c>
      <c r="E9" s="309"/>
      <c r="F9" s="310" t="s">
        <v>207</v>
      </c>
      <c r="G9" s="311"/>
      <c r="H9" s="311"/>
      <c r="I9" s="312"/>
      <c r="J9" s="15"/>
      <c r="K9" s="15"/>
      <c r="M9" s="11" t="s">
        <v>60</v>
      </c>
      <c r="N9" s="6" t="s">
        <v>61</v>
      </c>
    </row>
    <row r="10" spans="2:14" ht="30.75" customHeight="1" x14ac:dyDescent="0.2">
      <c r="B10" s="18" t="s">
        <v>62</v>
      </c>
      <c r="C10" s="60" t="s">
        <v>81</v>
      </c>
      <c r="D10" s="313" t="s">
        <v>63</v>
      </c>
      <c r="E10" s="314"/>
      <c r="F10" s="304" t="s">
        <v>155</v>
      </c>
      <c r="G10" s="305"/>
      <c r="H10" s="16" t="s">
        <v>64</v>
      </c>
      <c r="I10" s="76" t="s">
        <v>81</v>
      </c>
      <c r="J10" s="17"/>
      <c r="K10" s="17"/>
      <c r="M10" s="11" t="s">
        <v>65</v>
      </c>
      <c r="N10" s="6" t="s">
        <v>66</v>
      </c>
    </row>
    <row r="11" spans="2:14" ht="30.75" customHeight="1" x14ac:dyDescent="0.2">
      <c r="B11" s="18" t="s">
        <v>67</v>
      </c>
      <c r="C11" s="306" t="s">
        <v>156</v>
      </c>
      <c r="D11" s="306"/>
      <c r="E11" s="306"/>
      <c r="F11" s="306"/>
      <c r="G11" s="16" t="s">
        <v>68</v>
      </c>
      <c r="H11" s="307">
        <v>1032</v>
      </c>
      <c r="I11" s="308"/>
      <c r="J11" s="19"/>
      <c r="K11" s="19"/>
      <c r="M11" s="11" t="s">
        <v>69</v>
      </c>
      <c r="N11" s="6" t="s">
        <v>70</v>
      </c>
    </row>
    <row r="12" spans="2:14" ht="30.75" customHeight="1" x14ac:dyDescent="0.2">
      <c r="B12" s="18" t="s">
        <v>71</v>
      </c>
      <c r="C12" s="315" t="s">
        <v>65</v>
      </c>
      <c r="D12" s="315"/>
      <c r="E12" s="315"/>
      <c r="F12" s="315"/>
      <c r="G12" s="16" t="s">
        <v>72</v>
      </c>
      <c r="H12" s="519" t="s">
        <v>165</v>
      </c>
      <c r="I12" s="520"/>
      <c r="J12" s="20"/>
      <c r="K12" s="20"/>
      <c r="M12" s="21" t="s">
        <v>73</v>
      </c>
    </row>
    <row r="13" spans="2:14" ht="30.75" customHeight="1" x14ac:dyDescent="0.2">
      <c r="B13" s="18" t="s">
        <v>74</v>
      </c>
      <c r="C13" s="318" t="s">
        <v>45</v>
      </c>
      <c r="D13" s="318"/>
      <c r="E13" s="318"/>
      <c r="F13" s="318"/>
      <c r="G13" s="318"/>
      <c r="H13" s="318"/>
      <c r="I13" s="319"/>
      <c r="J13" s="22"/>
      <c r="K13" s="22"/>
      <c r="M13" s="21"/>
    </row>
    <row r="14" spans="2:14" ht="30.75" customHeight="1" x14ac:dyDescent="0.2">
      <c r="B14" s="18" t="s">
        <v>75</v>
      </c>
      <c r="C14" s="304" t="s">
        <v>153</v>
      </c>
      <c r="D14" s="305"/>
      <c r="E14" s="305"/>
      <c r="F14" s="305"/>
      <c r="G14" s="305"/>
      <c r="H14" s="305"/>
      <c r="I14" s="320"/>
      <c r="J14" s="17"/>
      <c r="K14" s="17"/>
      <c r="M14" s="21"/>
      <c r="N14" s="6" t="s">
        <v>76</v>
      </c>
    </row>
    <row r="15" spans="2:14" ht="30.75" customHeight="1" x14ac:dyDescent="0.2">
      <c r="B15" s="18" t="s">
        <v>77</v>
      </c>
      <c r="C15" s="310" t="s">
        <v>166</v>
      </c>
      <c r="D15" s="311"/>
      <c r="E15" s="311"/>
      <c r="F15" s="501"/>
      <c r="G15" s="16" t="s">
        <v>78</v>
      </c>
      <c r="H15" s="322" t="s">
        <v>91</v>
      </c>
      <c r="I15" s="323"/>
      <c r="J15" s="17"/>
      <c r="K15" s="17"/>
      <c r="M15" s="21" t="s">
        <v>80</v>
      </c>
      <c r="N15" s="6" t="s">
        <v>81</v>
      </c>
    </row>
    <row r="16" spans="2:14" ht="30.75" customHeight="1" x14ac:dyDescent="0.2">
      <c r="B16" s="18" t="s">
        <v>82</v>
      </c>
      <c r="C16" s="324" t="s">
        <v>215</v>
      </c>
      <c r="D16" s="325"/>
      <c r="E16" s="325"/>
      <c r="F16" s="325"/>
      <c r="G16" s="16" t="s">
        <v>83</v>
      </c>
      <c r="H16" s="322" t="s">
        <v>70</v>
      </c>
      <c r="I16" s="323"/>
      <c r="J16" s="17"/>
      <c r="K16" s="17"/>
      <c r="M16" s="21" t="s">
        <v>84</v>
      </c>
    </row>
    <row r="17" spans="2:14" ht="36" customHeight="1" x14ac:dyDescent="0.2">
      <c r="B17" s="18" t="s">
        <v>85</v>
      </c>
      <c r="C17" s="512" t="s">
        <v>167</v>
      </c>
      <c r="D17" s="513"/>
      <c r="E17" s="513"/>
      <c r="F17" s="513"/>
      <c r="G17" s="513"/>
      <c r="H17" s="513"/>
      <c r="I17" s="514"/>
      <c r="J17" s="22"/>
      <c r="K17" s="22"/>
      <c r="M17" s="21" t="s">
        <v>86</v>
      </c>
      <c r="N17" s="6" t="s">
        <v>39</v>
      </c>
    </row>
    <row r="18" spans="2:14" ht="30.75" customHeight="1" x14ac:dyDescent="0.2">
      <c r="B18" s="18" t="s">
        <v>87</v>
      </c>
      <c r="C18" s="310" t="s">
        <v>168</v>
      </c>
      <c r="D18" s="311"/>
      <c r="E18" s="311"/>
      <c r="F18" s="311"/>
      <c r="G18" s="311"/>
      <c r="H18" s="311"/>
      <c r="I18" s="312"/>
      <c r="J18" s="23"/>
      <c r="K18" s="23"/>
      <c r="M18" s="21" t="s">
        <v>88</v>
      </c>
      <c r="N18" s="6" t="s">
        <v>40</v>
      </c>
    </row>
    <row r="19" spans="2:14" ht="30.75" customHeight="1" x14ac:dyDescent="0.2">
      <c r="B19" s="18" t="s">
        <v>89</v>
      </c>
      <c r="C19" s="509" t="s">
        <v>200</v>
      </c>
      <c r="D19" s="510"/>
      <c r="E19" s="510"/>
      <c r="F19" s="510"/>
      <c r="G19" s="510"/>
      <c r="H19" s="510"/>
      <c r="I19" s="511"/>
      <c r="J19" s="24"/>
      <c r="K19" s="24"/>
      <c r="M19" s="21"/>
      <c r="N19" s="6" t="s">
        <v>41</v>
      </c>
    </row>
    <row r="20" spans="2:14" ht="30.75" customHeight="1" x14ac:dyDescent="0.2">
      <c r="B20" s="18" t="s">
        <v>90</v>
      </c>
      <c r="C20" s="515" t="s">
        <v>152</v>
      </c>
      <c r="D20" s="516"/>
      <c r="E20" s="516"/>
      <c r="F20" s="516"/>
      <c r="G20" s="516"/>
      <c r="H20" s="516"/>
      <c r="I20" s="517"/>
      <c r="J20" s="25"/>
      <c r="K20" s="25"/>
      <c r="M20" s="21" t="s">
        <v>91</v>
      </c>
      <c r="N20" s="6" t="s">
        <v>42</v>
      </c>
    </row>
    <row r="21" spans="2:14" ht="27.75" customHeight="1" x14ac:dyDescent="0.2">
      <c r="B21" s="329" t="s">
        <v>92</v>
      </c>
      <c r="C21" s="331" t="s">
        <v>93</v>
      </c>
      <c r="D21" s="331"/>
      <c r="E21" s="331"/>
      <c r="F21" s="332" t="s">
        <v>94</v>
      </c>
      <c r="G21" s="332"/>
      <c r="H21" s="332"/>
      <c r="I21" s="333"/>
      <c r="J21" s="26"/>
      <c r="K21" s="26"/>
      <c r="M21" s="21" t="s">
        <v>79</v>
      </c>
      <c r="N21" s="6" t="s">
        <v>43</v>
      </c>
    </row>
    <row r="22" spans="2:14" ht="27" customHeight="1" x14ac:dyDescent="0.2">
      <c r="B22" s="330"/>
      <c r="C22" s="509" t="s">
        <v>169</v>
      </c>
      <c r="D22" s="510"/>
      <c r="E22" s="518"/>
      <c r="F22" s="509" t="s">
        <v>171</v>
      </c>
      <c r="G22" s="510"/>
      <c r="H22" s="510"/>
      <c r="I22" s="511"/>
      <c r="J22" s="24"/>
      <c r="K22" s="24"/>
      <c r="M22" s="21" t="s">
        <v>95</v>
      </c>
      <c r="N22" s="6" t="s">
        <v>44</v>
      </c>
    </row>
    <row r="23" spans="2:14" ht="39.75" customHeight="1" x14ac:dyDescent="0.2">
      <c r="B23" s="18" t="s">
        <v>96</v>
      </c>
      <c r="C23" s="304" t="s">
        <v>152</v>
      </c>
      <c r="D23" s="305"/>
      <c r="E23" s="505"/>
      <c r="F23" s="304" t="s">
        <v>152</v>
      </c>
      <c r="G23" s="305"/>
      <c r="H23" s="305"/>
      <c r="I23" s="320"/>
      <c r="J23" s="17"/>
      <c r="K23" s="17"/>
      <c r="M23" s="21"/>
      <c r="N23" s="6" t="s">
        <v>45</v>
      </c>
    </row>
    <row r="24" spans="2:14" ht="44.25" customHeight="1" x14ac:dyDescent="0.2">
      <c r="B24" s="18" t="s">
        <v>97</v>
      </c>
      <c r="C24" s="506" t="s">
        <v>170</v>
      </c>
      <c r="D24" s="507"/>
      <c r="E24" s="508"/>
      <c r="F24" s="509" t="s">
        <v>172</v>
      </c>
      <c r="G24" s="510"/>
      <c r="H24" s="510"/>
      <c r="I24" s="511"/>
      <c r="J24" s="23"/>
      <c r="K24" s="23"/>
      <c r="M24" s="27"/>
      <c r="N24" s="6" t="s">
        <v>46</v>
      </c>
    </row>
    <row r="25" spans="2:14" ht="29.25" customHeight="1" x14ac:dyDescent="0.2">
      <c r="B25" s="18" t="s">
        <v>98</v>
      </c>
      <c r="C25" s="346" t="s">
        <v>215</v>
      </c>
      <c r="D25" s="347"/>
      <c r="E25" s="348"/>
      <c r="F25" s="16" t="s">
        <v>99</v>
      </c>
      <c r="G25" s="502">
        <v>74</v>
      </c>
      <c r="H25" s="503"/>
      <c r="I25" s="504"/>
      <c r="J25" s="28"/>
      <c r="K25" s="28"/>
      <c r="M25" s="27"/>
    </row>
    <row r="26" spans="2:14" ht="27" customHeight="1" x14ac:dyDescent="0.2">
      <c r="B26" s="18" t="s">
        <v>100</v>
      </c>
      <c r="C26" s="310" t="s">
        <v>216</v>
      </c>
      <c r="D26" s="311"/>
      <c r="E26" s="501"/>
      <c r="F26" s="16" t="s">
        <v>101</v>
      </c>
      <c r="G26" s="502">
        <v>0</v>
      </c>
      <c r="H26" s="503"/>
      <c r="I26" s="504"/>
      <c r="J26" s="29"/>
      <c r="K26" s="29"/>
      <c r="M26" s="27"/>
    </row>
    <row r="27" spans="2:14" ht="47.25" customHeight="1" x14ac:dyDescent="0.2">
      <c r="B27" s="97" t="s">
        <v>102</v>
      </c>
      <c r="C27" s="304" t="s">
        <v>86</v>
      </c>
      <c r="D27" s="305"/>
      <c r="E27" s="505"/>
      <c r="F27" s="30" t="s">
        <v>103</v>
      </c>
      <c r="G27" s="353" t="s">
        <v>182</v>
      </c>
      <c r="H27" s="354"/>
      <c r="I27" s="355"/>
      <c r="J27" s="26"/>
      <c r="K27" s="26"/>
      <c r="M27" s="27"/>
    </row>
    <row r="28" spans="2:14" ht="30" customHeight="1" x14ac:dyDescent="0.2">
      <c r="B28" s="359" t="s">
        <v>104</v>
      </c>
      <c r="C28" s="360"/>
      <c r="D28" s="360"/>
      <c r="E28" s="360"/>
      <c r="F28" s="360"/>
      <c r="G28" s="360"/>
      <c r="H28" s="360"/>
      <c r="I28" s="361"/>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125</v>
      </c>
      <c r="C42" s="364"/>
      <c r="D42" s="364"/>
      <c r="E42" s="364"/>
      <c r="F42" s="364"/>
      <c r="G42" s="364"/>
      <c r="H42" s="364"/>
      <c r="I42" s="365"/>
      <c r="J42" s="37"/>
      <c r="K42" s="37"/>
    </row>
    <row r="43" spans="2:11" ht="29.25" customHeight="1" x14ac:dyDescent="0.2">
      <c r="B43" s="359" t="s">
        <v>126</v>
      </c>
      <c r="C43" s="360"/>
      <c r="D43" s="360"/>
      <c r="E43" s="360"/>
      <c r="F43" s="360"/>
      <c r="G43" s="360"/>
      <c r="H43" s="360"/>
      <c r="I43" s="361"/>
      <c r="J43" s="14"/>
      <c r="K43" s="14"/>
    </row>
    <row r="44" spans="2:11" ht="32.25" customHeight="1" x14ac:dyDescent="0.2">
      <c r="B44" s="334"/>
      <c r="C44" s="335"/>
      <c r="D44" s="335"/>
      <c r="E44" s="335"/>
      <c r="F44" s="335"/>
      <c r="G44" s="335"/>
      <c r="H44" s="335"/>
      <c r="I44" s="336"/>
      <c r="J44" s="14"/>
      <c r="K44" s="14"/>
    </row>
    <row r="45" spans="2:11" ht="32.25" customHeight="1" x14ac:dyDescent="0.2">
      <c r="B45" s="337"/>
      <c r="C45" s="338"/>
      <c r="D45" s="338"/>
      <c r="E45" s="338"/>
      <c r="F45" s="338"/>
      <c r="G45" s="338"/>
      <c r="H45" s="338"/>
      <c r="I45" s="339"/>
      <c r="J45" s="37"/>
      <c r="K45" s="37"/>
    </row>
    <row r="46" spans="2:11" ht="32.25" customHeight="1" x14ac:dyDescent="0.2">
      <c r="B46" s="337"/>
      <c r="C46" s="338"/>
      <c r="D46" s="338"/>
      <c r="E46" s="338"/>
      <c r="F46" s="338"/>
      <c r="G46" s="338"/>
      <c r="H46" s="338"/>
      <c r="I46" s="339"/>
      <c r="J46" s="37"/>
      <c r="K46" s="37"/>
    </row>
    <row r="47" spans="2:11" ht="32.25" customHeight="1" x14ac:dyDescent="0.2">
      <c r="B47" s="337"/>
      <c r="C47" s="338"/>
      <c r="D47" s="338"/>
      <c r="E47" s="338"/>
      <c r="F47" s="338"/>
      <c r="G47" s="338"/>
      <c r="H47" s="338"/>
      <c r="I47" s="339"/>
      <c r="J47" s="37"/>
      <c r="K47" s="37"/>
    </row>
    <row r="48" spans="2:11" ht="32.25" customHeight="1" x14ac:dyDescent="0.2">
      <c r="B48" s="340"/>
      <c r="C48" s="341"/>
      <c r="D48" s="341"/>
      <c r="E48" s="341"/>
      <c r="F48" s="341"/>
      <c r="G48" s="341"/>
      <c r="H48" s="341"/>
      <c r="I48" s="342"/>
      <c r="J48" s="12"/>
      <c r="K48" s="12"/>
    </row>
    <row r="49" spans="2:11" ht="79.5" customHeight="1" x14ac:dyDescent="0.2">
      <c r="B49" s="18" t="s">
        <v>127</v>
      </c>
      <c r="C49" s="495"/>
      <c r="D49" s="496"/>
      <c r="E49" s="496"/>
      <c r="F49" s="496"/>
      <c r="G49" s="496"/>
      <c r="H49" s="496"/>
      <c r="I49" s="497"/>
      <c r="J49" s="38"/>
      <c r="K49" s="38"/>
    </row>
    <row r="50" spans="2:11" ht="26.25" customHeight="1" x14ac:dyDescent="0.2">
      <c r="B50" s="18" t="s">
        <v>128</v>
      </c>
      <c r="C50" s="498"/>
      <c r="D50" s="499"/>
      <c r="E50" s="499"/>
      <c r="F50" s="499"/>
      <c r="G50" s="499"/>
      <c r="H50" s="499"/>
      <c r="I50" s="500"/>
      <c r="J50" s="38"/>
      <c r="K50" s="38"/>
    </row>
    <row r="51" spans="2:11" ht="64.5" customHeight="1" x14ac:dyDescent="0.2">
      <c r="B51" s="112" t="s">
        <v>129</v>
      </c>
      <c r="C51" s="495"/>
      <c r="D51" s="496"/>
      <c r="E51" s="496"/>
      <c r="F51" s="496"/>
      <c r="G51" s="496"/>
      <c r="H51" s="496"/>
      <c r="I51" s="497"/>
      <c r="J51" s="38"/>
      <c r="K51" s="38"/>
    </row>
    <row r="52" spans="2:11" ht="29.25" customHeight="1" x14ac:dyDescent="0.2">
      <c r="B52" s="359" t="s">
        <v>130</v>
      </c>
      <c r="C52" s="360"/>
      <c r="D52" s="360"/>
      <c r="E52" s="360"/>
      <c r="F52" s="360"/>
      <c r="G52" s="360"/>
      <c r="H52" s="360"/>
      <c r="I52" s="361"/>
      <c r="J52" s="38"/>
      <c r="K52" s="38"/>
    </row>
    <row r="53" spans="2:11" ht="33" customHeight="1" x14ac:dyDescent="0.2">
      <c r="B53" s="369" t="s">
        <v>131</v>
      </c>
      <c r="C53" s="111" t="s">
        <v>132</v>
      </c>
      <c r="D53" s="370" t="s">
        <v>133</v>
      </c>
      <c r="E53" s="370"/>
      <c r="F53" s="370"/>
      <c r="G53" s="370" t="s">
        <v>134</v>
      </c>
      <c r="H53" s="370"/>
      <c r="I53" s="371"/>
      <c r="J53" s="39"/>
      <c r="K53" s="39"/>
    </row>
    <row r="54" spans="2:11" ht="31.5" customHeight="1" x14ac:dyDescent="0.2">
      <c r="B54" s="369"/>
      <c r="C54" s="107"/>
      <c r="D54" s="364"/>
      <c r="E54" s="364"/>
      <c r="F54" s="364"/>
      <c r="G54" s="372"/>
      <c r="H54" s="372"/>
      <c r="I54" s="373"/>
      <c r="J54" s="39"/>
      <c r="K54" s="39"/>
    </row>
    <row r="55" spans="2:11" ht="31.5" customHeight="1" x14ac:dyDescent="0.2">
      <c r="B55" s="112" t="s">
        <v>135</v>
      </c>
      <c r="C55" s="493" t="s">
        <v>173</v>
      </c>
      <c r="D55" s="494"/>
      <c r="E55" s="386" t="s">
        <v>136</v>
      </c>
      <c r="F55" s="386"/>
      <c r="G55" s="385" t="s">
        <v>158</v>
      </c>
      <c r="H55" s="385"/>
      <c r="I55" s="387"/>
      <c r="J55" s="41"/>
      <c r="K55" s="41"/>
    </row>
    <row r="56" spans="2:11" ht="31.5" customHeight="1" x14ac:dyDescent="0.2">
      <c r="B56" s="112" t="s">
        <v>137</v>
      </c>
      <c r="C56" s="364" t="str">
        <f>+'[3]HV 1'!C56:D56</f>
        <v>NICOLAS ADOLFO CORREAL HUERTAS</v>
      </c>
      <c r="D56" s="364"/>
      <c r="E56" s="388" t="s">
        <v>138</v>
      </c>
      <c r="F56" s="388"/>
      <c r="G56" s="385" t="str">
        <f>+'[7]HV 1'!G59:I59</f>
        <v>DIANA VIDAL</v>
      </c>
      <c r="H56" s="385"/>
      <c r="I56" s="387"/>
      <c r="J56" s="41"/>
      <c r="K56" s="41"/>
    </row>
    <row r="57" spans="2:11" ht="31.5" customHeight="1" x14ac:dyDescent="0.2">
      <c r="B57" s="112" t="s">
        <v>139</v>
      </c>
      <c r="C57" s="364"/>
      <c r="D57" s="364"/>
      <c r="E57" s="374" t="s">
        <v>140</v>
      </c>
      <c r="F57" s="375"/>
      <c r="G57" s="378"/>
      <c r="H57" s="379"/>
      <c r="I57" s="380"/>
      <c r="J57" s="42"/>
      <c r="K57" s="42"/>
    </row>
    <row r="58" spans="2:11" ht="31.5" customHeight="1" thickBot="1" x14ac:dyDescent="0.25">
      <c r="B58" s="78" t="s">
        <v>141</v>
      </c>
      <c r="C58" s="384"/>
      <c r="D58" s="384"/>
      <c r="E58" s="376"/>
      <c r="F58" s="377"/>
      <c r="G58" s="381"/>
      <c r="H58" s="382"/>
      <c r="I58" s="383"/>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3"/>
      <c r="C1" s="396" t="s">
        <v>24</v>
      </c>
      <c r="D1" s="397"/>
      <c r="E1" s="397"/>
      <c r="F1" s="397"/>
      <c r="G1" s="397"/>
      <c r="H1" s="398"/>
      <c r="I1" s="399"/>
      <c r="J1" s="400"/>
    </row>
    <row r="2" spans="2:11" ht="18" customHeight="1" thickBot="1" x14ac:dyDescent="0.3">
      <c r="B2" s="394"/>
      <c r="C2" s="396" t="s">
        <v>25</v>
      </c>
      <c r="D2" s="397"/>
      <c r="E2" s="397"/>
      <c r="F2" s="397"/>
      <c r="G2" s="397"/>
      <c r="H2" s="398"/>
      <c r="I2" s="401"/>
      <c r="J2" s="402"/>
    </row>
    <row r="3" spans="2:11" ht="18" customHeight="1" thickBot="1" x14ac:dyDescent="0.3">
      <c r="B3" s="394"/>
      <c r="C3" s="396" t="s">
        <v>183</v>
      </c>
      <c r="D3" s="397"/>
      <c r="E3" s="397"/>
      <c r="F3" s="397"/>
      <c r="G3" s="397"/>
      <c r="H3" s="398"/>
      <c r="I3" s="401"/>
      <c r="J3" s="402"/>
    </row>
    <row r="4" spans="2:11" ht="18" customHeight="1" thickBot="1" x14ac:dyDescent="0.3">
      <c r="B4" s="395"/>
      <c r="C4" s="396" t="s">
        <v>143</v>
      </c>
      <c r="D4" s="397"/>
      <c r="E4" s="397"/>
      <c r="F4" s="398"/>
      <c r="G4" s="405" t="s">
        <v>190</v>
      </c>
      <c r="H4" s="406"/>
      <c r="I4" s="403"/>
      <c r="J4" s="404"/>
    </row>
    <row r="5" spans="2:11" ht="18" customHeight="1" thickBot="1" x14ac:dyDescent="0.3">
      <c r="B5" s="53"/>
      <c r="C5" s="10"/>
      <c r="D5" s="10"/>
      <c r="E5" s="10"/>
      <c r="F5" s="10"/>
      <c r="G5" s="10"/>
      <c r="H5" s="10"/>
      <c r="I5" s="10"/>
      <c r="J5" s="54"/>
    </row>
    <row r="6" spans="2:11" ht="51.75" customHeight="1" thickBot="1" x14ac:dyDescent="0.3">
      <c r="B6" s="1" t="s">
        <v>199</v>
      </c>
      <c r="C6" s="409" t="str">
        <f>+'[5]Sección 1. Metas - Magnitud'!C7</f>
        <v>1032 - Gestión y control de tránsito y transporte</v>
      </c>
      <c r="D6" s="410"/>
      <c r="E6" s="411"/>
      <c r="F6" s="55"/>
      <c r="G6" s="10"/>
      <c r="H6" s="10"/>
      <c r="I6" s="10"/>
      <c r="J6" s="54"/>
    </row>
    <row r="7" spans="2:11" ht="32.25" customHeight="1" thickBot="1" x14ac:dyDescent="0.3">
      <c r="B7" s="2" t="s">
        <v>0</v>
      </c>
      <c r="C7" s="409" t="str">
        <f>+'[5]Sección 1. Metas - Magnitud'!C8:F8</f>
        <v>Dirección de Control y Vigilancia</v>
      </c>
      <c r="D7" s="410"/>
      <c r="E7" s="411"/>
      <c r="F7" s="55"/>
      <c r="G7" s="10"/>
      <c r="H7" s="10"/>
      <c r="I7" s="10"/>
      <c r="J7" s="54"/>
    </row>
    <row r="8" spans="2:11" ht="32.25" customHeight="1" thickBot="1" x14ac:dyDescent="0.3">
      <c r="B8" s="2" t="s">
        <v>144</v>
      </c>
      <c r="C8" s="409" t="str">
        <f>+'[5]Sección 1. Metas - Magnitud'!C9:F9</f>
        <v>Subsecretaría de Servicios de la Movilidad</v>
      </c>
      <c r="D8" s="410"/>
      <c r="E8" s="411"/>
      <c r="F8" s="4"/>
      <c r="G8" s="10"/>
      <c r="H8" s="10"/>
      <c r="I8" s="10"/>
      <c r="J8" s="54"/>
    </row>
    <row r="9" spans="2:11" ht="33.75" customHeight="1" thickBot="1" x14ac:dyDescent="0.3">
      <c r="B9" s="2" t="s">
        <v>28</v>
      </c>
      <c r="C9" s="409" t="s">
        <v>184</v>
      </c>
      <c r="D9" s="410"/>
      <c r="E9" s="411"/>
      <c r="F9" s="55"/>
      <c r="G9" s="10"/>
      <c r="H9" s="10"/>
      <c r="I9" s="10"/>
      <c r="J9" s="54"/>
    </row>
    <row r="10" spans="2:11" ht="33.75" customHeight="1" thickBot="1" x14ac:dyDescent="0.3">
      <c r="B10" s="100" t="s">
        <v>197</v>
      </c>
      <c r="C10" s="409" t="str">
        <f>+'[7]HV 14'!F9</f>
        <v>14. Realizar 241 visitas administrativas y de seguimiento a empresas prestadoras del servicio público de transporte.</v>
      </c>
      <c r="D10" s="410"/>
      <c r="E10" s="411"/>
      <c r="F10" s="55"/>
      <c r="G10" s="10"/>
      <c r="H10" s="10"/>
      <c r="I10" s="10"/>
      <c r="J10" s="54"/>
    </row>
    <row r="11" spans="2:11" ht="34.5" customHeight="1" x14ac:dyDescent="0.25"/>
    <row r="12" spans="2:11" ht="21.75" customHeight="1" x14ac:dyDescent="0.25">
      <c r="B12" s="419" t="s">
        <v>218</v>
      </c>
      <c r="C12" s="420"/>
      <c r="D12" s="420"/>
      <c r="E12" s="420"/>
      <c r="F12" s="420"/>
      <c r="G12" s="420"/>
      <c r="H12" s="421"/>
      <c r="I12" s="527" t="s">
        <v>145</v>
      </c>
      <c r="J12" s="528"/>
      <c r="K12" s="528"/>
    </row>
    <row r="13" spans="2:11" s="57" customFormat="1" ht="30" customHeight="1" x14ac:dyDescent="0.2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25"/>
    </row>
    <row r="16" spans="2:11" x14ac:dyDescent="0.25">
      <c r="B16" s="143"/>
      <c r="C16" s="144"/>
      <c r="D16" s="145"/>
      <c r="E16" s="146"/>
      <c r="F16" s="144"/>
      <c r="G16" s="145"/>
      <c r="H16" s="147"/>
      <c r="I16" s="148"/>
      <c r="J16" s="149"/>
      <c r="K16" s="52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1" t="s">
        <v>17</v>
      </c>
      <c r="C19" s="522"/>
      <c r="D19" s="157">
        <f>SUM(D15:D16)</f>
        <v>0</v>
      </c>
      <c r="E19" s="523" t="s">
        <v>17</v>
      </c>
      <c r="F19" s="52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RowHeight="15" x14ac:dyDescent="0.25"/>
  <sheetData>
    <row r="9" spans="10:12" x14ac:dyDescent="0.25">
      <c r="K9" s="131" t="s">
        <v>213</v>
      </c>
      <c r="L9" s="131" t="s">
        <v>214</v>
      </c>
    </row>
    <row r="10" spans="10:12" x14ac:dyDescent="0.25">
      <c r="J10" s="128" t="s">
        <v>208</v>
      </c>
      <c r="K10" s="128">
        <v>77</v>
      </c>
      <c r="L10" s="128">
        <v>2</v>
      </c>
    </row>
    <row r="11" spans="10:12" x14ac:dyDescent="0.25">
      <c r="J11" s="102"/>
      <c r="K11" s="102"/>
      <c r="L11" s="102">
        <v>37</v>
      </c>
    </row>
    <row r="12" spans="10:12" x14ac:dyDescent="0.25">
      <c r="J12" s="102"/>
      <c r="K12" s="102"/>
      <c r="L12" s="102">
        <v>43</v>
      </c>
    </row>
    <row r="13" spans="10:12" x14ac:dyDescent="0.25">
      <c r="K13" s="102" t="s">
        <v>4</v>
      </c>
      <c r="L13" s="126">
        <f>SUM(L10:L12)</f>
        <v>82</v>
      </c>
    </row>
    <row r="14" spans="10:12" x14ac:dyDescent="0.25">
      <c r="J14" s="128" t="s">
        <v>209</v>
      </c>
      <c r="K14" s="128">
        <v>115</v>
      </c>
      <c r="L14" s="128">
        <v>16</v>
      </c>
    </row>
    <row r="15" spans="10:12" x14ac:dyDescent="0.25">
      <c r="J15" s="102"/>
      <c r="K15" s="102"/>
      <c r="L15" s="102">
        <v>27</v>
      </c>
    </row>
    <row r="16" spans="10:12" x14ac:dyDescent="0.25">
      <c r="J16" s="102"/>
      <c r="K16" s="102"/>
      <c r="L16" s="102">
        <v>10</v>
      </c>
    </row>
    <row r="17" spans="10:14" x14ac:dyDescent="0.25">
      <c r="J17" s="102"/>
      <c r="K17" s="102" t="s">
        <v>4</v>
      </c>
      <c r="L17" s="126">
        <f>SUM(L14:L16)</f>
        <v>53</v>
      </c>
    </row>
    <row r="18" spans="10:14" x14ac:dyDescent="0.25">
      <c r="J18" s="128" t="s">
        <v>210</v>
      </c>
      <c r="K18" s="128">
        <v>7</v>
      </c>
      <c r="L18" s="128">
        <v>13</v>
      </c>
    </row>
    <row r="19" spans="10:14" x14ac:dyDescent="0.25">
      <c r="J19" s="102"/>
      <c r="K19" s="102"/>
      <c r="L19" s="102">
        <v>14</v>
      </c>
    </row>
    <row r="20" spans="10:14" x14ac:dyDescent="0.25">
      <c r="J20" s="102"/>
      <c r="K20" s="102"/>
      <c r="L20" s="102">
        <v>10</v>
      </c>
    </row>
    <row r="21" spans="10:14" x14ac:dyDescent="0.25">
      <c r="J21" s="102"/>
      <c r="K21" s="102" t="s">
        <v>4</v>
      </c>
      <c r="L21" s="126">
        <f>SUM(L18:L20)</f>
        <v>37</v>
      </c>
    </row>
    <row r="22" spans="10:14" x14ac:dyDescent="0.25">
      <c r="J22" s="128" t="s">
        <v>211</v>
      </c>
      <c r="K22" s="128">
        <v>52</v>
      </c>
      <c r="L22" s="128">
        <v>10</v>
      </c>
    </row>
    <row r="23" spans="10:14" x14ac:dyDescent="0.25">
      <c r="J23" s="102"/>
      <c r="K23" s="102"/>
      <c r="L23" s="102">
        <v>0</v>
      </c>
    </row>
    <row r="24" spans="10:14" x14ac:dyDescent="0.25">
      <c r="J24" s="102"/>
      <c r="K24" s="102"/>
      <c r="L24" s="102">
        <v>59</v>
      </c>
    </row>
    <row r="25" spans="10:14" x14ac:dyDescent="0.25">
      <c r="J25" s="102"/>
      <c r="K25" s="102" t="s">
        <v>4</v>
      </c>
      <c r="L25" s="126">
        <f>SUM(L22:L24)</f>
        <v>69</v>
      </c>
    </row>
    <row r="27" spans="10:14" x14ac:dyDescent="0.2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http://www.w3.org/XML/1998/namespace"/>
    <ds:schemaRef ds:uri="http://purl.org/dc/terms/"/>
    <ds:schemaRef ds:uri="http://purl.org/dc/dcmitype/"/>
    <ds:schemaRef ds:uri="08ebe415-1e9a-4b26-acfc-09642d3d19df"/>
    <ds:schemaRef ds:uri="http://schemas.microsoft.com/office/2006/metadata/properties"/>
    <ds:schemaRef ds:uri="http://schemas.microsoft.com/office/infopath/2007/PartnerControls"/>
    <ds:schemaRef ds:uri="http://schemas.openxmlformats.org/package/2006/metadata/core-properties"/>
    <ds:schemaRef ds:uri="d472a95f-029e-48ed-8556-580ff62e7833"/>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CASTRO</cp:lastModifiedBy>
  <cp:lastPrinted>2018-04-10T15:28:46Z</cp:lastPrinted>
  <dcterms:created xsi:type="dcterms:W3CDTF">2010-03-25T16:40:43Z</dcterms:created>
  <dcterms:modified xsi:type="dcterms:W3CDTF">2024-06-11T13:55:14Z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