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8AGOSTO/Obligacion9/Reporteagosto/"/>
    </mc:Choice>
  </mc:AlternateContent>
  <xr:revisionPtr revIDLastSave="15" documentId="11_4B99452345054A419661B3A2431495B8659FCA1C" xr6:coauthVersionLast="47" xr6:coauthVersionMax="47" xr10:uidLastSave="{60269AD3-B5F0-40CF-BDBB-A0423C72BE78}"/>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6" i="68" l="1"/>
  <c r="C35" i="68"/>
  <c r="C37" i="68" l="1"/>
  <c r="H27" i="71" l="1"/>
  <c r="H28" i="71" s="1"/>
  <c r="H29" i="71" s="1"/>
  <c r="H30" i="71" s="1"/>
  <c r="H31" i="71" s="1"/>
  <c r="H32" i="71" s="1"/>
  <c r="H33" i="71" s="1"/>
  <c r="H34" i="71" s="1"/>
  <c r="H35" i="71" s="1"/>
  <c r="H36" i="71" s="1"/>
  <c r="H37" i="71" s="1"/>
  <c r="H38" i="71" s="1"/>
  <c r="E38" i="71"/>
  <c r="E37" i="71"/>
  <c r="E36" i="71"/>
  <c r="E35" i="71"/>
  <c r="E34" i="71"/>
  <c r="E33" i="71"/>
  <c r="E32" i="71"/>
  <c r="E31" i="71"/>
  <c r="E30" i="71"/>
  <c r="E29" i="71"/>
  <c r="E28" i="71"/>
  <c r="E27" i="71"/>
  <c r="H27" i="70"/>
  <c r="H28" i="70" s="1"/>
  <c r="H29" i="70" s="1"/>
  <c r="H30" i="70" s="1"/>
  <c r="H31" i="70" s="1"/>
  <c r="H32" i="70" s="1"/>
  <c r="H33" i="70" s="1"/>
  <c r="H34" i="70" s="1"/>
  <c r="H35" i="70" s="1"/>
  <c r="H36" i="70" s="1"/>
  <c r="H37" i="70" s="1"/>
  <c r="H38" i="70" s="1"/>
  <c r="E38" i="70"/>
  <c r="E37" i="70"/>
  <c r="E36" i="70"/>
  <c r="E35" i="70"/>
  <c r="E34" i="70"/>
  <c r="E33" i="70"/>
  <c r="E32" i="70"/>
  <c r="E31" i="70"/>
  <c r="E30" i="70"/>
  <c r="E29" i="70"/>
  <c r="E28" i="70"/>
  <c r="E27" i="70"/>
  <c r="H27" i="69"/>
  <c r="E38" i="69"/>
  <c r="E37" i="69"/>
  <c r="E36" i="69"/>
  <c r="E35" i="69"/>
  <c r="E34" i="69"/>
  <c r="E33" i="69"/>
  <c r="E32" i="69"/>
  <c r="E31" i="69"/>
  <c r="E30" i="69"/>
  <c r="E29" i="69"/>
  <c r="E28" i="69"/>
  <c r="E27" i="69"/>
  <c r="H27" i="68"/>
  <c r="H28" i="68" s="1"/>
  <c r="H29" i="68" s="1"/>
  <c r="H30" i="68" s="1"/>
  <c r="H31" i="68" s="1"/>
  <c r="H32" i="68" s="1"/>
  <c r="H33" i="68" s="1"/>
  <c r="H34" i="68" s="1"/>
  <c r="H35" i="68" s="1"/>
  <c r="E38" i="68"/>
  <c r="E37" i="68"/>
  <c r="E36" i="68"/>
  <c r="E35" i="68"/>
  <c r="E34" i="68"/>
  <c r="E33" i="68"/>
  <c r="E32" i="68"/>
  <c r="E31" i="68"/>
  <c r="E30" i="68"/>
  <c r="E29" i="68"/>
  <c r="E28" i="68"/>
  <c r="E27"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28" i="69" l="1"/>
  <c r="H29" i="69" s="1"/>
  <c r="H30" i="69" s="1"/>
  <c r="H31" i="69" s="1"/>
  <c r="H32" i="69" s="1"/>
  <c r="H33" i="69" s="1"/>
  <c r="H34" i="69" s="1"/>
  <c r="H35" i="69" s="1"/>
  <c r="H36" i="69" s="1"/>
  <c r="H37" i="69" s="1"/>
  <c r="H38" i="69" s="1"/>
  <c r="H36" i="68"/>
  <c r="H37" i="68" s="1"/>
  <c r="H38" i="68" s="1"/>
  <c r="H27" i="24"/>
  <c r="H28" i="24" s="1"/>
  <c r="H29" i="24" s="1"/>
  <c r="H30" i="24" s="1"/>
  <c r="H31" i="24" s="1"/>
  <c r="H32" i="24" s="1"/>
  <c r="H33" i="24" s="1"/>
  <c r="H34" i="24" s="1"/>
  <c r="H35" i="24" s="1"/>
  <c r="H36" i="24" s="1"/>
  <c r="H37" i="24" s="1"/>
  <c r="H38" i="24" s="1"/>
  <c r="G27" i="71" l="1"/>
  <c r="I27" i="71" s="1"/>
  <c r="F27" i="71"/>
  <c r="G27" i="70" l="1"/>
  <c r="I27" i="70" s="1"/>
  <c r="F27" i="70"/>
  <c r="G27" i="69" l="1"/>
  <c r="I27" i="69" s="1"/>
  <c r="F27" i="69"/>
  <c r="G27" i="68" l="1"/>
  <c r="I27" i="68" s="1"/>
  <c r="F27" i="68"/>
  <c r="G27" i="67"/>
  <c r="I27" i="67" s="1"/>
  <c r="F27" i="67"/>
  <c r="G27" i="24" l="1"/>
  <c r="I27" i="24" s="1"/>
  <c r="F27" i="24"/>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H31" i="47" s="1"/>
  <c r="AC21" i="5"/>
  <c r="L27" i="66"/>
  <c r="M27" i="66" s="1"/>
  <c r="AB13" i="5"/>
  <c r="F32"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<sst xmlns="http://schemas.openxmlformats.org/spreadsheetml/2006/main" count="1138" uniqueCount="388">
  <si>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</si>
  <si>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</si>
  <si>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</si>
  <si>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</si>
  <si>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</si>
  <si>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</si>
  <si>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</si>
  <si>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</si>
  <si>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</si>
  <si>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</si>
  <si>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</si>
  <si>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</si>
  <si>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</si>
  <si>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</si>
  <si>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</si>
  <si>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</si>
  <si>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</si>
  <si>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</si>
  <si>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</si>
  <si>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</si>
  <si>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</si>
  <si>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</si>
  <si>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</si>
  <si>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</si>
  <si>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</si>
  <si>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</si>
  <si>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</si>
  <si>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</si>
  <si>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</si>
  <si>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</si>
  <si>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</si>
  <si>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</si>
  <si>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</si>
  <si>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</si>
  <si>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</si>
  <si>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</si>
  <si>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</si>
  <si>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</si>
  <si>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</si>
  <si>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</si>
  <si>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</si>
  <si>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</si>
  <si>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</si>
  <si>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</si>
  <si>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</si>
  <si>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</si>
  <si>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</si>
  <si>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</si>
  <si>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</si>
  <si>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</si>
  <si>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</si>
  <si>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</si>
  <si>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</si>
  <si>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</si>
  <si>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</si>
  <si>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</si>
  <si>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</si>
  <si>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</si>
  <si>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</si>
  <si>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</si>
  <si>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</si>
  <si>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</si>
  <si>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</si>
  <si>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</si>
  <si>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</si>
  <si>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</si>
  <si>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</si>
  <si>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</si>
  <si>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</si>
  <si>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</si>
  <si>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</si>
  <si>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</si>
  <si>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</si>
  <si>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</si>
  <si>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</si>
  <si>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</si>
  <si>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</si>
  <si>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</si>
  <si>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</si>
  <si>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</si>
  <si>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</si>
  <si>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</si>
  <si>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</si>
  <si>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</si>
  <si>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</si>
  <si>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</si>
  <si>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</si>
  <si>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</si>
  <si>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</si>
  <si>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</si>
  <si>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</si>
  <si>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</si>
  <si>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</si>
  <si>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</si>
  <si>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</si>
  <si>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</si>
  <si>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</si>
  <si>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</si>
  <si>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</si>
  <si>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</si>
  <si>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</si>
  <si>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</si>
  <si>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</si>
  <si>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</si>
  <si>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</si>
  <si>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</si>
  <si>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</si>
  <si>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</si>
  <si>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</si>
  <si>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</si>
  <si>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</si>
  <si>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</si>
  <si>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</si>
  <si>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</si>
  <si>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</si>
  <si>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</si>
  <si>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</si>
  <si>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</si>
  <si>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</si>
  <si>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</si>
  <si>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</si>
  <si>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</si>
  <si>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</si>
  <si>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</si>
  <si>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</si>
  <si>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</si>
  <si>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</si>
  <si>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</si>
  <si>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</si>
  <si>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</si>
  <si>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</si>
  <si>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</si>
  <si>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</si>
  <si>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</si>
  <si>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</si>
  <si>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</si>
  <si>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</si>
  <si>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</si>
  <si>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</si>
  <si>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</si>
  <si>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</si>
  <si>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</si>
  <si>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</si>
  <si>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</si>
  <si>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</si>
  <si>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</si>
  <si>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</si>
  <si>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</si>
  <si>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</si>
  <si>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</si>
  <si>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</si>
  <si>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</si>
  <si>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</si>
  <si>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</si>
  <si>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</si>
  <si>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</si>
  <si>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</si>
  <si>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</si>
  <si>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</si>
  <si>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</si>
  <si>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</si>
  <si>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</si>
  <si>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</si>
  <si>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</si>
  <si>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</si>
  <si>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</si>
  <si>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</si>
  <si>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</si>
  <si>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</si>
  <si>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</si>
  <si>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</si>
  <si>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</si>
  <si>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</si>
  <si>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</si>
  <si>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</si>
  <si>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</si>
  <si>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</si>
  <si>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</si>
  <si>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</si>
  <si>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</si>
  <si>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</si>
  <si>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</si>
  <si>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</si>
  <si>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</si>
  <si>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</si>
  <si>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</si>
  <si>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</si>
  <si>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</si>
  <si>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</si>
  <si>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</si>
  <si>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</si>
  <si>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</si>
  <si>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</si>
  <si>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</si>
  <si>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</si>
  <si>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</si>
  <si>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</si>
  <si>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</si>
  <si>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</si>
  <si>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</si>
  <si>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</si>
  <si>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</si>
  <si>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</si>
  <si>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</si>
  <si>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</si>
  <si>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</si>
  <si>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</si>
  <si>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</si>
  <si>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</si>
  <si>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</si>
  <si>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</si>
  <si>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</si>
  <si>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</si>
  <si>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</si>
  <si>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</si>
  <si>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</si>
  <si>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</si>
  <si>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</si>
  <si>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</si>
  <si>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</si>
  <si>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</si>
  <si>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</si>
  <si>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</si>
  <si>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</si>
  <si>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</si>
  <si>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</si>
  <si>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</si>
  <si>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</si>
  <si>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</si>
  <si>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</si>
  <si>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</si>
  <si>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</si>
  <si>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</si>
  <si>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</si>
  <si>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</si>
  <si>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</si>
  <si>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</si>
  <si>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</si>
  <si>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</si>
  <si>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</si>
  <si>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</si>
  <si>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</si>
  <si>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</si>
  <si>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</si>
  <si>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</si>
  <si>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</si>
  <si>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</si>
  <si>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</si>
  <si>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</si>
  <si>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</si>
  <si>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</si>
  <si>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</si>
  <si>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</si>
  <si>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</si>
  <si>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</si>
  <si>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</si>
  <si>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</si>
  <si>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</si>
  <si>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</si>
  <si>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</si>
  <si>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</si>
  <si>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</si>
  <si>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</si>
  <si>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</si>
  <si>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</si>
  <si>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</si>
  <si>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</si>
  <si>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</si>
  <si>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</si>
  <si>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</si>
  <si>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</si>
  <si>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</si>
  <si>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</si>
  <si>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</si>
  <si>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</si>
  <si>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</si>
  <si>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</si>
  <si>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</si>
  <si>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</si>
  <si>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</si>
  <si>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</si>
  <si>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</si>
  <si>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</si>
  <si>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</si>
  <si>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</si>
  <si>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</si>
  <si>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</si>
  <si>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</si>
  <si>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</si>
  <si>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</si>
  <si>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</si>
  <si>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</si>
  <si>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</si>
  <si>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</si>
  <si>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</si>
  <si>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</si>
  <si>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</si>
  <si>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</si>
  <si>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</si>
  <si>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</si>
  <si>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</si>
  <si>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</si>
  <si>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</si>
  <si>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</si>
  <si>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</si>
  <si>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</si>
  <si>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</si>
  <si>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</si>
  <si>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</si>
  <si>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</si>
  <si>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</si>
  <si>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</si>
  <si>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</si>
  <si>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</si>
  <si>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</si>
  <si>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</si>
  <si>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</si>
  <si>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</si>
  <si>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</si>
  <si>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</si>
  <si>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</si>
  <si>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</si>
  <si>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</si>
  <si>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</si>
  <si>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</si>
  <si>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</si>
  <si>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</si>
  <si>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</si>
  <si>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</si>
  <si>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</si>
  <si>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</si>
  <si>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</si>
  <si>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</si>
  <si>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</si>
  <si>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</si>
  <si>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</si>
  <si>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</si>
  <si>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</si>
  <si>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</si>
  <si>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</si>
  <si>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</si>
  <si>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</si>
  <si>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</si>
  <si>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</si>
  <si>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</si>
  <si>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</si>
  <si>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</si>
  <si>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</si>
  <si>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</si>
  <si>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</si>
  <si>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</si>
  <si>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</si>
  <si>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</si>
  <si>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</si>
  <si>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</si>
  <si>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</si>
  <si>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</si>
  <si>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</si>
  <si>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</si>
  <si>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</si>
  <si>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</si>
  <si>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</si>
  <si>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</si>
  <si>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</si>
  <si>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Generar espacios de sensibilizacion y educacion en temas de proteccion y bienestar animal a traves de campañas pedagógicas de apropiación social del conocimiento que aborden perspectivas alternativas al antropocentrismo</t>
  </si>
  <si>
    <t>Catalina Tenjo Leon - Equipo Administrativo</t>
  </si>
  <si>
    <t xml:space="preserve"> Equipo Administrativo de la  Subdirección de Cultura Ciudadana y Gestión del Conocimiento. </t>
  </si>
  <si>
    <t>01/01/2022</t>
  </si>
  <si>
    <t>Generar e impulsar procesos ciudadanos innovadores de transformación cultural, mediante la promoción prácticas de relacionamiento humano - animal.</t>
  </si>
  <si>
    <t>América Monge Romero</t>
  </si>
  <si>
    <t>Ibith Fernanda Cortes Ardila - Equipo de Participacion Ciudadana</t>
  </si>
  <si>
    <t>NO APLICA</t>
  </si>
  <si>
    <t>No aplica por cuanto se avanzó conforme a la meta proyectada</t>
  </si>
  <si>
    <t>Andrea Millán Hincapié-  Equipo de Cultura Ciudadana</t>
  </si>
  <si>
    <t>Incidir en la transformación cultural a partir del diseño e implementación de mensajes educomunicativos que  faciliten el cambio  cognitivo, comportamerntal y actitudinal en el relacionamiento humano-animal</t>
  </si>
  <si>
    <t>El desarrollo de las acciones de apropiación de la cultura ciudadana responde a las solicitudes allegadas a la entidad a través de los canales formales de comunicación, lo que pone de manifiesto que el tema de protección, bienestar y defensa animal se ha posicionado sistemáticamente en la ciudanía y en las entidades distritales queriente de los animales, procurando así una transformación en el relacionamiento humano animal.  Se resalta que las acciones de apropiación de la cultura ciudadana empiezan a ser parte de los reportes de otras políticas publicas como la de juventud, espacio público y educación ambiental</t>
  </si>
  <si>
    <t xml:space="preserve">Se continua el proceso de articulación interinstitucional para potenciar las intervenciones en todos los ámbitos, la articulación se da primordialmente con la Secretaría Distrital de la Mujer, Integración social y Educación.  Para este periodo se resalta la implementación de las acciones en el marco del sistema distrital de cuidado en las 10 manzanas activas con actividades de formación con charlas de normatividad vigente PyBA específicamente para razas de manejo especial  y acciones de respiro con actividades especificas de la campaña mirar y no tocar es amar.
Es importante mencionar que para el cumplimiento de la meta cuantitativa es necesario realizar acciones previas en términos de planeación de las acciones pedagógicas, diseño de elementos lúdicos para potenciar las intervenciones y por supuesto la articulación interinstitucional para robustecer la implementación de las acciones de apropiación de la cultura ciudadana, acciones que no se ven reflejadas en el presente reporte plan de acción.  </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</si>
  <si>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26 alianzas, que potenciarán las intervenciones y cobertura en torno a la Protección y Bienestar Animal.
- De manera transversal se han fortalecido los procesos de participación ciudadana incidente en instancias, espacios de participación ciudadana y movilización social</t>
  </si>
  <si>
    <t xml:space="preserve">Para dar cumplimiento de la meta de vincular 350 prestadores de servicio para la vigencia 2022, se llevó a cabo 1 proceso de socialización de los lineamentos técnicos desarrollados para la regulación de las diferentes prestaciones de servicios que trabajan para y con los animales, a partir de los cuales se vincularon 46 prestadores de servicios a la estrategia de regulación del IDPYBA. </t>
  </si>
  <si>
    <t>Para el avance de la meta en el periodo reportado se desarrollaron mesas de trabajo con el equipo técnico de la subdirección de cultura ciudadana y gestión del conocimiento y el área de comunicaciones para el mejoramiento continuo del proceso y la producción de los elementos propios de las campañas a partir de los lineamientos técnicos de la subidirección de cultura ciudadana y gestión del conocimiento.</t>
  </si>
  <si>
    <t>El compromiso para el cumplimiento de la meta para el mes de julio  es el avance en la presentación de los diseños, piezas educomunicativas, grabaciones y selección de medios para la implementación , donde también es fundamental los hallazgos de la investigación cualitativa de familia interespecie.</t>
  </si>
  <si>
    <t xml:space="preserve">La meta tiene un avance del 82,84%, correspondiente a la vinculación de 20,710  ciudadanos y ciudadanas a través de la implementación de la estrategia de sensibilización, educación con el desarrollo de acciones de apropiación de la cultura ciudadana en los ámbitos educativo, comunitario, recreodeportivo e institucional, así:
En enero se vincularon: 2440 
En Febrero se vncularon: 2209
En Marzo se vncularon: 3193
En abril se vincularon: 2900
En mayo se vincularon: 2474
En junio se vincularon 4543
En julio se vincularon  2951
Para el mes de julio se cumplió en :
ambito educativo  1168 personas
ambito comunitario 1708 personas
ambito institucional 67 personas
ambito recreodeportivo 8 personas
Se cumplió con la meta trazada en el marco de la implementación de las acciones de apropiación de la cultura ciudadana en articulación con otras entidades distritales para potenciar las intervenciones. </t>
  </si>
  <si>
    <t>En julio se vincularon 300 ciudadanos y ciudadanas, a través de las siguientes acciones de participación: 
-Programa de copropiedad y convivencia se vincularon 110 ciudadanas y ciudadanos
- 153 en espacios de participación por los animales en las localidades de Bogotá
- 37 ciudadanos y ciudadanas sensibilizados en el programa de voluntariado PYBA</t>
  </si>
  <si>
    <t xml:space="preserve">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resaltan las siguientes actividades:
Durante el mes de julio, en el marco del programa de voluntariado se realizó una sensibilización del programa en la localidad de Usme. Los voluntarios apoyaron las actividades de conmemoración del día del perro callejero en las localidades de San Cristóbal, Santa Fe, Bosa y Suba, también se apoyó la marcha por los potencialemtne amorosos y 5 jornadas de adopción donde prestaron apoyo los voluntarios.
Se realizaron 6 espacios presenciales y 1 virtual de formación en el marco del programa de copropiedad y convivencia 
En el programa de red de aliados se realizó la gestión para realizar la charla de comportamiento para gatos con la fundación gato latte y la UCA. 
Se realizó la sesión extraordinaria del Consejo Distrital de Protección y Bienestar Animal donde se abordó la situación del distemper en la UCA.  
En este mes se empezaron los laboratorios cívicos donde se están trabajando los presupuestos participativos en la ciudad. 
En el marco del fortalecimiento del control social, desde el IDPYBA se acompañaron las mesas de pactos de los observatorios ciudadanos locales de la Veduría Distrital, participando las mesas de Puente Aranda, Suba y Fontibón, donde se presentaron las evidencias.
Así mismo, se realizaron las gestiones para reportar la información para el Índice Institutcional de Participación Ciudadana para la vigencia 2021-I y 2022-II, liderado por la Veeduría Distrital. 
En este mes se participó e dos sesiones de la CIP, donde se trataron los presupuestos participativos, causas ciudadanas y la política de participación incidente. </t>
  </si>
  <si>
    <t xml:space="preserve">En el marco de los pactos se ha logrado generar diagnósticos que responden a las problemáticas más sentidas en cada zona. Por medio de la construccion de mesas de trabajos en los consejos locales PYBA, mesas PYBA de las localidades y otros espacios de participación ciudadana, se definieron y ejecutaron 42 pactos en las instancias y espacios de participación ciudadana y movilización social por localidad para la Protección y Bienestar Animal. 
Para alcanzar el cumplimiento de la meta establecida para la vigencia 2022, de 430 pactos, se realizaron las siguientes acciones: 
1. Se realizaron reuniones y mesas de trabajo para definir las necesidades de las localidades del distrito capital
2. Se realizaron actividades de cumplimiento de los pactos definidos con las localidades del distrito capital
3. Reporte en Colibrí
4. Se lograron importantes gestiones para los pactos a nivel distrital y en las localidades de Sumapaz, Santa Fe, Bosa, San Cristóbal, Usaquén, Teusaquillo, Puente Aranda, Antonio Nariño, Ciudad Bolívar, Usme, Candelaria, Mártires, Kennedy y Suba, llevando los servicios de protección y bienestar animal a las comunidades con quienes se pactaron los compromisos. 
5. En el marco del fortalecimiento del control social, desde el IDPYBA se acompañaron las mesas de pactos de los observatorios ciudadanos locales de la Veeduría Distrital, participando en la entrega de evidencias en Suba, Fontibón y Puente Aranda. </t>
  </si>
  <si>
    <t xml:space="preserve">En julio se ejecutaron 42 pactos. 
Se lograron importantes gestiones para los pactos a nivel distrital y en las localidades de Sumapaz, Santa Fe, Bosa, San Cristóbal, Usaquén, Teusaquillo, Puente Aranda, Antonio Nariño, Ciudad Bolívar, Usme, Candelaria, Mártires, Kennedy y Suba, llevando los servicios de protección y bienestar animal a las comunidades con quienes se pactaron los compromisos. </t>
  </si>
  <si>
    <t>En el marco de la meta, en la vigencia 2022 se han adelantado 12 alianzas de 18 programadas para la vigencia, logrando un avance acumulado del 55,56% de la meta:
1. Empresa Rappi, en febrero. 
2. Alcaldía de Medellín y la Alcaldía de Popayán, en marzo. 
3.Terminal de transporte de Bogotá, en abril.  
4. Universidad Externado de Colombia, en abril.  
5. CATAM
6. BKC 
7.Asocialció  amigos parque la 93
8. Subred Norte
9. Subred Sur
10. Animanaturalis
11. Grupo G.R.A.V.E.D
12. SDIS
 En el mes de julio, se adelantaron importantes gestiones en:
*Celebración de una alianza entre el IDPYBA y EL GRUPO G.R.A.V.E.D para realizar sesiones de charlas sobre la gestión del riesgo en emergencias y desastres enfocada en animales para funcionarios y contratistas de la entidad a través del cual se plasma la voluntad de adelantar acciones para la sensibilización y educación en materia de protección y bienestar animal, abrir fortalecer las labores que realizan tanto funcionarios como contratistas del instituto
*Alianza entre el IDPYBA y la SDIS para realizar formación en bienestar animal a la comunidad de la localidad de Usme que permita adelantar acciones para la sensibilización y educación en materia de protección y bienestar animal, abrir fortalecer las labores que realizan los habitantes de la localidad.
Del mismo modo, se adelantaron importantes gestiones en:
*Celebración de la X caminata mundial por los potencialmente amorosos el día 17 de julio en la que estuvieron participando SDS, IDRD, SDG, Alcaldía local de la Candelaria, Alcaldía Local de Santa fe.
*Articulación para realizar una jornada de esterilización de animales de manejo especial en el parque el tunal de la localidad de Tunjuelito, en la que se atendieron 112 animales de compañía.
*Se generaron 2 espacios de charlas sobre la gestión del riesgo en emergencias y desastres enfocada en animales para funcionarios y contratistas de la entidad
*Se realizó una jornada de formación a los habitantes de la localidad de Usme en protección y bienestar animal en articulación con la alcaldía local y la SDIS con el objetivo de formar a ciudadano para ser voluntarios locales.</t>
  </si>
  <si>
    <t>En el marco de la meta, en la vigencia 2022 se han adelantado 12 alianzas de 18 programadas para la vigencia, logrando un avance acumulado del 55,56% de la meta:
1. Empresa Rappi, en febrero. 
2. Alcaldía de Medellín y la Alcaldía de Popayán, en marzo. 
3.Terminal de transporte de Bogotá, en abril.  
4. Universidad Externado de Colombia, en abril.  
5. CATAM
6. BKC 
7.Asocialció  amigos parque la 93
8. Subred Norte
9. Subred Sur
10. Animanaturalis
11. Grupo G.R.A.V.E.D
12. SDIS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</si>
</sst>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34">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71" fontId="9" fillId="24" borderId="47" xfId="1250" applyNumberFormat="1" applyFont="1" applyFill="1" applyBorder="1" applyAlignment="1">
      <alignment vertical="center" wrapText="1"/>
    </xf>
    <xf numFmtId="171" fontId="9" fillId="24" borderId="20" xfId="1250" applyNumberFormat="1" applyFont="1" applyFill="1" applyBorder="1" applyAlignment="1">
      <alignment vertical="center" wrapText="1"/>
    </xf>
    <xf numFmtId="0" fontId="9" fillId="66"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vertical="center" wrapText="1"/>
      <protection locked="0" hidden="1"/>
    </xf>
    <xf numFmtId="0" fontId="9" fillId="66" borderId="10" xfId="1250" applyNumberFormat="1" applyFont="1" applyFill="1" applyBorder="1" applyAlignment="1">
      <alignment horizontal="center" vertical="center"/>
    </xf>
    <xf numFmtId="0" fontId="9" fillId="0" borderId="20" xfId="1250" applyNumberFormat="1" applyFont="1" applyFill="1" applyBorder="1" applyAlignment="1">
      <alignment horizontal="center" vertical="center"/>
    </xf>
    <xf numFmtId="9" fontId="56" fillId="0" borderId="10" xfId="1495" applyFont="1" applyFill="1" applyBorder="1" applyAlignment="1" applyProtection="1">
      <alignment horizontal="center"/>
      <protection hidden="1"/>
    </xf>
    <xf numFmtId="1" fontId="9"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10" xfId="1250" applyNumberFormat="1" applyFont="1" applyFill="1" applyBorder="1" applyAlignment="1">
      <alignment horizontal="center" vertical="center"/>
    </xf>
    <xf numFmtId="1" fontId="9" fillId="0" borderId="10" xfId="1250" applyNumberFormat="1" applyFont="1" applyFill="1" applyBorder="1" applyAlignment="1">
      <alignment horizontal="center" vertical="center"/>
    </xf>
    <xf numFmtId="171" fontId="9" fillId="65"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71" fontId="53" fillId="65" borderId="10" xfId="1250" applyNumberFormat="1" applyFont="1" applyFill="1" applyBorder="1" applyAlignment="1">
      <alignment horizontal="center" vertical="center"/>
    </xf>
    <xf numFmtId="1" fontId="53" fillId="65" borderId="10" xfId="1250" applyNumberFormat="1" applyFont="1" applyFill="1" applyBorder="1" applyAlignment="1">
      <alignment horizontal="center" vertical="center"/>
    </xf>
    <xf numFmtId="171" fontId="53" fillId="66" borderId="1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0" fontId="9" fillId="67" borderId="20" xfId="1250" applyNumberFormat="1" applyFont="1" applyFill="1" applyBorder="1" applyAlignment="1">
      <alignment horizontal="center" vertical="center"/>
    </xf>
    <xf numFmtId="171" fontId="9" fillId="67" borderId="20" xfId="1250" applyNumberFormat="1" applyFont="1" applyFill="1" applyBorder="1" applyAlignment="1">
      <alignment horizontal="center" vertical="center"/>
    </xf>
    <xf numFmtId="171" fontId="53" fillId="67" borderId="10" xfId="1250" applyNumberFormat="1" applyFont="1" applyFill="1" applyBorder="1" applyAlignment="1">
      <alignment horizontal="center" vertical="center"/>
    </xf>
    <xf numFmtId="1" fontId="9" fillId="67" borderId="20" xfId="1250" applyNumberFormat="1" applyFont="1" applyFill="1" applyBorder="1" applyAlignment="1">
      <alignment horizontal="center" vertical="center"/>
    </xf>
    <xf numFmtId="171" fontId="9" fillId="67" borderId="10" xfId="1250" applyNumberFormat="1" applyFont="1" applyFill="1" applyBorder="1" applyAlignment="1">
      <alignment horizontal="center"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lignment horizontal="center" vertical="center"/>
    </xf>
    <xf numFmtId="49" fontId="9" fillId="0" borderId="10" xfId="1371" applyNumberFormat="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67" borderId="20" xfId="1371" applyFont="1" applyFill="1" applyBorder="1" applyAlignment="1" applyProtection="1">
      <alignment horizontal="justify" vertical="center" wrapText="1"/>
      <protection locked="0"/>
    </xf>
    <xf numFmtId="0" fontId="53" fillId="67" borderId="33" xfId="1371" applyFont="1" applyFill="1" applyBorder="1" applyAlignment="1" applyProtection="1">
      <alignment horizontal="justify" vertical="center" wrapText="1"/>
      <protection locked="0"/>
    </xf>
    <xf numFmtId="0" fontId="53" fillId="67"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 fontId="9" fillId="66" borderId="20" xfId="1250" applyNumberFormat="1" applyFont="1" applyFill="1" applyBorder="1" applyAlignment="1">
      <alignment horizontal="center" vertical="center" wrapText="1"/>
    </xf>
    <xf numFmtId="1" fontId="9" fillId="66" borderId="33" xfId="1250" applyNumberFormat="1" applyFont="1" applyFill="1" applyBorder="1" applyAlignment="1">
      <alignment horizontal="center" vertical="center" wrapText="1"/>
    </xf>
    <xf numFmtId="1" fontId="9" fillId="66" borderId="47" xfId="1250" applyNumberFormat="1"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9" fillId="67" borderId="20" xfId="1371" applyFont="1" applyFill="1" applyBorder="1" applyAlignment="1" applyProtection="1">
      <alignment horizontal="justify" vertical="center" wrapText="1"/>
      <protection locked="0"/>
    </xf>
    <xf numFmtId="0" fontId="9" fillId="67" borderId="33" xfId="1371" applyFont="1" applyFill="1" applyBorder="1" applyAlignment="1" applyProtection="1">
      <alignment horizontal="justify" vertical="center" wrapText="1"/>
      <protection locked="0"/>
    </xf>
    <xf numFmtId="0" fontId="9" fillId="67" borderId="47" xfId="1371" applyFont="1" applyFill="1" applyBorder="1" applyAlignment="1" applyProtection="1">
      <alignment horizontal="justify" vertical="center" wrapText="1"/>
      <protection locked="0"/>
    </xf>
    <xf numFmtId="0" fontId="76" fillId="67" borderId="33" xfId="1371" applyFont="1" applyFill="1" applyBorder="1" applyAlignment="1" applyProtection="1">
      <alignment horizontal="justify" vertical="center" wrapText="1"/>
      <protection locked="0"/>
    </xf>
    <xf numFmtId="0" fontId="76" fillId="67" borderId="47" xfId="1371" applyFont="1" applyFill="1" applyBorder="1" applyAlignment="1" applyProtection="1">
      <alignment horizontal="justify" vertical="center" wrapText="1"/>
      <protection locked="0"/>
    </xf>
    <xf numFmtId="1" fontId="9" fillId="24" borderId="20" xfId="1250" applyNumberFormat="1" applyFont="1" applyFill="1" applyBorder="1" applyAlignment="1">
      <alignment horizontal="center" vertical="center" wrapText="1"/>
    </xf>
    <xf numFmtId="1" fontId="9" fillId="24" borderId="33" xfId="1250" applyNumberFormat="1" applyFont="1" applyFill="1" applyBorder="1" applyAlignment="1">
      <alignment horizontal="center" vertical="center" wrapText="1"/>
    </xf>
    <xf numFmtId="1" fontId="9" fillId="24" borderId="47" xfId="1250" applyNumberFormat="1" applyFont="1" applyFill="1" applyBorder="1" applyAlignment="1">
      <alignment horizontal="center" vertical="center" wrapText="1"/>
    </xf>
    <xf numFmtId="0" fontId="9" fillId="0" borderId="10" xfId="1371" applyFont="1" applyFill="1" applyBorder="1" applyAlignment="1">
      <alignment horizontal="left" vertical="center" wrapText="1"/>
    </xf>
    <xf numFmtId="0" fontId="9" fillId="67" borderId="20" xfId="1371" applyFont="1" applyFill="1" applyBorder="1" applyAlignment="1" applyProtection="1">
      <alignment horizontal="justify" vertical="top" wrapText="1"/>
      <protection locked="0"/>
    </xf>
    <xf numFmtId="0" fontId="9" fillId="67" borderId="33" xfId="1371" applyFont="1" applyFill="1" applyBorder="1" applyAlignment="1" applyProtection="1">
      <alignment horizontal="justify" vertical="top" wrapText="1"/>
      <protection locked="0"/>
    </xf>
    <xf numFmtId="0" fontId="9" fillId="67" borderId="47" xfId="1371" applyFont="1" applyFill="1" applyBorder="1" applyAlignment="1" applyProtection="1">
      <alignment horizontal="justify" vertical="top" wrapText="1"/>
      <protection locked="0"/>
    </xf>
    <xf numFmtId="171" fontId="9" fillId="65" borderId="20" xfId="1250" applyNumberFormat="1" applyFont="1" applyFill="1" applyBorder="1" applyAlignment="1">
      <alignment horizontal="center" vertical="center" wrapText="1"/>
    </xf>
    <xf numFmtId="171" fontId="9" fillId="65" borderId="33" xfId="1250" applyNumberFormat="1" applyFont="1" applyFill="1" applyBorder="1" applyAlignment="1">
      <alignment horizontal="center" vertical="center" wrapText="1"/>
    </xf>
    <xf numFmtId="171" fontId="9" fillId="65" borderId="47" xfId="1250" applyNumberFormat="1" applyFont="1" applyFill="1" applyBorder="1" applyAlignment="1">
      <alignment horizontal="center" vertical="center" wrapText="1"/>
    </xf>
    <xf numFmtId="167" fontId="9" fillId="65" borderId="17" xfId="1250" applyFont="1" applyFill="1" applyBorder="1" applyAlignment="1" applyProtection="1">
      <alignment horizontal="center" vertical="center" wrapText="1"/>
      <protection locked="0"/>
    </xf>
    <xf numFmtId="167" fontId="9" fillId="65" borderId="36" xfId="1250" applyFont="1" applyFill="1" applyBorder="1" applyAlignment="1" applyProtection="1">
      <alignment horizontal="center" vertical="center" wrapText="1"/>
      <protection locked="0"/>
    </xf>
    <xf numFmtId="167" fontId="9" fillId="65" borderId="19" xfId="1250" applyFont="1" applyFill="1" applyBorder="1" applyAlignment="1" applyProtection="1">
      <alignment horizontal="center" vertical="center" wrapText="1"/>
      <protection locked="0"/>
    </xf>
    <xf numFmtId="0" fontId="53" fillId="67" borderId="20" xfId="1371" applyFont="1" applyFill="1" applyBorder="1" applyAlignment="1" applyProtection="1">
      <alignment horizontal="justify" vertical="top" wrapText="1"/>
      <protection locked="0"/>
    </xf>
    <xf numFmtId="0" fontId="53" fillId="67" borderId="33" xfId="1371" applyFont="1" applyFill="1" applyBorder="1" applyAlignment="1" applyProtection="1">
      <alignment horizontal="justify" vertical="top" wrapText="1"/>
      <protection locked="0"/>
    </xf>
    <xf numFmtId="0" fontId="53" fillId="67" borderId="35" xfId="1371" applyFont="1" applyFill="1" applyBorder="1" applyAlignment="1" applyProtection="1">
      <alignment horizontal="justify" vertical="top" wrapText="1"/>
      <protection locked="0"/>
    </xf>
    <xf numFmtId="171" fontId="9" fillId="66" borderId="20" xfId="1250" applyNumberFormat="1" applyFont="1" applyFill="1" applyBorder="1" applyAlignment="1">
      <alignment horizontal="center" vertical="center" wrapText="1"/>
    </xf>
    <xf numFmtId="171" fontId="9" fillId="66" borderId="33" xfId="1250" applyNumberFormat="1" applyFont="1" applyFill="1" applyBorder="1" applyAlignment="1">
      <alignment horizontal="center" vertical="center" wrapText="1"/>
    </xf>
    <xf numFmtId="171" fontId="9" fillId="66" borderId="47" xfId="1250"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General</c:formatCode>
                <c:ptCount val="12"/>
                <c:pt idx="0">
                  <c:v>10</c:v>
                </c:pt>
                <c:pt idx="1">
                  <c:v>2</c:v>
                </c:pt>
                <c:pt idx="2">
                  <c:v>31</c:v>
                </c:pt>
                <c:pt idx="3">
                  <c:v>44</c:v>
                </c:pt>
                <c:pt idx="4">
                  <c:v>30</c:v>
                </c:pt>
                <c:pt idx="5">
                  <c:v>68</c:v>
                </c:pt>
                <c:pt idx="6">
                  <c:v>46</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General</c:formatCode>
                <c:ptCount val="12"/>
                <c:pt idx="0">
                  <c:v>10</c:v>
                </c:pt>
                <c:pt idx="1">
                  <c:v>2</c:v>
                </c:pt>
                <c:pt idx="2">
                  <c:v>31</c:v>
                </c:pt>
                <c:pt idx="3">
                  <c:v>44</c:v>
                </c:pt>
                <c:pt idx="4">
                  <c:v>30</c:v>
                </c:pt>
                <c:pt idx="5">
                  <c:v>68</c:v>
                </c:pt>
                <c:pt idx="6">
                  <c:v>46</c:v>
                </c:pt>
                <c:pt idx="7">
                  <c:v>34</c:v>
                </c:pt>
                <c:pt idx="8">
                  <c:v>40</c:v>
                </c:pt>
                <c:pt idx="9">
                  <c:v>27</c:v>
                </c:pt>
                <c:pt idx="10">
                  <c:v>11</c:v>
                </c:pt>
                <c:pt idx="11">
                  <c:v>7</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2.8571428571428571E-2</c:v>
                </c:pt>
                <c:pt idx="1">
                  <c:v>3.4285714285714287E-2</c:v>
                </c:pt>
                <c:pt idx="2">
                  <c:v>0.12285714285714286</c:v>
                </c:pt>
                <c:pt idx="3">
                  <c:v>0.24857142857142858</c:v>
                </c:pt>
                <c:pt idx="4">
                  <c:v>0.3342857142857143</c:v>
                </c:pt>
                <c:pt idx="5">
                  <c:v>0.52857142857142858</c:v>
                </c:pt>
                <c:pt idx="6">
                  <c:v>0.66</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c:formatCode>
                <c:ptCount val="12"/>
                <c:pt idx="0">
                  <c:v>0</c:v>
                </c:pt>
                <c:pt idx="1">
                  <c:v>0</c:v>
                </c:pt>
                <c:pt idx="2">
                  <c:v>0</c:v>
                </c:pt>
                <c:pt idx="3">
                  <c:v>0</c:v>
                </c:pt>
                <c:pt idx="4">
                  <c:v>0</c:v>
                </c:pt>
                <c:pt idx="5">
                  <c:v>0</c:v>
                </c:pt>
                <c:pt idx="6">
                  <c:v>0</c:v>
                </c:pt>
                <c:pt idx="7">
                  <c:v>1</c:v>
                </c:pt>
                <c:pt idx="8">
                  <c:v>0</c:v>
                </c:pt>
                <c:pt idx="9">
                  <c:v>1</c:v>
                </c:pt>
                <c:pt idx="10">
                  <c:v>0</c:v>
                </c:pt>
                <c:pt idx="11">
                  <c:v>0</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2440</c:v>
                </c:pt>
                <c:pt idx="1">
                  <c:v>2209</c:v>
                </c:pt>
                <c:pt idx="2">
                  <c:v>3193</c:v>
                </c:pt>
                <c:pt idx="3">
                  <c:v>2900</c:v>
                </c:pt>
                <c:pt idx="4">
                  <c:v>2474</c:v>
                </c:pt>
                <c:pt idx="5">
                  <c:v>4543</c:v>
                </c:pt>
                <c:pt idx="6">
                  <c:v>2951</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2440</c:v>
                </c:pt>
                <c:pt idx="1">
                  <c:v>2209</c:v>
                </c:pt>
                <c:pt idx="2">
                  <c:v>3193</c:v>
                </c:pt>
                <c:pt idx="3">
                  <c:v>2900</c:v>
                </c:pt>
                <c:pt idx="4">
                  <c:v>2474</c:v>
                </c:pt>
                <c:pt idx="5">
                  <c:v>4543</c:v>
                </c:pt>
                <c:pt idx="6">
                  <c:v>1757</c:v>
                </c:pt>
                <c:pt idx="7">
                  <c:v>1700</c:v>
                </c:pt>
                <c:pt idx="8">
                  <c:v>1306</c:v>
                </c:pt>
                <c:pt idx="9">
                  <c:v>500</c:v>
                </c:pt>
                <c:pt idx="10">
                  <c:v>426</c:v>
                </c:pt>
                <c:pt idx="11">
                  <c:v>358</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9.7600000000000006E-2</c:v>
                </c:pt>
                <c:pt idx="1">
                  <c:v>0.18596000000000001</c:v>
                </c:pt>
                <c:pt idx="2">
                  <c:v>0.31368000000000001</c:v>
                </c:pt>
                <c:pt idx="3">
                  <c:v>0.42968000000000001</c:v>
                </c:pt>
                <c:pt idx="4">
                  <c:v>0.52864</c:v>
                </c:pt>
                <c:pt idx="5">
                  <c:v>0.71035999999999999</c:v>
                </c:pt>
                <c:pt idx="6">
                  <c:v>0.82840000000000003</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84</c:v>
                </c:pt>
                <c:pt idx="1">
                  <c:v>150</c:v>
                </c:pt>
                <c:pt idx="2">
                  <c:v>255</c:v>
                </c:pt>
                <c:pt idx="3">
                  <c:v>404</c:v>
                </c:pt>
                <c:pt idx="4">
                  <c:v>400</c:v>
                </c:pt>
                <c:pt idx="5">
                  <c:v>401</c:v>
                </c:pt>
                <c:pt idx="6">
                  <c:v>300</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84</c:v>
                </c:pt>
                <c:pt idx="1">
                  <c:v>150</c:v>
                </c:pt>
                <c:pt idx="2">
                  <c:v>255</c:v>
                </c:pt>
                <c:pt idx="3">
                  <c:v>404</c:v>
                </c:pt>
                <c:pt idx="4">
                  <c:v>400</c:v>
                </c:pt>
                <c:pt idx="5">
                  <c:v>401</c:v>
                </c:pt>
                <c:pt idx="6">
                  <c:v>300</c:v>
                </c:pt>
                <c:pt idx="7">
                  <c:v>450</c:v>
                </c:pt>
                <c:pt idx="8">
                  <c:v>400</c:v>
                </c:pt>
                <c:pt idx="9">
                  <c:v>500</c:v>
                </c:pt>
                <c:pt idx="10">
                  <c:v>350</c:v>
                </c:pt>
                <c:pt idx="11">
                  <c:v>306</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2.1000000000000001E-2</c:v>
                </c:pt>
                <c:pt idx="1">
                  <c:v>5.8499999999999996E-2</c:v>
                </c:pt>
                <c:pt idx="2">
                  <c:v>0.12225</c:v>
                </c:pt>
                <c:pt idx="3">
                  <c:v>0.22325</c:v>
                </c:pt>
                <c:pt idx="4">
                  <c:v>0.32325000000000004</c:v>
                </c:pt>
                <c:pt idx="5">
                  <c:v>0.42350000000000004</c:v>
                </c:pt>
                <c:pt idx="6">
                  <c:v>0.49850000000000005</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c:v>17</c:v>
                </c:pt>
                <c:pt idx="1">
                  <c:v>14</c:v>
                </c:pt>
                <c:pt idx="2">
                  <c:v>21</c:v>
                </c:pt>
                <c:pt idx="3">
                  <c:v>40</c:v>
                </c:pt>
                <c:pt idx="4">
                  <c:v>41</c:v>
                </c:pt>
                <c:pt idx="5">
                  <c:v>42</c:v>
                </c:pt>
                <c:pt idx="6">
                  <c:v>42</c:v>
                </c:pt>
              </c:numCache>
            </c:numRef>
          </c:val>
          <c:extLst>
            <c:ext xmlns:c16="http://schemas.microsoft.com/office/drawing/2014/chart" uri="{C3380CC4-5D6E-409C-BE32-E72D297353CC}">
              <c16:uniqueId val="{00000000-CFB5-4E5A-9DA1-7300A985824E}"/>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17</c:v>
                </c:pt>
                <c:pt idx="1">
                  <c:v>14</c:v>
                </c:pt>
                <c:pt idx="2">
                  <c:v>21</c:v>
                </c:pt>
                <c:pt idx="3">
                  <c:v>40</c:v>
                </c:pt>
                <c:pt idx="4">
                  <c:v>41</c:v>
                </c:pt>
                <c:pt idx="5">
                  <c:v>42</c:v>
                </c:pt>
                <c:pt idx="6">
                  <c:v>42</c:v>
                </c:pt>
                <c:pt idx="7">
                  <c:v>42</c:v>
                </c:pt>
                <c:pt idx="8">
                  <c:v>42</c:v>
                </c:pt>
                <c:pt idx="9">
                  <c:v>43</c:v>
                </c:pt>
                <c:pt idx="10">
                  <c:v>43</c:v>
                </c:pt>
                <c:pt idx="11">
                  <c:v>43</c:v>
                </c:pt>
              </c:numCache>
            </c:numRef>
          </c:val>
          <c:extLst>
            <c:ext xmlns:c16="http://schemas.microsoft.com/office/drawing/2014/chart" uri="{C3380CC4-5D6E-409C-BE32-E72D297353CC}">
              <c16:uniqueId val="{00000001-CFB5-4E5A-9DA1-7300A985824E}"/>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3.9534883720930232E-2</c:v>
                </c:pt>
                <c:pt idx="1">
                  <c:v>7.2093023255813959E-2</c:v>
                </c:pt>
                <c:pt idx="2">
                  <c:v>0.12093023255813953</c:v>
                </c:pt>
                <c:pt idx="3">
                  <c:v>0.21395348837209302</c:v>
                </c:pt>
                <c:pt idx="4">
                  <c:v>0.30930232558139537</c:v>
                </c:pt>
                <c:pt idx="5">
                  <c:v>0.40697674418604651</c:v>
                </c:pt>
                <c:pt idx="6">
                  <c:v>0.50465116279069766</c:v>
                </c:pt>
                <c:pt idx="7">
                  <c:v>0</c:v>
                </c:pt>
                <c:pt idx="8">
                  <c:v>0</c:v>
                </c:pt>
                <c:pt idx="9">
                  <c:v>0</c:v>
                </c:pt>
                <c:pt idx="10">
                  <c:v>0</c:v>
                </c:pt>
                <c:pt idx="11">
                  <c:v>0</c:v>
                </c:pt>
              </c:numCache>
            </c:numRef>
          </c:val>
          <c:smooth val="0"/>
          <c:extLst>
            <c:ext xmlns:c16="http://schemas.microsoft.com/office/drawing/2014/chart" uri="{C3380CC4-5D6E-409C-BE32-E72D297353CC}">
              <c16:uniqueId val="{00000002-CFB5-4E5A-9DA1-7300A985824E}"/>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1</c:v>
                </c:pt>
                <c:pt idx="2">
                  <c:v>1</c:v>
                </c:pt>
                <c:pt idx="3">
                  <c:v>2</c:v>
                </c:pt>
                <c:pt idx="4">
                  <c:v>3</c:v>
                </c:pt>
                <c:pt idx="5">
                  <c:v>3</c:v>
                </c:pt>
                <c:pt idx="6">
                  <c:v>2</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1</c:v>
                </c:pt>
                <c:pt idx="2">
                  <c:v>1</c:v>
                </c:pt>
                <c:pt idx="3">
                  <c:v>2</c:v>
                </c:pt>
                <c:pt idx="4">
                  <c:v>3</c:v>
                </c:pt>
                <c:pt idx="5">
                  <c:v>3</c:v>
                </c:pt>
                <c:pt idx="6">
                  <c:v>2</c:v>
                </c:pt>
                <c:pt idx="7">
                  <c:v>2</c:v>
                </c:pt>
                <c:pt idx="8">
                  <c:v>2</c:v>
                </c:pt>
                <c:pt idx="9">
                  <c:v>1</c:v>
                </c:pt>
                <c:pt idx="10">
                  <c:v>1</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5.5555555555555552E-2</c:v>
                </c:pt>
                <c:pt idx="2">
                  <c:v>0.1111111111111111</c:v>
                </c:pt>
                <c:pt idx="3">
                  <c:v>0.22222222222222221</c:v>
                </c:pt>
                <c:pt idx="4">
                  <c:v>0.38888888888888884</c:v>
                </c:pt>
                <c:pt idx="5">
                  <c:v>0.55555555555555547</c:v>
                </c:pt>
                <c:pt idx="6">
                  <c:v>0.66666666666666652</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38287</xdr:colOff>
      <xdr:row>39</xdr:row>
      <xdr:rowOff>25213</xdr:rowOff>
    </xdr:from>
    <xdr:to>
      <xdr:col>8</xdr:col>
      <xdr:colOff>1445560</xdr:colOff>
      <xdr:row>43</xdr:row>
      <xdr:rowOff>414432</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70126</xdr:colOff>
      <xdr:row>39</xdr:row>
      <xdr:rowOff>314451</xdr:rowOff>
    </xdr:from>
    <xdr:to>
      <xdr:col>8</xdr:col>
      <xdr:colOff>1492168</xdr:colOff>
      <xdr:row>43</xdr:row>
      <xdr:rowOff>392305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193922</xdr:colOff>
      <xdr:row>39</xdr:row>
      <xdr:rowOff>180835</xdr:rowOff>
    </xdr:from>
    <xdr:to>
      <xdr:col>8</xdr:col>
      <xdr:colOff>1372054</xdr:colOff>
      <xdr:row>43</xdr:row>
      <xdr:rowOff>317499</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54175</xdr:colOff>
      <xdr:row>39</xdr:row>
      <xdr:rowOff>349652</xdr:rowOff>
    </xdr:from>
    <xdr:to>
      <xdr:col>8</xdr:col>
      <xdr:colOff>1453998</xdr:colOff>
      <xdr:row>44</xdr:row>
      <xdr:rowOff>319179</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6350</xdr:colOff>
      <xdr:row>39</xdr:row>
      <xdr:rowOff>22225</xdr:rowOff>
    </xdr:from>
    <xdr:to>
      <xdr:col>8</xdr:col>
      <xdr:colOff>1416095</xdr:colOff>
      <xdr:row>43</xdr:row>
      <xdr:rowOff>381561</xdr:rowOff>
    </xdr:to>
    <xdr:graphicFrame macro="">
      <xdr:nvGraphicFramePr>
        <xdr:cNvPr id="6" name="Gráfico 3">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156281</xdr:colOff>
      <xdr:row>39</xdr:row>
      <xdr:rowOff>234553</xdr:rowOff>
    </xdr:from>
    <xdr:to>
      <xdr:col>9</xdr:col>
      <xdr:colOff>69476</xdr:colOff>
      <xdr:row>42</xdr:row>
      <xdr:rowOff>262836</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26"/>
      <c r="B2" s="226"/>
      <c r="C2" s="223" t="s">
        <v>24</v>
      </c>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53"/>
    </row>
    <row r="3" spans="1:67" s="124" customFormat="1" ht="45.75" customHeight="1" x14ac:dyDescent="0.25">
      <c r="A3" s="226"/>
      <c r="B3" s="226"/>
      <c r="C3" s="223" t="s">
        <v>25</v>
      </c>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54"/>
    </row>
    <row r="4" spans="1:67" s="124" customFormat="1" ht="45.75" customHeight="1" x14ac:dyDescent="0.25">
      <c r="A4" s="226"/>
      <c r="B4" s="226"/>
      <c r="C4" s="223" t="s">
        <v>198</v>
      </c>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54"/>
    </row>
    <row r="5" spans="1:67" s="124" customFormat="1" ht="45.75" customHeight="1" x14ac:dyDescent="0.25">
      <c r="A5" s="226"/>
      <c r="B5" s="226"/>
      <c r="C5" s="233" t="s">
        <v>29</v>
      </c>
      <c r="D5" s="233"/>
      <c r="E5" s="233"/>
      <c r="F5" s="233"/>
      <c r="G5" s="233"/>
      <c r="H5" s="233"/>
      <c r="I5" s="233"/>
      <c r="J5" s="233"/>
      <c r="K5" s="233"/>
      <c r="L5" s="233"/>
      <c r="M5" s="233"/>
      <c r="N5" s="233"/>
      <c r="O5" s="233"/>
      <c r="P5" s="233"/>
      <c r="Q5" s="233"/>
      <c r="R5" s="251" t="s">
        <v>189</v>
      </c>
      <c r="S5" s="251"/>
      <c r="T5" s="251"/>
      <c r="U5" s="251"/>
      <c r="V5" s="251"/>
      <c r="W5" s="251"/>
      <c r="X5" s="251"/>
      <c r="Y5" s="251"/>
      <c r="Z5" s="251"/>
      <c r="AA5" s="251"/>
      <c r="AB5" s="251"/>
      <c r="AC5" s="251"/>
      <c r="AD5" s="251"/>
      <c r="AE5" s="251"/>
      <c r="AF5" s="255"/>
    </row>
    <row r="6" spans="1:67" s="125" customFormat="1" ht="30.75" customHeight="1" x14ac:dyDescent="0.25">
      <c r="D6" s="126"/>
      <c r="K6" s="127"/>
      <c r="AA6" s="128"/>
    </row>
    <row r="7" spans="1:67" s="125" customFormat="1" ht="42" customHeight="1" x14ac:dyDescent="0.25">
      <c r="B7" s="129" t="s">
        <v>32</v>
      </c>
      <c r="C7" s="225" t="e">
        <f>+#REF!</f>
        <v>#REF!</v>
      </c>
      <c r="D7" s="225"/>
      <c r="E7" s="225"/>
      <c r="F7" s="225"/>
      <c r="G7" s="225"/>
      <c r="K7" s="127"/>
      <c r="AA7" s="128"/>
    </row>
    <row r="8" spans="1:67" s="125" customFormat="1" ht="42" customHeight="1" x14ac:dyDescent="0.25">
      <c r="B8" s="129" t="s">
        <v>1</v>
      </c>
      <c r="C8" s="225" t="e">
        <f>+#REF!</f>
        <v>#REF!</v>
      </c>
      <c r="D8" s="225"/>
      <c r="E8" s="225"/>
      <c r="F8" s="225"/>
      <c r="G8" s="225"/>
      <c r="K8" s="127"/>
      <c r="AA8" s="128"/>
    </row>
    <row r="9" spans="1:67" s="125" customFormat="1" ht="42" customHeight="1" x14ac:dyDescent="0.25">
      <c r="B9" s="130" t="s">
        <v>30</v>
      </c>
      <c r="C9" s="225" t="e">
        <f>+#REF!</f>
        <v>#REF!</v>
      </c>
      <c r="D9" s="225"/>
      <c r="E9" s="225"/>
      <c r="F9" s="225"/>
      <c r="G9" s="225"/>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42" t="str">
        <f>+'[1]Sección 1. Metas - Magnitud'!B13</f>
        <v>PLAN DE DESARROLLO - BOGOTÁ MEJOR PARA TODOS 2016-2020</v>
      </c>
      <c r="B11" s="243"/>
      <c r="C11" s="243"/>
      <c r="D11" s="243"/>
      <c r="E11" s="243"/>
      <c r="F11" s="243"/>
      <c r="G11" s="243"/>
      <c r="H11" s="244"/>
      <c r="I11" s="257" t="s">
        <v>36</v>
      </c>
      <c r="J11" s="258"/>
      <c r="K11" s="258"/>
      <c r="L11" s="258"/>
      <c r="M11" s="258"/>
      <c r="N11" s="259"/>
      <c r="O11" s="252" t="s">
        <v>38</v>
      </c>
      <c r="P11" s="252"/>
      <c r="Q11" s="252"/>
      <c r="R11" s="252"/>
      <c r="S11" s="252"/>
      <c r="T11" s="252"/>
      <c r="U11" s="252"/>
      <c r="V11" s="252"/>
      <c r="W11" s="252"/>
      <c r="X11" s="252"/>
      <c r="Y11" s="252"/>
      <c r="Z11" s="252"/>
      <c r="AA11" s="252"/>
      <c r="AB11" s="252"/>
      <c r="AC11" s="252"/>
      <c r="AD11" s="242" t="s">
        <v>18</v>
      </c>
      <c r="AE11" s="243"/>
      <c r="AF11" s="244"/>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24" t="s">
        <v>154</v>
      </c>
      <c r="B13" s="224" t="str">
        <f>+'[2]Sección 1. Metas - Magnitud'!I15</f>
        <v>Demarcar 2.600 kilómetro carril de vías</v>
      </c>
      <c r="C13" s="224">
        <v>224</v>
      </c>
      <c r="D13" s="224" t="s">
        <v>187</v>
      </c>
      <c r="E13" s="224">
        <v>171</v>
      </c>
      <c r="F13" s="256" t="s">
        <v>175</v>
      </c>
      <c r="G13" s="224" t="s">
        <v>152</v>
      </c>
      <c r="H13" s="224" t="s">
        <v>70</v>
      </c>
      <c r="I13" s="234" t="e">
        <f>SUM(J13:N14)</f>
        <v>#REF!</v>
      </c>
      <c r="J13" s="231" t="e">
        <f>+#REF!</f>
        <v>#REF!</v>
      </c>
      <c r="K13" s="260" t="e">
        <f>+#REF!</f>
        <v>#REF!</v>
      </c>
      <c r="L13" s="229" t="e">
        <f>+#REF!</f>
        <v>#REF!</v>
      </c>
      <c r="M13" s="231" t="e">
        <f>+#REF!</f>
        <v>#REF!</v>
      </c>
      <c r="N13" s="231" t="e">
        <f>+#REF!</f>
        <v>#REF!</v>
      </c>
      <c r="O13" s="235" t="e">
        <f>+#REF!</f>
        <v>#REF!</v>
      </c>
      <c r="P13" s="235">
        <v>6.45</v>
      </c>
      <c r="Q13" s="235">
        <v>31.03</v>
      </c>
      <c r="R13" s="235"/>
      <c r="S13" s="235" t="e">
        <f>+#REF!</f>
        <v>#REF!</v>
      </c>
      <c r="T13" s="235" t="e">
        <f>+#REF!</f>
        <v>#REF!</v>
      </c>
      <c r="U13" s="235" t="e">
        <f>+#REF!</f>
        <v>#REF!</v>
      </c>
      <c r="V13" s="235" t="e">
        <f>+#REF!</f>
        <v>#REF!</v>
      </c>
      <c r="W13" s="235" t="e">
        <f>+#REF!</f>
        <v>#REF!</v>
      </c>
      <c r="X13" s="235" t="e">
        <f>+#REF!</f>
        <v>#REF!</v>
      </c>
      <c r="Y13" s="235" t="e">
        <f>+#REF!</f>
        <v>#REF!</v>
      </c>
      <c r="Z13" s="235" t="e">
        <f>+#REF!</f>
        <v>#REF!</v>
      </c>
      <c r="AA13" s="240" t="e">
        <f>SUM(O13:Z14)</f>
        <v>#REF!</v>
      </c>
      <c r="AB13" s="237" t="e">
        <f>+AA13/K13</f>
        <v>#REF!</v>
      </c>
      <c r="AC13" s="237" t="e">
        <f>+(J13+AA13)/I13</f>
        <v>#REF!</v>
      </c>
      <c r="AD13" s="238" t="s">
        <v>219</v>
      </c>
      <c r="AE13" s="227" t="s">
        <v>223</v>
      </c>
      <c r="AF13" s="238"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24"/>
      <c r="B14" s="224"/>
      <c r="C14" s="224"/>
      <c r="D14" s="224"/>
      <c r="E14" s="224"/>
      <c r="F14" s="256"/>
      <c r="G14" s="224"/>
      <c r="H14" s="224"/>
      <c r="I14" s="234"/>
      <c r="J14" s="232"/>
      <c r="K14" s="261"/>
      <c r="L14" s="230"/>
      <c r="M14" s="232"/>
      <c r="N14" s="232"/>
      <c r="O14" s="236"/>
      <c r="P14" s="236"/>
      <c r="Q14" s="236"/>
      <c r="R14" s="236"/>
      <c r="S14" s="236"/>
      <c r="T14" s="236"/>
      <c r="U14" s="236"/>
      <c r="V14" s="236"/>
      <c r="W14" s="236"/>
      <c r="X14" s="236"/>
      <c r="Y14" s="236"/>
      <c r="Z14" s="236"/>
      <c r="AA14" s="241"/>
      <c r="AB14" s="237"/>
      <c r="AC14" s="237"/>
      <c r="AD14" s="239"/>
      <c r="AE14" s="228"/>
      <c r="AF14" s="239"/>
    </row>
    <row r="15" spans="1:67" ht="89.25" customHeight="1" x14ac:dyDescent="0.25">
      <c r="A15" s="224" t="s">
        <v>154</v>
      </c>
      <c r="B15" s="224" t="str">
        <f>+'[2]Sección 1. Metas - Magnitud'!I18</f>
        <v>Instalar 35.000 señales verticales de pedestal</v>
      </c>
      <c r="C15" s="224">
        <v>223</v>
      </c>
      <c r="D15" s="224" t="s">
        <v>188</v>
      </c>
      <c r="E15" s="224">
        <v>170</v>
      </c>
      <c r="F15" s="256" t="s">
        <v>174</v>
      </c>
      <c r="G15" s="224" t="s">
        <v>152</v>
      </c>
      <c r="H15" s="224" t="s">
        <v>70</v>
      </c>
      <c r="I15" s="234" t="e">
        <f>SUM(J15:N16)</f>
        <v>#REF!</v>
      </c>
      <c r="J15" s="249" t="e">
        <f>+#REF!</f>
        <v>#REF!</v>
      </c>
      <c r="K15" s="245" t="e">
        <f>+#REF!</f>
        <v>#REF!</v>
      </c>
      <c r="L15" s="247" t="e">
        <f>+#REF!</f>
        <v>#REF!</v>
      </c>
      <c r="M15" s="249" t="e">
        <f>+#REF!</f>
        <v>#REF!</v>
      </c>
      <c r="N15" s="249" t="e">
        <f>+#REF!</f>
        <v>#REF!</v>
      </c>
      <c r="O15" s="235">
        <v>53</v>
      </c>
      <c r="P15" s="235">
        <v>712</v>
      </c>
      <c r="Q15" s="235">
        <v>881</v>
      </c>
      <c r="R15" s="235"/>
      <c r="S15" s="235" t="e">
        <f>+#REF!</f>
        <v>#REF!</v>
      </c>
      <c r="T15" s="235" t="e">
        <f>+#REF!</f>
        <v>#REF!</v>
      </c>
      <c r="U15" s="235" t="e">
        <f>+#REF!</f>
        <v>#REF!</v>
      </c>
      <c r="V15" s="235" t="e">
        <f>+#REF!</f>
        <v>#REF!</v>
      </c>
      <c r="W15" s="235" t="e">
        <f>+#REF!</f>
        <v>#REF!</v>
      </c>
      <c r="X15" s="235" t="e">
        <f>+#REF!</f>
        <v>#REF!</v>
      </c>
      <c r="Y15" s="235" t="e">
        <f>+#REF!</f>
        <v>#REF!</v>
      </c>
      <c r="Z15" s="235" t="e">
        <f>+#REF!</f>
        <v>#REF!</v>
      </c>
      <c r="AA15" s="240" t="e">
        <f>SUM(O15:Z16)</f>
        <v>#REF!</v>
      </c>
      <c r="AB15" s="237" t="e">
        <f>+AA15/K15</f>
        <v>#REF!</v>
      </c>
      <c r="AC15" s="237" t="e">
        <f>+(J15+AA15)/I15</f>
        <v>#REF!</v>
      </c>
      <c r="AD15" s="238" t="s">
        <v>221</v>
      </c>
      <c r="AE15" s="227" t="s">
        <v>223</v>
      </c>
      <c r="AF15" s="238" t="s">
        <v>222</v>
      </c>
    </row>
    <row r="16" spans="1:67" ht="140.25" customHeight="1" x14ac:dyDescent="0.25">
      <c r="A16" s="224"/>
      <c r="B16" s="224"/>
      <c r="C16" s="224"/>
      <c r="D16" s="224"/>
      <c r="E16" s="224"/>
      <c r="F16" s="256"/>
      <c r="G16" s="224"/>
      <c r="H16" s="224"/>
      <c r="I16" s="234"/>
      <c r="J16" s="250"/>
      <c r="K16" s="246"/>
      <c r="L16" s="248"/>
      <c r="M16" s="250"/>
      <c r="N16" s="250"/>
      <c r="O16" s="236"/>
      <c r="P16" s="236"/>
      <c r="Q16" s="236"/>
      <c r="R16" s="236"/>
      <c r="S16" s="236"/>
      <c r="T16" s="236"/>
      <c r="U16" s="236"/>
      <c r="V16" s="236"/>
      <c r="W16" s="236"/>
      <c r="X16" s="236"/>
      <c r="Y16" s="236"/>
      <c r="Z16" s="236"/>
      <c r="AA16" s="241"/>
      <c r="AB16" s="237"/>
      <c r="AC16" s="237"/>
      <c r="AD16" s="239"/>
      <c r="AE16" s="228"/>
      <c r="AF16" s="239"/>
    </row>
    <row r="17" spans="1:32" ht="62.25" customHeight="1" x14ac:dyDescent="0.25">
      <c r="A17" s="224" t="s">
        <v>154</v>
      </c>
      <c r="B17" s="280" t="str">
        <f>+'[2]Sección 1. Metas - Magnitud'!I45</f>
        <v>Realizar el 100% de las actividades para la segunda fase del Sistema Inteligente de Tranporte - SIT</v>
      </c>
      <c r="C17" s="224">
        <v>231</v>
      </c>
      <c r="D17" s="224" t="s">
        <v>176</v>
      </c>
      <c r="E17" s="224">
        <v>178</v>
      </c>
      <c r="F17" s="256" t="s">
        <v>177</v>
      </c>
      <c r="G17" s="224" t="s">
        <v>151</v>
      </c>
      <c r="H17" s="224" t="s">
        <v>70</v>
      </c>
      <c r="I17" s="262">
        <f>SUM(J17:N18)</f>
        <v>1</v>
      </c>
      <c r="J17" s="291">
        <v>0.05</v>
      </c>
      <c r="K17" s="278">
        <v>0.28999999999999998</v>
      </c>
      <c r="L17" s="281">
        <v>0.25</v>
      </c>
      <c r="M17" s="278">
        <v>0.4</v>
      </c>
      <c r="N17" s="278">
        <v>0.01</v>
      </c>
      <c r="O17" s="283">
        <v>0.19</v>
      </c>
      <c r="P17" s="284"/>
      <c r="Q17" s="284"/>
      <c r="R17" s="287">
        <v>0</v>
      </c>
      <c r="S17" s="288"/>
      <c r="T17" s="288"/>
      <c r="U17" s="266">
        <v>0</v>
      </c>
      <c r="V17" s="267"/>
      <c r="W17" s="267"/>
      <c r="X17" s="266">
        <v>0</v>
      </c>
      <c r="Y17" s="267"/>
      <c r="Z17" s="267"/>
      <c r="AA17" s="270">
        <f>+R17+O17+U17+X17</f>
        <v>0.19</v>
      </c>
      <c r="AB17" s="237">
        <f>+AA17/K17</f>
        <v>0.65517241379310354</v>
      </c>
      <c r="AC17" s="237">
        <f>+(J17+AA17)/I17</f>
        <v>0.24</v>
      </c>
      <c r="AD17" s="264" t="s">
        <v>224</v>
      </c>
      <c r="AE17" s="227" t="s">
        <v>223</v>
      </c>
      <c r="AF17" s="264" t="s">
        <v>225</v>
      </c>
    </row>
    <row r="18" spans="1:32" ht="200.25" customHeight="1" x14ac:dyDescent="0.25">
      <c r="A18" s="224"/>
      <c r="B18" s="280"/>
      <c r="C18" s="224"/>
      <c r="D18" s="224"/>
      <c r="E18" s="224"/>
      <c r="F18" s="256"/>
      <c r="G18" s="224"/>
      <c r="H18" s="224"/>
      <c r="I18" s="263"/>
      <c r="J18" s="292"/>
      <c r="K18" s="279"/>
      <c r="L18" s="282"/>
      <c r="M18" s="279"/>
      <c r="N18" s="279"/>
      <c r="O18" s="285"/>
      <c r="P18" s="286"/>
      <c r="Q18" s="286"/>
      <c r="R18" s="289"/>
      <c r="S18" s="290"/>
      <c r="T18" s="290"/>
      <c r="U18" s="268"/>
      <c r="V18" s="269"/>
      <c r="W18" s="269"/>
      <c r="X18" s="268"/>
      <c r="Y18" s="269"/>
      <c r="Z18" s="269"/>
      <c r="AA18" s="271"/>
      <c r="AB18" s="237"/>
      <c r="AC18" s="237"/>
      <c r="AD18" s="265"/>
      <c r="AE18" s="228"/>
      <c r="AF18" s="265"/>
    </row>
    <row r="19" spans="1:32" ht="62.25" customHeight="1" x14ac:dyDescent="0.25">
      <c r="A19" s="224" t="s">
        <v>154</v>
      </c>
      <c r="B19" s="280" t="str">
        <f>+'[2]Sección 1. Metas - Magnitud'!I48</f>
        <v>Realizar el 100% de las actividades para la segunda fase de Semáforos Inteligentes.</v>
      </c>
      <c r="C19" s="224">
        <v>232</v>
      </c>
      <c r="D19" s="224" t="s">
        <v>178</v>
      </c>
      <c r="E19" s="224">
        <v>179</v>
      </c>
      <c r="F19" s="256" t="s">
        <v>179</v>
      </c>
      <c r="G19" s="224" t="s">
        <v>151</v>
      </c>
      <c r="H19" s="224" t="s">
        <v>70</v>
      </c>
      <c r="I19" s="262">
        <f>SUM(J19:N20)</f>
        <v>1</v>
      </c>
      <c r="J19" s="291">
        <v>0.01</v>
      </c>
      <c r="K19" s="278">
        <v>0.15</v>
      </c>
      <c r="L19" s="281">
        <v>0.42</v>
      </c>
      <c r="M19" s="278">
        <v>0.42</v>
      </c>
      <c r="N19" s="278">
        <v>0</v>
      </c>
      <c r="O19" s="274">
        <v>0.35</v>
      </c>
      <c r="P19" s="275"/>
      <c r="Q19" s="275"/>
      <c r="R19" s="283">
        <v>0</v>
      </c>
      <c r="S19" s="284"/>
      <c r="T19" s="284"/>
      <c r="U19" s="274">
        <v>0</v>
      </c>
      <c r="V19" s="275"/>
      <c r="W19" s="275"/>
      <c r="X19" s="274">
        <v>0</v>
      </c>
      <c r="Y19" s="275"/>
      <c r="Z19" s="275"/>
      <c r="AA19" s="272">
        <f>+R19+O19+U19+X19</f>
        <v>0.35</v>
      </c>
      <c r="AB19" s="237">
        <f>+AA19/K19</f>
        <v>2.3333333333333335</v>
      </c>
      <c r="AC19" s="237">
        <f>+(J19+AA19)/I19</f>
        <v>0.36</v>
      </c>
      <c r="AD19" s="264" t="s">
        <v>227</v>
      </c>
      <c r="AE19" s="227" t="s">
        <v>223</v>
      </c>
      <c r="AF19" s="264" t="s">
        <v>225</v>
      </c>
    </row>
    <row r="20" spans="1:32" ht="298.5" customHeight="1" x14ac:dyDescent="0.25">
      <c r="A20" s="224"/>
      <c r="B20" s="280"/>
      <c r="C20" s="224"/>
      <c r="D20" s="224"/>
      <c r="E20" s="224"/>
      <c r="F20" s="256"/>
      <c r="G20" s="224"/>
      <c r="H20" s="224"/>
      <c r="I20" s="263"/>
      <c r="J20" s="292"/>
      <c r="K20" s="279"/>
      <c r="L20" s="282"/>
      <c r="M20" s="279"/>
      <c r="N20" s="279"/>
      <c r="O20" s="276"/>
      <c r="P20" s="277"/>
      <c r="Q20" s="277"/>
      <c r="R20" s="285"/>
      <c r="S20" s="286"/>
      <c r="T20" s="286"/>
      <c r="U20" s="276"/>
      <c r="V20" s="277"/>
      <c r="W20" s="277"/>
      <c r="X20" s="276"/>
      <c r="Y20" s="277"/>
      <c r="Z20" s="277"/>
      <c r="AA20" s="273"/>
      <c r="AB20" s="237"/>
      <c r="AC20" s="237"/>
      <c r="AD20" s="265"/>
      <c r="AE20" s="228"/>
      <c r="AF20" s="265"/>
    </row>
    <row r="21" spans="1:32" ht="62.25" customHeight="1" x14ac:dyDescent="0.25">
      <c r="A21" s="224" t="s">
        <v>154</v>
      </c>
      <c r="B21" s="280" t="str">
        <f>+'[2]Sección 1. Metas - Magnitud'!I51</f>
        <v>Realizar el 100% de las actividades para la primera fase de Detección Electrónica DEI</v>
      </c>
      <c r="C21" s="224">
        <v>233</v>
      </c>
      <c r="D21" s="224" t="s">
        <v>180</v>
      </c>
      <c r="E21" s="224">
        <v>180</v>
      </c>
      <c r="F21" s="256" t="s">
        <v>181</v>
      </c>
      <c r="G21" s="224" t="s">
        <v>151</v>
      </c>
      <c r="H21" s="224" t="s">
        <v>70</v>
      </c>
      <c r="I21" s="262">
        <f>SUM(J21:N22)</f>
        <v>1</v>
      </c>
      <c r="J21" s="291">
        <v>0.01</v>
      </c>
      <c r="K21" s="278">
        <v>0.1</v>
      </c>
      <c r="L21" s="281">
        <v>0.3</v>
      </c>
      <c r="M21" s="278">
        <v>0.55000000000000004</v>
      </c>
      <c r="N21" s="278">
        <v>0.04</v>
      </c>
      <c r="O21" s="274">
        <v>4.4999999999999998E-2</v>
      </c>
      <c r="P21" s="275"/>
      <c r="Q21" s="275"/>
      <c r="R21" s="274">
        <v>0</v>
      </c>
      <c r="S21" s="275"/>
      <c r="T21" s="275"/>
      <c r="U21" s="274">
        <v>0</v>
      </c>
      <c r="V21" s="275"/>
      <c r="W21" s="275"/>
      <c r="X21" s="274">
        <v>0</v>
      </c>
      <c r="Y21" s="275"/>
      <c r="Z21" s="275"/>
      <c r="AA21" s="272">
        <f>+R21+O21+U21+X21</f>
        <v>4.4999999999999998E-2</v>
      </c>
      <c r="AB21" s="237">
        <f>+AA21/K21</f>
        <v>0.44999999999999996</v>
      </c>
      <c r="AC21" s="237">
        <f>+(J21+AA21)/I21</f>
        <v>5.5E-2</v>
      </c>
      <c r="AD21" s="264" t="s">
        <v>228</v>
      </c>
      <c r="AE21" s="227" t="s">
        <v>223</v>
      </c>
      <c r="AF21" s="264" t="s">
        <v>225</v>
      </c>
    </row>
    <row r="22" spans="1:32" ht="124.5" customHeight="1" x14ac:dyDescent="0.25">
      <c r="A22" s="224"/>
      <c r="B22" s="280"/>
      <c r="C22" s="224"/>
      <c r="D22" s="224"/>
      <c r="E22" s="224"/>
      <c r="F22" s="256"/>
      <c r="G22" s="224"/>
      <c r="H22" s="224"/>
      <c r="I22" s="263"/>
      <c r="J22" s="292"/>
      <c r="K22" s="279"/>
      <c r="L22" s="282"/>
      <c r="M22" s="279"/>
      <c r="N22" s="279"/>
      <c r="O22" s="276"/>
      <c r="P22" s="277"/>
      <c r="Q22" s="277"/>
      <c r="R22" s="276"/>
      <c r="S22" s="277"/>
      <c r="T22" s="277"/>
      <c r="U22" s="276"/>
      <c r="V22" s="277"/>
      <c r="W22" s="277"/>
      <c r="X22" s="276"/>
      <c r="Y22" s="277"/>
      <c r="Z22" s="277"/>
      <c r="AA22" s="273"/>
      <c r="AB22" s="237"/>
      <c r="AC22" s="237"/>
      <c r="AD22" s="265"/>
      <c r="AE22" s="228"/>
      <c r="AF22" s="265"/>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95"/>
      <c r="C2" s="293" t="s">
        <v>24</v>
      </c>
      <c r="D2" s="293"/>
      <c r="E2" s="293"/>
      <c r="F2" s="293"/>
      <c r="G2" s="293"/>
      <c r="H2" s="293"/>
      <c r="I2" s="297"/>
      <c r="J2" s="13"/>
      <c r="K2" s="13"/>
      <c r="M2" s="14" t="s">
        <v>47</v>
      </c>
    </row>
    <row r="3" spans="2:14" ht="25.5" customHeight="1" x14ac:dyDescent="0.2">
      <c r="B3" s="296"/>
      <c r="C3" s="294" t="s">
        <v>25</v>
      </c>
      <c r="D3" s="294"/>
      <c r="E3" s="294"/>
      <c r="F3" s="294"/>
      <c r="G3" s="294"/>
      <c r="H3" s="294"/>
      <c r="I3" s="298"/>
      <c r="J3" s="13"/>
      <c r="K3" s="13"/>
      <c r="M3" s="14" t="s">
        <v>48</v>
      </c>
    </row>
    <row r="4" spans="2:14" ht="25.5" customHeight="1" x14ac:dyDescent="0.2">
      <c r="B4" s="296"/>
      <c r="C4" s="294" t="s">
        <v>49</v>
      </c>
      <c r="D4" s="294"/>
      <c r="E4" s="294"/>
      <c r="F4" s="294"/>
      <c r="G4" s="294"/>
      <c r="H4" s="294"/>
      <c r="I4" s="298"/>
      <c r="J4" s="13"/>
      <c r="K4" s="13"/>
      <c r="M4" s="14" t="s">
        <v>50</v>
      </c>
    </row>
    <row r="5" spans="2:14" ht="25.5" customHeight="1" x14ac:dyDescent="0.2">
      <c r="B5" s="296"/>
      <c r="C5" s="294" t="s">
        <v>51</v>
      </c>
      <c r="D5" s="294"/>
      <c r="E5" s="294"/>
      <c r="F5" s="294"/>
      <c r="G5" s="299" t="s">
        <v>52</v>
      </c>
      <c r="H5" s="299"/>
      <c r="I5" s="298"/>
      <c r="J5" s="13"/>
      <c r="K5" s="13"/>
      <c r="M5" s="14" t="s">
        <v>53</v>
      </c>
    </row>
    <row r="6" spans="2:14" ht="23.25" customHeight="1" x14ac:dyDescent="0.2">
      <c r="B6" s="300" t="s">
        <v>54</v>
      </c>
      <c r="C6" s="301"/>
      <c r="D6" s="301"/>
      <c r="E6" s="301"/>
      <c r="F6" s="301"/>
      <c r="G6" s="301"/>
      <c r="H6" s="301"/>
      <c r="I6" s="302"/>
      <c r="J6" s="15"/>
      <c r="K6" s="15"/>
    </row>
    <row r="7" spans="2:14" ht="24" customHeight="1" x14ac:dyDescent="0.2">
      <c r="B7" s="303" t="s">
        <v>55</v>
      </c>
      <c r="C7" s="304"/>
      <c r="D7" s="304"/>
      <c r="E7" s="304"/>
      <c r="F7" s="304"/>
      <c r="G7" s="304"/>
      <c r="H7" s="304"/>
      <c r="I7" s="305"/>
      <c r="J7" s="16"/>
      <c r="K7" s="16"/>
    </row>
    <row r="8" spans="2:14" ht="24" customHeight="1" x14ac:dyDescent="0.2">
      <c r="B8" s="306" t="s">
        <v>56</v>
      </c>
      <c r="C8" s="307"/>
      <c r="D8" s="307"/>
      <c r="E8" s="307"/>
      <c r="F8" s="307"/>
      <c r="G8" s="307"/>
      <c r="H8" s="307"/>
      <c r="I8" s="308"/>
      <c r="J8" s="64"/>
      <c r="K8" s="64"/>
      <c r="N8" s="6" t="s">
        <v>57</v>
      </c>
    </row>
    <row r="9" spans="2:14" ht="30.75" customHeight="1" x14ac:dyDescent="0.2">
      <c r="B9" s="104" t="s">
        <v>58</v>
      </c>
      <c r="C9" s="65">
        <v>14</v>
      </c>
      <c r="D9" s="314" t="s">
        <v>59</v>
      </c>
      <c r="E9" s="314"/>
      <c r="F9" s="315" t="s">
        <v>207</v>
      </c>
      <c r="G9" s="316"/>
      <c r="H9" s="316"/>
      <c r="I9" s="317"/>
      <c r="J9" s="18"/>
      <c r="K9" s="18"/>
      <c r="M9" s="14" t="s">
        <v>60</v>
      </c>
      <c r="N9" s="6" t="s">
        <v>61</v>
      </c>
    </row>
    <row r="10" spans="2:14" ht="30.75" customHeight="1" x14ac:dyDescent="0.2">
      <c r="B10" s="21" t="s">
        <v>62</v>
      </c>
      <c r="C10" s="66" t="s">
        <v>81</v>
      </c>
      <c r="D10" s="318" t="s">
        <v>63</v>
      </c>
      <c r="E10" s="319"/>
      <c r="F10" s="309" t="s">
        <v>155</v>
      </c>
      <c r="G10" s="310"/>
      <c r="H10" s="19" t="s">
        <v>64</v>
      </c>
      <c r="I10" s="82" t="s">
        <v>81</v>
      </c>
      <c r="J10" s="20"/>
      <c r="K10" s="20"/>
      <c r="M10" s="14" t="s">
        <v>65</v>
      </c>
      <c r="N10" s="6" t="s">
        <v>66</v>
      </c>
    </row>
    <row r="11" spans="2:14" ht="30.75" customHeight="1" x14ac:dyDescent="0.2">
      <c r="B11" s="21" t="s">
        <v>67</v>
      </c>
      <c r="C11" s="311" t="s">
        <v>156</v>
      </c>
      <c r="D11" s="311"/>
      <c r="E11" s="311"/>
      <c r="F11" s="311"/>
      <c r="G11" s="19" t="s">
        <v>68</v>
      </c>
      <c r="H11" s="312">
        <v>1032</v>
      </c>
      <c r="I11" s="313"/>
      <c r="J11" s="22"/>
      <c r="K11" s="22"/>
      <c r="M11" s="14" t="s">
        <v>69</v>
      </c>
      <c r="N11" s="6" t="s">
        <v>70</v>
      </c>
    </row>
    <row r="12" spans="2:14" ht="30.75" customHeight="1" x14ac:dyDescent="0.2">
      <c r="B12" s="21" t="s">
        <v>71</v>
      </c>
      <c r="C12" s="320" t="s">
        <v>65</v>
      </c>
      <c r="D12" s="320"/>
      <c r="E12" s="320"/>
      <c r="F12" s="320"/>
      <c r="G12" s="19" t="s">
        <v>72</v>
      </c>
      <c r="H12" s="524" t="s">
        <v>165</v>
      </c>
      <c r="I12" s="525"/>
      <c r="J12" s="23"/>
      <c r="K12" s="23"/>
      <c r="M12" s="24" t="s">
        <v>73</v>
      </c>
    </row>
    <row r="13" spans="2:14" ht="30.75" customHeight="1" x14ac:dyDescent="0.2">
      <c r="B13" s="21" t="s">
        <v>74</v>
      </c>
      <c r="C13" s="323" t="s">
        <v>45</v>
      </c>
      <c r="D13" s="323"/>
      <c r="E13" s="323"/>
      <c r="F13" s="323"/>
      <c r="G13" s="323"/>
      <c r="H13" s="323"/>
      <c r="I13" s="324"/>
      <c r="J13" s="25"/>
      <c r="K13" s="25"/>
      <c r="M13" s="24"/>
    </row>
    <row r="14" spans="2:14" ht="30.75" customHeight="1" x14ac:dyDescent="0.2">
      <c r="B14" s="21" t="s">
        <v>75</v>
      </c>
      <c r="C14" s="309" t="s">
        <v>153</v>
      </c>
      <c r="D14" s="310"/>
      <c r="E14" s="310"/>
      <c r="F14" s="310"/>
      <c r="G14" s="310"/>
      <c r="H14" s="310"/>
      <c r="I14" s="325"/>
      <c r="J14" s="20"/>
      <c r="K14" s="20"/>
      <c r="M14" s="24"/>
      <c r="N14" s="6" t="s">
        <v>76</v>
      </c>
    </row>
    <row r="15" spans="2:14" ht="30.75" customHeight="1" x14ac:dyDescent="0.2">
      <c r="B15" s="21" t="s">
        <v>77</v>
      </c>
      <c r="C15" s="315" t="s">
        <v>166</v>
      </c>
      <c r="D15" s="316"/>
      <c r="E15" s="316"/>
      <c r="F15" s="513"/>
      <c r="G15" s="19" t="s">
        <v>78</v>
      </c>
      <c r="H15" s="327" t="s">
        <v>91</v>
      </c>
      <c r="I15" s="328"/>
      <c r="J15" s="20"/>
      <c r="K15" s="20"/>
      <c r="M15" s="24" t="s">
        <v>80</v>
      </c>
      <c r="N15" s="6" t="s">
        <v>81</v>
      </c>
    </row>
    <row r="16" spans="2:14" ht="30.75" customHeight="1" x14ac:dyDescent="0.2">
      <c r="B16" s="21" t="s">
        <v>82</v>
      </c>
      <c r="C16" s="329" t="s">
        <v>215</v>
      </c>
      <c r="D16" s="330"/>
      <c r="E16" s="330"/>
      <c r="F16" s="330"/>
      <c r="G16" s="19" t="s">
        <v>83</v>
      </c>
      <c r="H16" s="327" t="s">
        <v>70</v>
      </c>
      <c r="I16" s="328"/>
      <c r="J16" s="20"/>
      <c r="K16" s="20"/>
      <c r="M16" s="24" t="s">
        <v>84</v>
      </c>
    </row>
    <row r="17" spans="2:14" ht="36" customHeight="1" x14ac:dyDescent="0.2">
      <c r="B17" s="21" t="s">
        <v>85</v>
      </c>
      <c r="C17" s="518" t="s">
        <v>167</v>
      </c>
      <c r="D17" s="519"/>
      <c r="E17" s="519"/>
      <c r="F17" s="519"/>
      <c r="G17" s="519"/>
      <c r="H17" s="519"/>
      <c r="I17" s="520"/>
      <c r="J17" s="25"/>
      <c r="K17" s="25"/>
      <c r="M17" s="24" t="s">
        <v>86</v>
      </c>
      <c r="N17" s="6" t="s">
        <v>39</v>
      </c>
    </row>
    <row r="18" spans="2:14" ht="30.75" customHeight="1" x14ac:dyDescent="0.2">
      <c r="B18" s="21" t="s">
        <v>87</v>
      </c>
      <c r="C18" s="315" t="s">
        <v>168</v>
      </c>
      <c r="D18" s="316"/>
      <c r="E18" s="316"/>
      <c r="F18" s="316"/>
      <c r="G18" s="316"/>
      <c r="H18" s="316"/>
      <c r="I18" s="317"/>
      <c r="J18" s="26"/>
      <c r="K18" s="26"/>
      <c r="M18" s="24" t="s">
        <v>88</v>
      </c>
      <c r="N18" s="6" t="s">
        <v>40</v>
      </c>
    </row>
    <row r="19" spans="2:14" ht="30.75" customHeight="1" x14ac:dyDescent="0.2">
      <c r="B19" s="21" t="s">
        <v>89</v>
      </c>
      <c r="C19" s="456" t="s">
        <v>200</v>
      </c>
      <c r="D19" s="457"/>
      <c r="E19" s="457"/>
      <c r="F19" s="457"/>
      <c r="G19" s="457"/>
      <c r="H19" s="457"/>
      <c r="I19" s="458"/>
      <c r="J19" s="27"/>
      <c r="K19" s="27"/>
      <c r="M19" s="24"/>
      <c r="N19" s="6" t="s">
        <v>41</v>
      </c>
    </row>
    <row r="20" spans="2:14" ht="30.75" customHeight="1" x14ac:dyDescent="0.2">
      <c r="B20" s="21" t="s">
        <v>90</v>
      </c>
      <c r="C20" s="521" t="s">
        <v>152</v>
      </c>
      <c r="D20" s="522"/>
      <c r="E20" s="522"/>
      <c r="F20" s="522"/>
      <c r="G20" s="522"/>
      <c r="H20" s="522"/>
      <c r="I20" s="523"/>
      <c r="J20" s="28"/>
      <c r="K20" s="28"/>
      <c r="M20" s="24" t="s">
        <v>91</v>
      </c>
      <c r="N20" s="6" t="s">
        <v>42</v>
      </c>
    </row>
    <row r="21" spans="2:14" ht="27.75" customHeight="1" x14ac:dyDescent="0.2">
      <c r="B21" s="334" t="s">
        <v>92</v>
      </c>
      <c r="C21" s="336" t="s">
        <v>93</v>
      </c>
      <c r="D21" s="336"/>
      <c r="E21" s="336"/>
      <c r="F21" s="337" t="s">
        <v>94</v>
      </c>
      <c r="G21" s="337"/>
      <c r="H21" s="337"/>
      <c r="I21" s="338"/>
      <c r="J21" s="29"/>
      <c r="K21" s="29"/>
      <c r="M21" s="24" t="s">
        <v>79</v>
      </c>
      <c r="N21" s="6" t="s">
        <v>43</v>
      </c>
    </row>
    <row r="22" spans="2:14" ht="27" customHeight="1" x14ac:dyDescent="0.2">
      <c r="B22" s="335"/>
      <c r="C22" s="456" t="s">
        <v>169</v>
      </c>
      <c r="D22" s="457"/>
      <c r="E22" s="462"/>
      <c r="F22" s="456" t="s">
        <v>171</v>
      </c>
      <c r="G22" s="457"/>
      <c r="H22" s="457"/>
      <c r="I22" s="458"/>
      <c r="J22" s="27"/>
      <c r="K22" s="27"/>
      <c r="M22" s="24" t="s">
        <v>95</v>
      </c>
      <c r="N22" s="6" t="s">
        <v>44</v>
      </c>
    </row>
    <row r="23" spans="2:14" ht="39.75" customHeight="1" x14ac:dyDescent="0.2">
      <c r="B23" s="21" t="s">
        <v>96</v>
      </c>
      <c r="C23" s="309" t="s">
        <v>152</v>
      </c>
      <c r="D23" s="310"/>
      <c r="E23" s="517"/>
      <c r="F23" s="309" t="s">
        <v>152</v>
      </c>
      <c r="G23" s="310"/>
      <c r="H23" s="310"/>
      <c r="I23" s="325"/>
      <c r="J23" s="20"/>
      <c r="K23" s="20"/>
      <c r="M23" s="24"/>
      <c r="N23" s="6" t="s">
        <v>45</v>
      </c>
    </row>
    <row r="24" spans="2:14" ht="44.25" customHeight="1" x14ac:dyDescent="0.2">
      <c r="B24" s="21" t="s">
        <v>97</v>
      </c>
      <c r="C24" s="453" t="s">
        <v>170</v>
      </c>
      <c r="D24" s="454"/>
      <c r="E24" s="455"/>
      <c r="F24" s="456" t="s">
        <v>172</v>
      </c>
      <c r="G24" s="457"/>
      <c r="H24" s="457"/>
      <c r="I24" s="458"/>
      <c r="J24" s="26"/>
      <c r="K24" s="26"/>
      <c r="M24" s="30"/>
      <c r="N24" s="6" t="s">
        <v>46</v>
      </c>
    </row>
    <row r="25" spans="2:14" ht="29.25" customHeight="1" x14ac:dyDescent="0.2">
      <c r="B25" s="21" t="s">
        <v>98</v>
      </c>
      <c r="C25" s="351" t="s">
        <v>215</v>
      </c>
      <c r="D25" s="352"/>
      <c r="E25" s="353"/>
      <c r="F25" s="19" t="s">
        <v>99</v>
      </c>
      <c r="G25" s="514">
        <v>74</v>
      </c>
      <c r="H25" s="515"/>
      <c r="I25" s="516"/>
      <c r="J25" s="31"/>
      <c r="K25" s="31"/>
      <c r="M25" s="30"/>
    </row>
    <row r="26" spans="2:14" ht="27" customHeight="1" x14ac:dyDescent="0.2">
      <c r="B26" s="21" t="s">
        <v>100</v>
      </c>
      <c r="C26" s="315" t="s">
        <v>216</v>
      </c>
      <c r="D26" s="316"/>
      <c r="E26" s="513"/>
      <c r="F26" s="19" t="s">
        <v>101</v>
      </c>
      <c r="G26" s="514">
        <v>0</v>
      </c>
      <c r="H26" s="515"/>
      <c r="I26" s="516"/>
      <c r="J26" s="32"/>
      <c r="K26" s="32"/>
      <c r="M26" s="30"/>
    </row>
    <row r="27" spans="2:14" ht="47.25" customHeight="1" x14ac:dyDescent="0.2">
      <c r="B27" s="103" t="s">
        <v>102</v>
      </c>
      <c r="C27" s="309" t="s">
        <v>86</v>
      </c>
      <c r="D27" s="310"/>
      <c r="E27" s="517"/>
      <c r="F27" s="33" t="s">
        <v>103</v>
      </c>
      <c r="G27" s="358" t="s">
        <v>182</v>
      </c>
      <c r="H27" s="359"/>
      <c r="I27" s="360"/>
      <c r="J27" s="29"/>
      <c r="K27" s="29"/>
      <c r="M27" s="30"/>
    </row>
    <row r="28" spans="2:14" ht="30" customHeight="1" x14ac:dyDescent="0.2">
      <c r="B28" s="364" t="s">
        <v>104</v>
      </c>
      <c r="C28" s="365"/>
      <c r="D28" s="365"/>
      <c r="E28" s="365"/>
      <c r="F28" s="365"/>
      <c r="G28" s="365"/>
      <c r="H28" s="365"/>
      <c r="I28" s="366"/>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69"/>
      <c r="D42" s="369"/>
      <c r="E42" s="369"/>
      <c r="F42" s="369"/>
      <c r="G42" s="369"/>
      <c r="H42" s="369"/>
      <c r="I42" s="370"/>
      <c r="J42" s="40"/>
      <c r="K42" s="40"/>
    </row>
    <row r="43" spans="2:11" ht="29.25" customHeight="1" x14ac:dyDescent="0.2">
      <c r="B43" s="364" t="s">
        <v>126</v>
      </c>
      <c r="C43" s="365"/>
      <c r="D43" s="365"/>
      <c r="E43" s="365"/>
      <c r="F43" s="365"/>
      <c r="G43" s="365"/>
      <c r="H43" s="365"/>
      <c r="I43" s="366"/>
      <c r="J43" s="64"/>
      <c r="K43" s="64"/>
    </row>
    <row r="44" spans="2:11" ht="32.25" customHeight="1" x14ac:dyDescent="0.2">
      <c r="B44" s="339"/>
      <c r="C44" s="340"/>
      <c r="D44" s="340"/>
      <c r="E44" s="340"/>
      <c r="F44" s="340"/>
      <c r="G44" s="340"/>
      <c r="H44" s="340"/>
      <c r="I44" s="341"/>
      <c r="J44" s="64"/>
      <c r="K44" s="64"/>
    </row>
    <row r="45" spans="2:11" ht="32.25" customHeight="1" x14ac:dyDescent="0.2">
      <c r="B45" s="342"/>
      <c r="C45" s="343"/>
      <c r="D45" s="343"/>
      <c r="E45" s="343"/>
      <c r="F45" s="343"/>
      <c r="G45" s="343"/>
      <c r="H45" s="343"/>
      <c r="I45" s="344"/>
      <c r="J45" s="40"/>
      <c r="K45" s="40"/>
    </row>
    <row r="46" spans="2:11" ht="32.25" customHeight="1" x14ac:dyDescent="0.2">
      <c r="B46" s="342"/>
      <c r="C46" s="343"/>
      <c r="D46" s="343"/>
      <c r="E46" s="343"/>
      <c r="F46" s="343"/>
      <c r="G46" s="343"/>
      <c r="H46" s="343"/>
      <c r="I46" s="344"/>
      <c r="J46" s="40"/>
      <c r="K46" s="40"/>
    </row>
    <row r="47" spans="2:11" ht="32.25" customHeight="1" x14ac:dyDescent="0.2">
      <c r="B47" s="342"/>
      <c r="C47" s="343"/>
      <c r="D47" s="343"/>
      <c r="E47" s="343"/>
      <c r="F47" s="343"/>
      <c r="G47" s="343"/>
      <c r="H47" s="343"/>
      <c r="I47" s="344"/>
      <c r="J47" s="40"/>
      <c r="K47" s="40"/>
    </row>
    <row r="48" spans="2:11" ht="32.25" customHeight="1" x14ac:dyDescent="0.2">
      <c r="B48" s="345"/>
      <c r="C48" s="346"/>
      <c r="D48" s="346"/>
      <c r="E48" s="346"/>
      <c r="F48" s="346"/>
      <c r="G48" s="346"/>
      <c r="H48" s="346"/>
      <c r="I48" s="347"/>
      <c r="J48" s="41"/>
      <c r="K48" s="41"/>
    </row>
    <row r="49" spans="2:11" ht="79.5" customHeight="1" x14ac:dyDescent="0.2">
      <c r="B49" s="21" t="s">
        <v>127</v>
      </c>
      <c r="C49" s="507"/>
      <c r="D49" s="508"/>
      <c r="E49" s="508"/>
      <c r="F49" s="508"/>
      <c r="G49" s="508"/>
      <c r="H49" s="508"/>
      <c r="I49" s="509"/>
      <c r="J49" s="42"/>
      <c r="K49" s="42"/>
    </row>
    <row r="50" spans="2:11" ht="26.25" customHeight="1" x14ac:dyDescent="0.2">
      <c r="B50" s="21" t="s">
        <v>128</v>
      </c>
      <c r="C50" s="510"/>
      <c r="D50" s="511"/>
      <c r="E50" s="511"/>
      <c r="F50" s="511"/>
      <c r="G50" s="511"/>
      <c r="H50" s="511"/>
      <c r="I50" s="512"/>
      <c r="J50" s="42"/>
      <c r="K50" s="42"/>
    </row>
    <row r="51" spans="2:11" ht="64.5" customHeight="1" x14ac:dyDescent="0.2">
      <c r="B51" s="133" t="s">
        <v>129</v>
      </c>
      <c r="C51" s="507"/>
      <c r="D51" s="508"/>
      <c r="E51" s="508"/>
      <c r="F51" s="508"/>
      <c r="G51" s="508"/>
      <c r="H51" s="508"/>
      <c r="I51" s="509"/>
      <c r="J51" s="42"/>
      <c r="K51" s="42"/>
    </row>
    <row r="52" spans="2:11" ht="29.25" customHeight="1" x14ac:dyDescent="0.2">
      <c r="B52" s="364" t="s">
        <v>130</v>
      </c>
      <c r="C52" s="365"/>
      <c r="D52" s="365"/>
      <c r="E52" s="365"/>
      <c r="F52" s="365"/>
      <c r="G52" s="365"/>
      <c r="H52" s="365"/>
      <c r="I52" s="366"/>
      <c r="J52" s="42"/>
      <c r="K52" s="42"/>
    </row>
    <row r="53" spans="2:11" ht="33" customHeight="1" x14ac:dyDescent="0.2">
      <c r="B53" s="374" t="s">
        <v>131</v>
      </c>
      <c r="C53" s="134" t="s">
        <v>132</v>
      </c>
      <c r="D53" s="375" t="s">
        <v>133</v>
      </c>
      <c r="E53" s="375"/>
      <c r="F53" s="375"/>
      <c r="G53" s="375" t="s">
        <v>134</v>
      </c>
      <c r="H53" s="375"/>
      <c r="I53" s="376"/>
      <c r="J53" s="43"/>
      <c r="K53" s="43"/>
    </row>
    <row r="54" spans="2:11" ht="31.5" customHeight="1" x14ac:dyDescent="0.2">
      <c r="B54" s="374"/>
      <c r="C54" s="113"/>
      <c r="D54" s="369"/>
      <c r="E54" s="369"/>
      <c r="F54" s="369"/>
      <c r="G54" s="377"/>
      <c r="H54" s="377"/>
      <c r="I54" s="378"/>
      <c r="J54" s="43"/>
      <c r="K54" s="43"/>
    </row>
    <row r="55" spans="2:11" ht="31.5" customHeight="1" x14ac:dyDescent="0.2">
      <c r="B55" s="133" t="s">
        <v>135</v>
      </c>
      <c r="C55" s="505" t="s">
        <v>173</v>
      </c>
      <c r="D55" s="506"/>
      <c r="E55" s="391" t="s">
        <v>136</v>
      </c>
      <c r="F55" s="391"/>
      <c r="G55" s="390" t="s">
        <v>158</v>
      </c>
      <c r="H55" s="390"/>
      <c r="I55" s="392"/>
      <c r="J55" s="45"/>
      <c r="K55" s="45"/>
    </row>
    <row r="56" spans="2:11" ht="31.5" customHeight="1" x14ac:dyDescent="0.2">
      <c r="B56" s="133" t="s">
        <v>137</v>
      </c>
      <c r="C56" s="369" t="str">
        <f>+'[3]HV 1'!C56:D56</f>
        <v>NICOLAS ADOLFO CORREAL HUERTAS</v>
      </c>
      <c r="D56" s="369"/>
      <c r="E56" s="393" t="s">
        <v>138</v>
      </c>
      <c r="F56" s="393"/>
      <c r="G56" s="390" t="str">
        <f>+'[7]HV 1'!G59:I59</f>
        <v>DIANA VIDAL</v>
      </c>
      <c r="H56" s="390"/>
      <c r="I56" s="392"/>
      <c r="J56" s="45"/>
      <c r="K56" s="45"/>
    </row>
    <row r="57" spans="2:11" ht="31.5" customHeight="1" x14ac:dyDescent="0.2">
      <c r="B57" s="133" t="s">
        <v>139</v>
      </c>
      <c r="C57" s="369"/>
      <c r="D57" s="369"/>
      <c r="E57" s="379" t="s">
        <v>140</v>
      </c>
      <c r="F57" s="380"/>
      <c r="G57" s="383"/>
      <c r="H57" s="384"/>
      <c r="I57" s="385"/>
      <c r="J57" s="46"/>
      <c r="K57" s="46"/>
    </row>
    <row r="58" spans="2:11" ht="31.5" customHeight="1" thickBot="1" x14ac:dyDescent="0.25">
      <c r="B58" s="84" t="s">
        <v>141</v>
      </c>
      <c r="C58" s="389"/>
      <c r="D58" s="389"/>
      <c r="E58" s="381"/>
      <c r="F58" s="382"/>
      <c r="G58" s="386"/>
      <c r="H58" s="387"/>
      <c r="I58" s="388"/>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98"/>
      <c r="C1" s="401" t="s">
        <v>24</v>
      </c>
      <c r="D1" s="402"/>
      <c r="E1" s="402"/>
      <c r="F1" s="402"/>
      <c r="G1" s="402"/>
      <c r="H1" s="403"/>
      <c r="I1" s="404"/>
      <c r="J1" s="405"/>
    </row>
    <row r="2" spans="2:11" ht="18" customHeight="1" thickBot="1" x14ac:dyDescent="0.3">
      <c r="B2" s="399"/>
      <c r="C2" s="410" t="s">
        <v>25</v>
      </c>
      <c r="D2" s="411"/>
      <c r="E2" s="411"/>
      <c r="F2" s="411"/>
      <c r="G2" s="411"/>
      <c r="H2" s="412"/>
      <c r="I2" s="406"/>
      <c r="J2" s="407"/>
    </row>
    <row r="3" spans="2:11" ht="18" customHeight="1" thickBot="1" x14ac:dyDescent="0.3">
      <c r="B3" s="399"/>
      <c r="C3" s="410" t="s">
        <v>183</v>
      </c>
      <c r="D3" s="411"/>
      <c r="E3" s="411"/>
      <c r="F3" s="411"/>
      <c r="G3" s="411"/>
      <c r="H3" s="412"/>
      <c r="I3" s="406"/>
      <c r="J3" s="407"/>
    </row>
    <row r="4" spans="2:11" ht="18" customHeight="1" thickBot="1" x14ac:dyDescent="0.3">
      <c r="B4" s="400"/>
      <c r="C4" s="410" t="s">
        <v>143</v>
      </c>
      <c r="D4" s="411"/>
      <c r="E4" s="411"/>
      <c r="F4" s="412"/>
      <c r="G4" s="413" t="s">
        <v>190</v>
      </c>
      <c r="H4" s="414"/>
      <c r="I4" s="408"/>
      <c r="J4" s="409"/>
    </row>
    <row r="5" spans="2:11" ht="18" customHeight="1" thickBot="1" x14ac:dyDescent="0.3">
      <c r="B5" s="57"/>
      <c r="C5" s="58"/>
      <c r="D5" s="58"/>
      <c r="E5" s="58"/>
      <c r="F5" s="58"/>
      <c r="G5" s="58"/>
      <c r="H5" s="58"/>
      <c r="I5" s="58"/>
      <c r="J5" s="59"/>
    </row>
    <row r="6" spans="2:11" ht="51.75" customHeight="1" thickBot="1" x14ac:dyDescent="0.3">
      <c r="B6" s="1" t="s">
        <v>199</v>
      </c>
      <c r="C6" s="417" t="str">
        <f>+'[5]Sección 1. Metas - Magnitud'!C7</f>
        <v>1032 - Gestión y control de tránsito y transporte</v>
      </c>
      <c r="D6" s="418"/>
      <c r="E6" s="419"/>
      <c r="F6" s="60"/>
      <c r="G6" s="58"/>
      <c r="H6" s="58"/>
      <c r="I6" s="58"/>
      <c r="J6" s="59"/>
    </row>
    <row r="7" spans="2:11" ht="32.25" customHeight="1" thickBot="1" x14ac:dyDescent="0.3">
      <c r="B7" s="2" t="s">
        <v>0</v>
      </c>
      <c r="C7" s="417" t="str">
        <f>+'[5]Sección 1. Metas - Magnitud'!C8:F8</f>
        <v>Dirección de Control y Vigilancia</v>
      </c>
      <c r="D7" s="418"/>
      <c r="E7" s="419"/>
      <c r="F7" s="60"/>
      <c r="G7" s="58"/>
      <c r="H7" s="58"/>
      <c r="I7" s="58"/>
      <c r="J7" s="59"/>
    </row>
    <row r="8" spans="2:11" ht="32.25" customHeight="1" thickBot="1" x14ac:dyDescent="0.3">
      <c r="B8" s="2" t="s">
        <v>144</v>
      </c>
      <c r="C8" s="417" t="str">
        <f>+'[5]Sección 1. Metas - Magnitud'!C9:F9</f>
        <v>Subsecretaría de Servicios de la Movilidad</v>
      </c>
      <c r="D8" s="418"/>
      <c r="E8" s="419"/>
      <c r="F8" s="4"/>
      <c r="G8" s="58"/>
      <c r="H8" s="58"/>
      <c r="I8" s="58"/>
      <c r="J8" s="59"/>
    </row>
    <row r="9" spans="2:11" ht="33.75" customHeight="1" thickBot="1" x14ac:dyDescent="0.3">
      <c r="B9" s="2" t="s">
        <v>28</v>
      </c>
      <c r="C9" s="417" t="s">
        <v>184</v>
      </c>
      <c r="D9" s="418"/>
      <c r="E9" s="419"/>
      <c r="F9" s="60"/>
      <c r="G9" s="58"/>
      <c r="H9" s="58"/>
      <c r="I9" s="58"/>
      <c r="J9" s="59"/>
    </row>
    <row r="10" spans="2:11" ht="33.75" customHeight="1" thickBot="1" x14ac:dyDescent="0.3">
      <c r="B10" s="106" t="s">
        <v>197</v>
      </c>
      <c r="C10" s="417" t="str">
        <f>+'[7]HV 14'!F9</f>
        <v>14. Realizar 241 visitas administrativas y de seguimiento a empresas prestadoras del servicio público de transporte.</v>
      </c>
      <c r="D10" s="418"/>
      <c r="E10" s="419"/>
      <c r="F10" s="60"/>
      <c r="G10" s="58"/>
      <c r="H10" s="58"/>
      <c r="I10" s="58"/>
      <c r="J10" s="59"/>
    </row>
    <row r="11" spans="2:11" ht="34.5" customHeight="1" x14ac:dyDescent="0.25"/>
    <row r="12" spans="2:11" ht="21.75" customHeight="1" x14ac:dyDescent="0.25">
      <c r="B12" s="427" t="s">
        <v>218</v>
      </c>
      <c r="C12" s="428"/>
      <c r="D12" s="428"/>
      <c r="E12" s="428"/>
      <c r="F12" s="428"/>
      <c r="G12" s="428"/>
      <c r="H12" s="429"/>
      <c r="I12" s="532" t="s">
        <v>145</v>
      </c>
      <c r="J12" s="533"/>
      <c r="K12" s="533"/>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30"/>
    </row>
    <row r="16" spans="2:11" x14ac:dyDescent="0.25">
      <c r="B16" s="154"/>
      <c r="C16" s="155"/>
      <c r="D16" s="156"/>
      <c r="E16" s="157"/>
      <c r="F16" s="155"/>
      <c r="G16" s="156"/>
      <c r="H16" s="158"/>
      <c r="I16" s="159"/>
      <c r="J16" s="160"/>
      <c r="K16" s="531"/>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26" t="s">
        <v>17</v>
      </c>
      <c r="C19" s="527"/>
      <c r="D19" s="169">
        <f>SUM(D15:D16)</f>
        <v>0</v>
      </c>
      <c r="E19" s="528" t="s">
        <v>17</v>
      </c>
      <c r="F19" s="529"/>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95"/>
      <c r="C2" s="293" t="s">
        <v>24</v>
      </c>
      <c r="D2" s="293"/>
      <c r="E2" s="293"/>
      <c r="F2" s="293"/>
      <c r="G2" s="293"/>
      <c r="H2" s="293"/>
      <c r="I2" s="297"/>
      <c r="J2" s="13"/>
      <c r="K2" s="13"/>
      <c r="M2" s="14" t="s">
        <v>47</v>
      </c>
    </row>
    <row r="3" spans="2:14" ht="25.5" customHeight="1" x14ac:dyDescent="0.2">
      <c r="B3" s="296"/>
      <c r="C3" s="294" t="s">
        <v>25</v>
      </c>
      <c r="D3" s="294"/>
      <c r="E3" s="294"/>
      <c r="F3" s="294"/>
      <c r="G3" s="294"/>
      <c r="H3" s="294"/>
      <c r="I3" s="298"/>
      <c r="J3" s="13"/>
      <c r="K3" s="13"/>
      <c r="M3" s="14" t="s">
        <v>48</v>
      </c>
    </row>
    <row r="4" spans="2:14" ht="25.5" customHeight="1" x14ac:dyDescent="0.2">
      <c r="B4" s="296"/>
      <c r="C4" s="294" t="s">
        <v>49</v>
      </c>
      <c r="D4" s="294"/>
      <c r="E4" s="294"/>
      <c r="F4" s="294"/>
      <c r="G4" s="294"/>
      <c r="H4" s="294"/>
      <c r="I4" s="298"/>
      <c r="J4" s="13"/>
      <c r="K4" s="13"/>
      <c r="M4" s="14" t="s">
        <v>50</v>
      </c>
    </row>
    <row r="5" spans="2:14" ht="25.5" customHeight="1" x14ac:dyDescent="0.2">
      <c r="B5" s="296"/>
      <c r="C5" s="294" t="s">
        <v>51</v>
      </c>
      <c r="D5" s="294"/>
      <c r="E5" s="294"/>
      <c r="F5" s="294"/>
      <c r="G5" s="299" t="s">
        <v>52</v>
      </c>
      <c r="H5" s="299"/>
      <c r="I5" s="298"/>
      <c r="J5" s="13"/>
      <c r="K5" s="13"/>
      <c r="M5" s="14" t="s">
        <v>53</v>
      </c>
    </row>
    <row r="6" spans="2:14" ht="23.25" customHeight="1" x14ac:dyDescent="0.2">
      <c r="B6" s="300" t="s">
        <v>54</v>
      </c>
      <c r="C6" s="301"/>
      <c r="D6" s="301"/>
      <c r="E6" s="301"/>
      <c r="F6" s="301"/>
      <c r="G6" s="301"/>
      <c r="H6" s="301"/>
      <c r="I6" s="302"/>
      <c r="J6" s="15"/>
      <c r="K6" s="15"/>
    </row>
    <row r="7" spans="2:14" ht="24" customHeight="1" x14ac:dyDescent="0.2">
      <c r="B7" s="303" t="s">
        <v>55</v>
      </c>
      <c r="C7" s="304"/>
      <c r="D7" s="304"/>
      <c r="E7" s="304"/>
      <c r="F7" s="304"/>
      <c r="G7" s="304"/>
      <c r="H7" s="304"/>
      <c r="I7" s="305"/>
      <c r="J7" s="16"/>
      <c r="K7" s="16"/>
    </row>
    <row r="8" spans="2:14" ht="24" customHeight="1" x14ac:dyDescent="0.2">
      <c r="B8" s="306" t="s">
        <v>56</v>
      </c>
      <c r="C8" s="307"/>
      <c r="D8" s="307"/>
      <c r="E8" s="307"/>
      <c r="F8" s="307"/>
      <c r="G8" s="307"/>
      <c r="H8" s="307"/>
      <c r="I8" s="308"/>
      <c r="J8" s="64"/>
      <c r="K8" s="64"/>
      <c r="N8" s="6" t="s">
        <v>57</v>
      </c>
    </row>
    <row r="9" spans="2:14" ht="30.75" customHeight="1" x14ac:dyDescent="0.2">
      <c r="B9" s="119" t="s">
        <v>58</v>
      </c>
      <c r="C9" s="65">
        <v>231</v>
      </c>
      <c r="D9" s="314" t="s">
        <v>59</v>
      </c>
      <c r="E9" s="314"/>
      <c r="F9" s="315" t="s">
        <v>201</v>
      </c>
      <c r="G9" s="316"/>
      <c r="H9" s="316"/>
      <c r="I9" s="317"/>
      <c r="J9" s="18"/>
      <c r="K9" s="18"/>
      <c r="M9" s="14" t="s">
        <v>60</v>
      </c>
      <c r="N9" s="6" t="s">
        <v>61</v>
      </c>
    </row>
    <row r="10" spans="2:14" ht="30.75" customHeight="1" x14ac:dyDescent="0.2">
      <c r="B10" s="21" t="s">
        <v>62</v>
      </c>
      <c r="C10" s="66" t="s">
        <v>81</v>
      </c>
      <c r="D10" s="318" t="s">
        <v>63</v>
      </c>
      <c r="E10" s="319"/>
      <c r="F10" s="309" t="s">
        <v>155</v>
      </c>
      <c r="G10" s="310"/>
      <c r="H10" s="19" t="s">
        <v>64</v>
      </c>
      <c r="I10" s="121" t="s">
        <v>81</v>
      </c>
      <c r="J10" s="20"/>
      <c r="K10" s="20"/>
      <c r="M10" s="14" t="s">
        <v>65</v>
      </c>
      <c r="N10" s="6" t="s">
        <v>66</v>
      </c>
    </row>
    <row r="11" spans="2:14" ht="30.75" customHeight="1" x14ac:dyDescent="0.2">
      <c r="B11" s="21" t="s">
        <v>67</v>
      </c>
      <c r="C11" s="311" t="s">
        <v>156</v>
      </c>
      <c r="D11" s="311"/>
      <c r="E11" s="311"/>
      <c r="F11" s="311"/>
      <c r="G11" s="19" t="s">
        <v>68</v>
      </c>
      <c r="H11" s="312">
        <v>1032</v>
      </c>
      <c r="I11" s="313"/>
      <c r="J11" s="22"/>
      <c r="K11" s="22"/>
      <c r="M11" s="14" t="s">
        <v>69</v>
      </c>
      <c r="N11" s="6" t="s">
        <v>70</v>
      </c>
    </row>
    <row r="12" spans="2:14" ht="30.75" customHeight="1" x14ac:dyDescent="0.2">
      <c r="B12" s="21" t="s">
        <v>71</v>
      </c>
      <c r="C12" s="320" t="s">
        <v>65</v>
      </c>
      <c r="D12" s="320"/>
      <c r="E12" s="320"/>
      <c r="F12" s="320"/>
      <c r="G12" s="19" t="s">
        <v>72</v>
      </c>
      <c r="H12" s="321" t="s">
        <v>157</v>
      </c>
      <c r="I12" s="322"/>
      <c r="J12" s="23"/>
      <c r="K12" s="23"/>
      <c r="M12" s="24" t="s">
        <v>73</v>
      </c>
    </row>
    <row r="13" spans="2:14" ht="30.75" customHeight="1" x14ac:dyDescent="0.2">
      <c r="B13" s="21" t="s">
        <v>74</v>
      </c>
      <c r="C13" s="323" t="s">
        <v>45</v>
      </c>
      <c r="D13" s="323"/>
      <c r="E13" s="323"/>
      <c r="F13" s="323"/>
      <c r="G13" s="323"/>
      <c r="H13" s="323"/>
      <c r="I13" s="324"/>
      <c r="J13" s="25"/>
      <c r="K13" s="25"/>
      <c r="M13" s="24"/>
    </row>
    <row r="14" spans="2:14" ht="30.75" customHeight="1" x14ac:dyDescent="0.2">
      <c r="B14" s="21" t="s">
        <v>75</v>
      </c>
      <c r="C14" s="309" t="s">
        <v>202</v>
      </c>
      <c r="D14" s="310"/>
      <c r="E14" s="310"/>
      <c r="F14" s="310"/>
      <c r="G14" s="310"/>
      <c r="H14" s="310"/>
      <c r="I14" s="325"/>
      <c r="J14" s="20"/>
      <c r="K14" s="20"/>
      <c r="M14" s="24"/>
      <c r="N14" s="6" t="s">
        <v>76</v>
      </c>
    </row>
    <row r="15" spans="2:14" ht="30.75" customHeight="1" x14ac:dyDescent="0.2">
      <c r="B15" s="21" t="s">
        <v>77</v>
      </c>
      <c r="C15" s="326" t="s">
        <v>203</v>
      </c>
      <c r="D15" s="326"/>
      <c r="E15" s="326"/>
      <c r="F15" s="326"/>
      <c r="G15" s="19" t="s">
        <v>78</v>
      </c>
      <c r="H15" s="327" t="s">
        <v>91</v>
      </c>
      <c r="I15" s="328"/>
      <c r="J15" s="20"/>
      <c r="K15" s="20"/>
      <c r="M15" s="24" t="s">
        <v>80</v>
      </c>
      <c r="N15" s="6" t="s">
        <v>81</v>
      </c>
    </row>
    <row r="16" spans="2:14" ht="30.75" customHeight="1" x14ac:dyDescent="0.2">
      <c r="B16" s="21" t="s">
        <v>82</v>
      </c>
      <c r="C16" s="329" t="s">
        <v>215</v>
      </c>
      <c r="D16" s="330"/>
      <c r="E16" s="330"/>
      <c r="F16" s="330"/>
      <c r="G16" s="19" t="s">
        <v>83</v>
      </c>
      <c r="H16" s="327" t="s">
        <v>70</v>
      </c>
      <c r="I16" s="328"/>
      <c r="J16" s="20"/>
      <c r="K16" s="20"/>
      <c r="M16" s="24" t="s">
        <v>84</v>
      </c>
    </row>
    <row r="17" spans="2:14" ht="36" customHeight="1" x14ac:dyDescent="0.2">
      <c r="B17" s="21" t="s">
        <v>85</v>
      </c>
      <c r="C17" s="323" t="s">
        <v>204</v>
      </c>
      <c r="D17" s="323"/>
      <c r="E17" s="323"/>
      <c r="F17" s="323"/>
      <c r="G17" s="323"/>
      <c r="H17" s="323"/>
      <c r="I17" s="324"/>
      <c r="J17" s="25"/>
      <c r="K17" s="25"/>
      <c r="M17" s="24" t="s">
        <v>86</v>
      </c>
      <c r="N17" s="6" t="s">
        <v>39</v>
      </c>
    </row>
    <row r="18" spans="2:14" ht="30.75" customHeight="1" x14ac:dyDescent="0.2">
      <c r="B18" s="21" t="s">
        <v>87</v>
      </c>
      <c r="C18" s="326" t="s">
        <v>163</v>
      </c>
      <c r="D18" s="326"/>
      <c r="E18" s="326"/>
      <c r="F18" s="326"/>
      <c r="G18" s="326"/>
      <c r="H18" s="326"/>
      <c r="I18" s="331"/>
      <c r="J18" s="26"/>
      <c r="K18" s="26"/>
      <c r="M18" s="24" t="s">
        <v>88</v>
      </c>
      <c r="N18" s="6" t="s">
        <v>40</v>
      </c>
    </row>
    <row r="19" spans="2:14" ht="30.75" customHeight="1" x14ac:dyDescent="0.2">
      <c r="B19" s="21" t="s">
        <v>89</v>
      </c>
      <c r="C19" s="326" t="s">
        <v>159</v>
      </c>
      <c r="D19" s="326"/>
      <c r="E19" s="326"/>
      <c r="F19" s="326"/>
      <c r="G19" s="326"/>
      <c r="H19" s="326"/>
      <c r="I19" s="331"/>
      <c r="J19" s="27"/>
      <c r="K19" s="27"/>
      <c r="M19" s="24"/>
      <c r="N19" s="6" t="s">
        <v>41</v>
      </c>
    </row>
    <row r="20" spans="2:14" ht="30.75" customHeight="1" x14ac:dyDescent="0.2">
      <c r="B20" s="21" t="s">
        <v>90</v>
      </c>
      <c r="C20" s="332" t="s">
        <v>151</v>
      </c>
      <c r="D20" s="332"/>
      <c r="E20" s="332"/>
      <c r="F20" s="332"/>
      <c r="G20" s="332"/>
      <c r="H20" s="332"/>
      <c r="I20" s="333"/>
      <c r="J20" s="28"/>
      <c r="K20" s="28"/>
      <c r="M20" s="24" t="s">
        <v>91</v>
      </c>
      <c r="N20" s="6" t="s">
        <v>42</v>
      </c>
    </row>
    <row r="21" spans="2:14" ht="27.75" customHeight="1" x14ac:dyDescent="0.2">
      <c r="B21" s="334" t="s">
        <v>92</v>
      </c>
      <c r="C21" s="336" t="s">
        <v>93</v>
      </c>
      <c r="D21" s="336"/>
      <c r="E21" s="336"/>
      <c r="F21" s="337" t="s">
        <v>94</v>
      </c>
      <c r="G21" s="337"/>
      <c r="H21" s="337"/>
      <c r="I21" s="338"/>
      <c r="J21" s="29"/>
      <c r="K21" s="29"/>
      <c r="M21" s="24" t="s">
        <v>79</v>
      </c>
      <c r="N21" s="6" t="s">
        <v>43</v>
      </c>
    </row>
    <row r="22" spans="2:14" ht="27" customHeight="1" x14ac:dyDescent="0.2">
      <c r="B22" s="335"/>
      <c r="C22" s="326" t="s">
        <v>160</v>
      </c>
      <c r="D22" s="326"/>
      <c r="E22" s="326"/>
      <c r="F22" s="326" t="s">
        <v>161</v>
      </c>
      <c r="G22" s="326"/>
      <c r="H22" s="326"/>
      <c r="I22" s="331"/>
      <c r="J22" s="27"/>
      <c r="K22" s="27"/>
      <c r="M22" s="24" t="s">
        <v>95</v>
      </c>
      <c r="N22" s="6" t="s">
        <v>44</v>
      </c>
    </row>
    <row r="23" spans="2:14" ht="39.75" customHeight="1" x14ac:dyDescent="0.2">
      <c r="B23" s="21" t="s">
        <v>96</v>
      </c>
      <c r="C23" s="327" t="s">
        <v>151</v>
      </c>
      <c r="D23" s="327"/>
      <c r="E23" s="327"/>
      <c r="F23" s="327" t="s">
        <v>151</v>
      </c>
      <c r="G23" s="327"/>
      <c r="H23" s="327"/>
      <c r="I23" s="328"/>
      <c r="J23" s="20"/>
      <c r="K23" s="20"/>
      <c r="M23" s="24"/>
      <c r="N23" s="6" t="s">
        <v>45</v>
      </c>
    </row>
    <row r="24" spans="2:14" ht="44.25" customHeight="1" x14ac:dyDescent="0.2">
      <c r="B24" s="21" t="s">
        <v>97</v>
      </c>
      <c r="C24" s="348" t="s">
        <v>205</v>
      </c>
      <c r="D24" s="349"/>
      <c r="E24" s="350"/>
      <c r="F24" s="315" t="s">
        <v>206</v>
      </c>
      <c r="G24" s="316"/>
      <c r="H24" s="316"/>
      <c r="I24" s="317"/>
      <c r="J24" s="26"/>
      <c r="K24" s="26"/>
      <c r="M24" s="30"/>
      <c r="N24" s="6" t="s">
        <v>46</v>
      </c>
    </row>
    <row r="25" spans="2:14" ht="29.25" customHeight="1" x14ac:dyDescent="0.2">
      <c r="B25" s="21" t="s">
        <v>98</v>
      </c>
      <c r="C25" s="351" t="s">
        <v>215</v>
      </c>
      <c r="D25" s="352"/>
      <c r="E25" s="353"/>
      <c r="F25" s="19" t="s">
        <v>99</v>
      </c>
      <c r="G25" s="354">
        <v>0.3</v>
      </c>
      <c r="H25" s="355"/>
      <c r="I25" s="356"/>
      <c r="J25" s="31"/>
      <c r="K25" s="31"/>
      <c r="M25" s="30"/>
    </row>
    <row r="26" spans="2:14" ht="27" customHeight="1" x14ac:dyDescent="0.2">
      <c r="B26" s="21" t="s">
        <v>100</v>
      </c>
      <c r="C26" s="315" t="s">
        <v>216</v>
      </c>
      <c r="D26" s="316"/>
      <c r="E26" s="357"/>
      <c r="F26" s="19" t="s">
        <v>101</v>
      </c>
      <c r="G26" s="358">
        <v>0.3</v>
      </c>
      <c r="H26" s="359"/>
      <c r="I26" s="360"/>
      <c r="J26" s="32"/>
      <c r="K26" s="32"/>
      <c r="M26" s="30"/>
    </row>
    <row r="27" spans="2:14" ht="47.25" customHeight="1" x14ac:dyDescent="0.2">
      <c r="B27" s="118" t="s">
        <v>102</v>
      </c>
      <c r="C27" s="361" t="s">
        <v>86</v>
      </c>
      <c r="D27" s="362"/>
      <c r="E27" s="363"/>
      <c r="F27" s="33" t="s">
        <v>103</v>
      </c>
      <c r="G27" s="358" t="s">
        <v>182</v>
      </c>
      <c r="H27" s="359"/>
      <c r="I27" s="360"/>
      <c r="J27" s="29"/>
      <c r="K27" s="29"/>
      <c r="M27" s="30"/>
    </row>
    <row r="28" spans="2:14" ht="30" customHeight="1" x14ac:dyDescent="0.2">
      <c r="B28" s="364" t="s">
        <v>104</v>
      </c>
      <c r="C28" s="365"/>
      <c r="D28" s="365"/>
      <c r="E28" s="365"/>
      <c r="F28" s="365"/>
      <c r="G28" s="365"/>
      <c r="H28" s="365"/>
      <c r="I28" s="366"/>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67" t="s">
        <v>224</v>
      </c>
      <c r="D42" s="367"/>
      <c r="E42" s="367"/>
      <c r="F42" s="367"/>
      <c r="G42" s="367"/>
      <c r="H42" s="367"/>
      <c r="I42" s="368"/>
      <c r="J42" s="40"/>
      <c r="K42" s="40"/>
    </row>
    <row r="43" spans="2:11" ht="29.25" customHeight="1" x14ac:dyDescent="0.2">
      <c r="B43" s="364" t="s">
        <v>126</v>
      </c>
      <c r="C43" s="365"/>
      <c r="D43" s="365"/>
      <c r="E43" s="365"/>
      <c r="F43" s="365"/>
      <c r="G43" s="365"/>
      <c r="H43" s="365"/>
      <c r="I43" s="366"/>
      <c r="J43" s="64"/>
      <c r="K43" s="64"/>
    </row>
    <row r="44" spans="2:11" ht="32.25" customHeight="1" x14ac:dyDescent="0.2">
      <c r="B44" s="339"/>
      <c r="C44" s="340"/>
      <c r="D44" s="340"/>
      <c r="E44" s="340"/>
      <c r="F44" s="340"/>
      <c r="G44" s="340"/>
      <c r="H44" s="340"/>
      <c r="I44" s="341"/>
      <c r="J44" s="64"/>
      <c r="K44" s="64"/>
    </row>
    <row r="45" spans="2:11" ht="32.25" customHeight="1" x14ac:dyDescent="0.2">
      <c r="B45" s="342"/>
      <c r="C45" s="343"/>
      <c r="D45" s="343"/>
      <c r="E45" s="343"/>
      <c r="F45" s="343"/>
      <c r="G45" s="343"/>
      <c r="H45" s="343"/>
      <c r="I45" s="344"/>
      <c r="J45" s="40"/>
      <c r="K45" s="40"/>
    </row>
    <row r="46" spans="2:11" ht="32.25" customHeight="1" x14ac:dyDescent="0.2">
      <c r="B46" s="342"/>
      <c r="C46" s="343"/>
      <c r="D46" s="343"/>
      <c r="E46" s="343"/>
      <c r="F46" s="343"/>
      <c r="G46" s="343"/>
      <c r="H46" s="343"/>
      <c r="I46" s="344"/>
      <c r="J46" s="40"/>
      <c r="K46" s="40"/>
    </row>
    <row r="47" spans="2:11" ht="32.25" customHeight="1" x14ac:dyDescent="0.2">
      <c r="B47" s="342"/>
      <c r="C47" s="343"/>
      <c r="D47" s="343"/>
      <c r="E47" s="343"/>
      <c r="F47" s="343"/>
      <c r="G47" s="343"/>
      <c r="H47" s="343"/>
      <c r="I47" s="344"/>
      <c r="J47" s="40"/>
      <c r="K47" s="40"/>
    </row>
    <row r="48" spans="2:11" ht="32.25" customHeight="1" x14ac:dyDescent="0.2">
      <c r="B48" s="345"/>
      <c r="C48" s="346"/>
      <c r="D48" s="346"/>
      <c r="E48" s="346"/>
      <c r="F48" s="346"/>
      <c r="G48" s="346"/>
      <c r="H48" s="346"/>
      <c r="I48" s="347"/>
      <c r="J48" s="41"/>
      <c r="K48" s="41"/>
    </row>
    <row r="49" spans="2:11" ht="83.25" customHeight="1" x14ac:dyDescent="0.2">
      <c r="B49" s="21" t="s">
        <v>127</v>
      </c>
      <c r="C49" s="367" t="s">
        <v>224</v>
      </c>
      <c r="D49" s="367"/>
      <c r="E49" s="367"/>
      <c r="F49" s="367"/>
      <c r="G49" s="367"/>
      <c r="H49" s="367"/>
      <c r="I49" s="368"/>
      <c r="J49" s="42"/>
      <c r="K49" s="42"/>
    </row>
    <row r="50" spans="2:11" ht="34.5" customHeight="1" x14ac:dyDescent="0.2">
      <c r="B50" s="21" t="s">
        <v>128</v>
      </c>
      <c r="C50" s="369" t="s">
        <v>182</v>
      </c>
      <c r="D50" s="369"/>
      <c r="E50" s="369"/>
      <c r="F50" s="369"/>
      <c r="G50" s="369"/>
      <c r="H50" s="369"/>
      <c r="I50" s="370"/>
      <c r="J50" s="42"/>
      <c r="K50" s="42"/>
    </row>
    <row r="51" spans="2:11" ht="34.5" customHeight="1" x14ac:dyDescent="0.2">
      <c r="B51" s="120" t="s">
        <v>129</v>
      </c>
      <c r="C51" s="371" t="s">
        <v>225</v>
      </c>
      <c r="D51" s="372"/>
      <c r="E51" s="372"/>
      <c r="F51" s="372"/>
      <c r="G51" s="372"/>
      <c r="H51" s="372"/>
      <c r="I51" s="373"/>
      <c r="J51" s="42"/>
      <c r="K51" s="42"/>
    </row>
    <row r="52" spans="2:11" ht="29.25" customHeight="1" x14ac:dyDescent="0.2">
      <c r="B52" s="364" t="s">
        <v>130</v>
      </c>
      <c r="C52" s="365"/>
      <c r="D52" s="365"/>
      <c r="E52" s="365"/>
      <c r="F52" s="365"/>
      <c r="G52" s="365"/>
      <c r="H52" s="365"/>
      <c r="I52" s="366"/>
      <c r="J52" s="42"/>
      <c r="K52" s="42"/>
    </row>
    <row r="53" spans="2:11" ht="33" customHeight="1" x14ac:dyDescent="0.2">
      <c r="B53" s="374" t="s">
        <v>131</v>
      </c>
      <c r="C53" s="117" t="s">
        <v>132</v>
      </c>
      <c r="D53" s="375" t="s">
        <v>133</v>
      </c>
      <c r="E53" s="375"/>
      <c r="F53" s="375"/>
      <c r="G53" s="375" t="s">
        <v>134</v>
      </c>
      <c r="H53" s="375"/>
      <c r="I53" s="376"/>
      <c r="J53" s="43"/>
      <c r="K53" s="43"/>
    </row>
    <row r="54" spans="2:11" ht="31.5" customHeight="1" x14ac:dyDescent="0.2">
      <c r="B54" s="374"/>
      <c r="C54" s="44"/>
      <c r="D54" s="369"/>
      <c r="E54" s="369"/>
      <c r="F54" s="369"/>
      <c r="G54" s="377"/>
      <c r="H54" s="377"/>
      <c r="I54" s="378"/>
      <c r="J54" s="43"/>
      <c r="K54" s="43"/>
    </row>
    <row r="55" spans="2:11" ht="31.5" customHeight="1" x14ac:dyDescent="0.2">
      <c r="B55" s="120" t="s">
        <v>135</v>
      </c>
      <c r="C55" s="390" t="s">
        <v>164</v>
      </c>
      <c r="D55" s="390"/>
      <c r="E55" s="391" t="s">
        <v>136</v>
      </c>
      <c r="F55" s="391"/>
      <c r="G55" s="390" t="s">
        <v>186</v>
      </c>
      <c r="H55" s="390"/>
      <c r="I55" s="392"/>
      <c r="J55" s="45"/>
      <c r="K55" s="45"/>
    </row>
    <row r="56" spans="2:11" ht="31.5" customHeight="1" x14ac:dyDescent="0.2">
      <c r="B56" s="120" t="s">
        <v>137</v>
      </c>
      <c r="C56" s="369" t="str">
        <f>+'[3]HV 1'!C56:D56</f>
        <v>NICOLAS ADOLFO CORREAL HUERTAS</v>
      </c>
      <c r="D56" s="369"/>
      <c r="E56" s="393" t="s">
        <v>138</v>
      </c>
      <c r="F56" s="393"/>
      <c r="G56" s="390" t="str">
        <f>+'[4]HV 1'!G56:I56</f>
        <v>DIANA VIDAL</v>
      </c>
      <c r="H56" s="390"/>
      <c r="I56" s="392"/>
      <c r="J56" s="45"/>
      <c r="K56" s="45"/>
    </row>
    <row r="57" spans="2:11" ht="31.5" customHeight="1" x14ac:dyDescent="0.2">
      <c r="B57" s="120" t="s">
        <v>139</v>
      </c>
      <c r="C57" s="369"/>
      <c r="D57" s="369"/>
      <c r="E57" s="379" t="s">
        <v>140</v>
      </c>
      <c r="F57" s="380"/>
      <c r="G57" s="383"/>
      <c r="H57" s="384"/>
      <c r="I57" s="385"/>
      <c r="J57" s="46"/>
      <c r="K57" s="46"/>
    </row>
    <row r="58" spans="2:11" ht="31.5" customHeight="1" thickBot="1" x14ac:dyDescent="0.25">
      <c r="B58" s="84" t="s">
        <v>141</v>
      </c>
      <c r="C58" s="389"/>
      <c r="D58" s="389"/>
      <c r="E58" s="381"/>
      <c r="F58" s="382"/>
      <c r="G58" s="386"/>
      <c r="H58" s="387"/>
      <c r="I58" s="388"/>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98"/>
      <c r="C1" s="401" t="s">
        <v>24</v>
      </c>
      <c r="D1" s="402"/>
      <c r="E1" s="402"/>
      <c r="F1" s="402"/>
      <c r="G1" s="402"/>
      <c r="H1" s="403"/>
      <c r="I1" s="404"/>
      <c r="J1" s="405"/>
    </row>
    <row r="2" spans="2:13" ht="18" customHeight="1" thickBot="1" x14ac:dyDescent="0.3">
      <c r="B2" s="399"/>
      <c r="C2" s="410" t="s">
        <v>25</v>
      </c>
      <c r="D2" s="411"/>
      <c r="E2" s="411"/>
      <c r="F2" s="411"/>
      <c r="G2" s="411"/>
      <c r="H2" s="412"/>
      <c r="I2" s="406"/>
      <c r="J2" s="407"/>
    </row>
    <row r="3" spans="2:13" ht="18" customHeight="1" thickBot="1" x14ac:dyDescent="0.3">
      <c r="B3" s="399"/>
      <c r="C3" s="410" t="s">
        <v>142</v>
      </c>
      <c r="D3" s="411"/>
      <c r="E3" s="411"/>
      <c r="F3" s="411"/>
      <c r="G3" s="411"/>
      <c r="H3" s="412"/>
      <c r="I3" s="406"/>
      <c r="J3" s="407"/>
    </row>
    <row r="4" spans="2:13" ht="18" customHeight="1" thickBot="1" x14ac:dyDescent="0.3">
      <c r="B4" s="400"/>
      <c r="C4" s="410" t="s">
        <v>143</v>
      </c>
      <c r="D4" s="411"/>
      <c r="E4" s="411"/>
      <c r="F4" s="412"/>
      <c r="G4" s="413" t="s">
        <v>190</v>
      </c>
      <c r="H4" s="414"/>
      <c r="I4" s="408"/>
      <c r="J4" s="409"/>
    </row>
    <row r="5" spans="2:13" ht="18" customHeight="1" thickBot="1" x14ac:dyDescent="0.3">
      <c r="B5" s="57"/>
      <c r="C5" s="58"/>
      <c r="D5" s="58"/>
      <c r="E5" s="58"/>
      <c r="F5" s="58"/>
      <c r="G5" s="58"/>
      <c r="H5" s="58"/>
      <c r="I5" s="58"/>
      <c r="J5" s="59"/>
    </row>
    <row r="6" spans="2:13" ht="51.75" customHeight="1" thickBot="1" x14ac:dyDescent="0.3">
      <c r="B6" s="1" t="s">
        <v>185</v>
      </c>
      <c r="C6" s="417" t="str">
        <f>+'[5]Sección 1. Metas - Magnitud'!C7</f>
        <v>1032 - Gestión y control de tránsito y transporte</v>
      </c>
      <c r="D6" s="418"/>
      <c r="E6" s="419"/>
      <c r="F6" s="60"/>
      <c r="G6" s="58"/>
      <c r="H6" s="58"/>
      <c r="I6" s="58"/>
      <c r="J6" s="59"/>
    </row>
    <row r="7" spans="2:13" ht="32.25" customHeight="1" thickBot="1" x14ac:dyDescent="0.3">
      <c r="B7" s="2" t="s">
        <v>0</v>
      </c>
      <c r="C7" s="417" t="str">
        <f>+'[5]Sección 1. Metas - Magnitud'!C8:F8</f>
        <v>Dirección de Control y Vigilancia</v>
      </c>
      <c r="D7" s="418"/>
      <c r="E7" s="419"/>
      <c r="F7" s="60"/>
      <c r="G7" s="58"/>
      <c r="H7" s="58"/>
      <c r="I7" s="58"/>
      <c r="J7" s="59"/>
    </row>
    <row r="8" spans="2:13" ht="32.25" customHeight="1" thickBot="1" x14ac:dyDescent="0.3">
      <c r="B8" s="2" t="s">
        <v>144</v>
      </c>
      <c r="C8" s="417" t="str">
        <f>+'[5]Sección 1. Metas - Magnitud'!C9:F9</f>
        <v>Subsecretaría de Servicios de la Movilidad</v>
      </c>
      <c r="D8" s="418"/>
      <c r="E8" s="419"/>
      <c r="F8" s="4"/>
      <c r="G8" s="58"/>
      <c r="H8" s="58"/>
      <c r="I8" s="58"/>
      <c r="J8" s="59"/>
    </row>
    <row r="9" spans="2:13" ht="33.75" customHeight="1" thickBot="1" x14ac:dyDescent="0.3">
      <c r="B9" s="2" t="s">
        <v>28</v>
      </c>
      <c r="C9" s="417" t="s">
        <v>184</v>
      </c>
      <c r="D9" s="418"/>
      <c r="E9" s="419"/>
      <c r="F9" s="60"/>
      <c r="G9" s="58"/>
      <c r="H9" s="58"/>
      <c r="I9" s="58"/>
      <c r="J9" s="59"/>
    </row>
    <row r="10" spans="2:13" ht="32.25" customHeight="1" thickBot="1" x14ac:dyDescent="0.3">
      <c r="B10" s="2" t="s">
        <v>197</v>
      </c>
      <c r="C10" s="417" t="s">
        <v>202</v>
      </c>
      <c r="D10" s="418"/>
      <c r="E10" s="419"/>
    </row>
    <row r="12" spans="2:13" x14ac:dyDescent="0.25">
      <c r="B12" s="427" t="s">
        <v>217</v>
      </c>
      <c r="C12" s="428"/>
      <c r="D12" s="428"/>
      <c r="E12" s="428"/>
      <c r="F12" s="428"/>
      <c r="G12" s="428"/>
      <c r="H12" s="429"/>
      <c r="I12" s="421" t="s">
        <v>145</v>
      </c>
      <c r="J12" s="422"/>
      <c r="K12" s="422"/>
    </row>
    <row r="13" spans="2:13" s="62" customFormat="1" ht="30" customHeight="1" x14ac:dyDescent="0.25">
      <c r="B13" s="415" t="s">
        <v>146</v>
      </c>
      <c r="C13" s="415" t="s">
        <v>147</v>
      </c>
      <c r="D13" s="415" t="s">
        <v>196</v>
      </c>
      <c r="E13" s="415" t="s">
        <v>148</v>
      </c>
      <c r="F13" s="415" t="s">
        <v>149</v>
      </c>
      <c r="G13" s="415" t="s">
        <v>191</v>
      </c>
      <c r="H13" s="415" t="s">
        <v>192</v>
      </c>
      <c r="I13" s="423" t="s">
        <v>193</v>
      </c>
      <c r="J13" s="425" t="s">
        <v>194</v>
      </c>
      <c r="K13" s="420" t="s">
        <v>195</v>
      </c>
    </row>
    <row r="14" spans="2:13" s="62" customFormat="1" x14ac:dyDescent="0.25">
      <c r="B14" s="416"/>
      <c r="C14" s="416"/>
      <c r="D14" s="416"/>
      <c r="E14" s="416"/>
      <c r="F14" s="416"/>
      <c r="G14" s="416"/>
      <c r="H14" s="416"/>
      <c r="I14" s="424"/>
      <c r="J14" s="426"/>
      <c r="K14" s="420"/>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394" t="s">
        <v>17</v>
      </c>
      <c r="C18" s="395"/>
      <c r="D18" s="63">
        <f>SUM(D15:D17)</f>
        <v>0.25</v>
      </c>
      <c r="E18" s="396" t="s">
        <v>17</v>
      </c>
      <c r="F18" s="397"/>
      <c r="G18" s="63">
        <f>SUM(G15:G17)</f>
        <v>0.25</v>
      </c>
      <c r="H18" s="173"/>
      <c r="I18" s="111">
        <f>SUM(I15:I17)</f>
        <v>0.19</v>
      </c>
      <c r="J18" s="109"/>
      <c r="K18" s="109"/>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60"/>
  <sheetViews>
    <sheetView tabSelected="1" topLeftCell="A24" zoomScale="75" zoomScaleNormal="75" workbookViewId="0">
      <selection activeCell="C39" sqref="C39:I39"/>
    </sheetView>
  </sheetViews>
  <sheetFormatPr baseColWidth="10" defaultRowHeight="15" x14ac:dyDescent="0.25"/>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22" max="16384" width="11.42578125" style="7"/>
  </cols>
  <sheetData>
    <row r="1" spans="2:10" ht="37.5" customHeight="1" x14ac:dyDescent="0.25">
      <c r="B1" s="430"/>
      <c r="C1" s="294" t="s">
        <v>25</v>
      </c>
      <c r="D1" s="294"/>
      <c r="E1" s="294"/>
      <c r="F1" s="294"/>
      <c r="G1" s="294"/>
      <c r="H1" s="294"/>
      <c r="I1" s="431"/>
      <c r="J1" s="13"/>
    </row>
    <row r="2" spans="2:10" ht="37.5" customHeight="1" x14ac:dyDescent="0.25">
      <c r="B2" s="430"/>
      <c r="C2" s="294" t="s">
        <v>239</v>
      </c>
      <c r="D2" s="294"/>
      <c r="E2" s="294"/>
      <c r="F2" s="294"/>
      <c r="G2" s="294"/>
      <c r="H2" s="294"/>
      <c r="I2" s="431"/>
      <c r="J2" s="13"/>
    </row>
    <row r="3" spans="2:10" ht="37.5" customHeight="1" x14ac:dyDescent="0.25">
      <c r="B3" s="430"/>
      <c r="C3" s="294" t="s">
        <v>240</v>
      </c>
      <c r="D3" s="294"/>
      <c r="E3" s="294"/>
      <c r="F3" s="294" t="s">
        <v>241</v>
      </c>
      <c r="G3" s="294"/>
      <c r="H3" s="294"/>
      <c r="I3" s="431"/>
      <c r="J3" s="13"/>
    </row>
    <row r="4" spans="2:10" ht="23.25" customHeight="1" x14ac:dyDescent="0.25">
      <c r="B4" s="436"/>
      <c r="C4" s="436"/>
      <c r="D4" s="436"/>
      <c r="E4" s="436"/>
      <c r="F4" s="436"/>
      <c r="G4" s="436"/>
      <c r="H4" s="436"/>
      <c r="I4" s="436"/>
      <c r="J4" s="15"/>
    </row>
    <row r="5" spans="2:10" ht="24" customHeight="1" x14ac:dyDescent="0.25">
      <c r="B5" s="437" t="s">
        <v>234</v>
      </c>
      <c r="C5" s="437"/>
      <c r="D5" s="437"/>
      <c r="E5" s="437"/>
      <c r="F5" s="437"/>
      <c r="G5" s="437"/>
      <c r="H5" s="437"/>
      <c r="I5" s="437"/>
      <c r="J5" s="17"/>
    </row>
    <row r="6" spans="2:10" ht="30.75" customHeight="1" x14ac:dyDescent="0.25">
      <c r="B6" s="176" t="s">
        <v>242</v>
      </c>
      <c r="C6" s="194">
        <v>1</v>
      </c>
      <c r="D6" s="438" t="s">
        <v>243</v>
      </c>
      <c r="E6" s="438"/>
      <c r="F6" s="439" t="s">
        <v>289</v>
      </c>
      <c r="G6" s="439"/>
      <c r="H6" s="439"/>
      <c r="I6" s="439"/>
      <c r="J6" s="18"/>
    </row>
    <row r="7" spans="2:10" ht="30.75" customHeight="1" x14ac:dyDescent="0.25">
      <c r="B7" s="176" t="s">
        <v>244</v>
      </c>
      <c r="C7" s="194" t="s">
        <v>76</v>
      </c>
      <c r="D7" s="438" t="s">
        <v>245</v>
      </c>
      <c r="E7" s="438"/>
      <c r="F7" s="439" t="s">
        <v>290</v>
      </c>
      <c r="G7" s="439"/>
      <c r="H7" s="179" t="s">
        <v>246</v>
      </c>
      <c r="I7" s="194" t="s">
        <v>76</v>
      </c>
      <c r="J7" s="20"/>
    </row>
    <row r="8" spans="2:10" ht="30.75" customHeight="1" x14ac:dyDescent="0.25">
      <c r="B8" s="176" t="s">
        <v>247</v>
      </c>
      <c r="C8" s="439" t="s">
        <v>291</v>
      </c>
      <c r="D8" s="439"/>
      <c r="E8" s="439"/>
      <c r="F8" s="439"/>
      <c r="G8" s="179" t="s">
        <v>248</v>
      </c>
      <c r="H8" s="440">
        <v>7560</v>
      </c>
      <c r="I8" s="440"/>
      <c r="J8" s="22"/>
    </row>
    <row r="9" spans="2:10" ht="30.75" customHeight="1" x14ac:dyDescent="0.25">
      <c r="B9" s="176" t="s">
        <v>48</v>
      </c>
      <c r="C9" s="441" t="s">
        <v>65</v>
      </c>
      <c r="D9" s="441"/>
      <c r="E9" s="441"/>
      <c r="F9" s="441"/>
      <c r="G9" s="179" t="s">
        <v>249</v>
      </c>
      <c r="H9" s="442" t="s">
        <v>165</v>
      </c>
      <c r="I9" s="442"/>
      <c r="J9" s="23"/>
    </row>
    <row r="10" spans="2:10" ht="30.75" customHeight="1" x14ac:dyDescent="0.25">
      <c r="B10" s="176" t="s">
        <v>250</v>
      </c>
      <c r="C10" s="443" t="s">
        <v>368</v>
      </c>
      <c r="D10" s="443"/>
      <c r="E10" s="443"/>
      <c r="F10" s="443"/>
      <c r="G10" s="443"/>
      <c r="H10" s="443"/>
      <c r="I10" s="443"/>
      <c r="J10" s="25"/>
    </row>
    <row r="11" spans="2:10" ht="30.75" customHeight="1" x14ac:dyDescent="0.25">
      <c r="B11" s="176" t="s">
        <v>251</v>
      </c>
      <c r="C11" s="444" t="s">
        <v>292</v>
      </c>
      <c r="D11" s="444"/>
      <c r="E11" s="444"/>
      <c r="F11" s="444"/>
      <c r="G11" s="444"/>
      <c r="H11" s="444"/>
      <c r="I11" s="444"/>
      <c r="J11" s="20"/>
    </row>
    <row r="12" spans="2:10" ht="30.75" customHeight="1" x14ac:dyDescent="0.25">
      <c r="B12" s="176" t="s">
        <v>254</v>
      </c>
      <c r="C12" s="326" t="s">
        <v>354</v>
      </c>
      <c r="D12" s="326"/>
      <c r="E12" s="326"/>
      <c r="F12" s="326"/>
      <c r="G12" s="179" t="s">
        <v>252</v>
      </c>
      <c r="H12" s="327" t="s">
        <v>91</v>
      </c>
      <c r="I12" s="327"/>
      <c r="J12" s="20"/>
    </row>
    <row r="13" spans="2:10" ht="30.75" customHeight="1" x14ac:dyDescent="0.25">
      <c r="B13" s="176" t="s">
        <v>255</v>
      </c>
      <c r="C13" s="445" t="s">
        <v>367</v>
      </c>
      <c r="D13" s="445"/>
      <c r="E13" s="445"/>
      <c r="F13" s="445"/>
      <c r="G13" s="179" t="s">
        <v>253</v>
      </c>
      <c r="H13" s="444" t="s">
        <v>70</v>
      </c>
      <c r="I13" s="444"/>
      <c r="J13" s="20"/>
    </row>
    <row r="14" spans="2:10" ht="64.5" customHeight="1" x14ac:dyDescent="0.25">
      <c r="B14" s="176" t="s">
        <v>256</v>
      </c>
      <c r="C14" s="323" t="s">
        <v>293</v>
      </c>
      <c r="D14" s="323"/>
      <c r="E14" s="323"/>
      <c r="F14" s="323"/>
      <c r="G14" s="323"/>
      <c r="H14" s="323"/>
      <c r="I14" s="323"/>
      <c r="J14" s="25"/>
    </row>
    <row r="15" spans="2:10" ht="30.75" customHeight="1" x14ac:dyDescent="0.25">
      <c r="B15" s="176" t="s">
        <v>257</v>
      </c>
      <c r="C15" s="326" t="s">
        <v>294</v>
      </c>
      <c r="D15" s="326"/>
      <c r="E15" s="326"/>
      <c r="F15" s="326"/>
      <c r="G15" s="326"/>
      <c r="H15" s="326"/>
      <c r="I15" s="326"/>
      <c r="J15" s="26"/>
    </row>
    <row r="16" spans="2:10" ht="20.25" customHeight="1" x14ac:dyDescent="0.25">
      <c r="B16" s="176" t="s">
        <v>258</v>
      </c>
      <c r="C16" s="439" t="s">
        <v>296</v>
      </c>
      <c r="D16" s="439"/>
      <c r="E16" s="439"/>
      <c r="F16" s="439"/>
      <c r="G16" s="439"/>
      <c r="H16" s="439"/>
      <c r="I16" s="439"/>
      <c r="J16" s="27"/>
    </row>
    <row r="17" spans="2:10" ht="30.75" customHeight="1" x14ac:dyDescent="0.25">
      <c r="B17" s="176" t="s">
        <v>259</v>
      </c>
      <c r="C17" s="444" t="s">
        <v>295</v>
      </c>
      <c r="D17" s="446"/>
      <c r="E17" s="446"/>
      <c r="F17" s="446"/>
      <c r="G17" s="446"/>
      <c r="H17" s="446"/>
      <c r="I17" s="446"/>
      <c r="J17" s="28"/>
    </row>
    <row r="18" spans="2:10" ht="18" customHeight="1" x14ac:dyDescent="0.25">
      <c r="B18" s="447" t="s">
        <v>265</v>
      </c>
      <c r="C18" s="448" t="s">
        <v>237</v>
      </c>
      <c r="D18" s="448"/>
      <c r="E18" s="448"/>
      <c r="F18" s="449" t="s">
        <v>238</v>
      </c>
      <c r="G18" s="449"/>
      <c r="H18" s="449"/>
      <c r="I18" s="449"/>
      <c r="J18" s="29"/>
    </row>
    <row r="19" spans="2:10" ht="39.75" customHeight="1" x14ac:dyDescent="0.25">
      <c r="B19" s="447"/>
      <c r="C19" s="439" t="s">
        <v>297</v>
      </c>
      <c r="D19" s="439"/>
      <c r="E19" s="439"/>
      <c r="F19" s="439" t="s">
        <v>298</v>
      </c>
      <c r="G19" s="439"/>
      <c r="H19" s="439"/>
      <c r="I19" s="439"/>
      <c r="J19" s="27"/>
    </row>
    <row r="20" spans="2:10" ht="39.75" customHeight="1" x14ac:dyDescent="0.25">
      <c r="B20" s="177" t="s">
        <v>266</v>
      </c>
      <c r="C20" s="433" t="s">
        <v>299</v>
      </c>
      <c r="D20" s="434"/>
      <c r="E20" s="435"/>
      <c r="F20" s="327" t="s">
        <v>300</v>
      </c>
      <c r="G20" s="327"/>
      <c r="H20" s="327"/>
      <c r="I20" s="328"/>
      <c r="J20" s="20"/>
    </row>
    <row r="21" spans="2:10" ht="42" customHeight="1" x14ac:dyDescent="0.25">
      <c r="B21" s="177" t="s">
        <v>267</v>
      </c>
      <c r="C21" s="453" t="s">
        <v>301</v>
      </c>
      <c r="D21" s="454"/>
      <c r="E21" s="455"/>
      <c r="F21" s="456" t="s">
        <v>302</v>
      </c>
      <c r="G21" s="457"/>
      <c r="H21" s="457"/>
      <c r="I21" s="458"/>
      <c r="J21" s="26"/>
    </row>
    <row r="22" spans="2:10" ht="23.25" customHeight="1" x14ac:dyDescent="0.25">
      <c r="B22" s="177" t="s">
        <v>268</v>
      </c>
      <c r="C22" s="459">
        <v>44562</v>
      </c>
      <c r="D22" s="460"/>
      <c r="E22" s="461"/>
      <c r="F22" s="179" t="s">
        <v>271</v>
      </c>
      <c r="G22" s="190">
        <v>300</v>
      </c>
      <c r="H22" s="179" t="s">
        <v>275</v>
      </c>
      <c r="I22" s="191">
        <v>341</v>
      </c>
      <c r="J22" s="31"/>
    </row>
    <row r="23" spans="2:10" ht="27" customHeight="1" x14ac:dyDescent="0.25">
      <c r="B23" s="177" t="s">
        <v>269</v>
      </c>
      <c r="C23" s="459">
        <v>44926</v>
      </c>
      <c r="D23" s="457"/>
      <c r="E23" s="462"/>
      <c r="F23" s="179" t="s">
        <v>272</v>
      </c>
      <c r="G23" s="463">
        <v>350</v>
      </c>
      <c r="H23" s="464"/>
      <c r="I23" s="465"/>
      <c r="J23" s="32"/>
    </row>
    <row r="24" spans="2:10" ht="45.75" customHeight="1" x14ac:dyDescent="0.25">
      <c r="B24" s="178" t="s">
        <v>270</v>
      </c>
      <c r="C24" s="361" t="s">
        <v>88</v>
      </c>
      <c r="D24" s="362"/>
      <c r="E24" s="363"/>
      <c r="F24" s="198" t="s">
        <v>274</v>
      </c>
      <c r="G24" s="456" t="s">
        <v>303</v>
      </c>
      <c r="H24" s="457"/>
      <c r="I24" s="462"/>
      <c r="J24" s="29"/>
    </row>
    <row r="25" spans="2:10" ht="22.5" customHeight="1" x14ac:dyDescent="0.25">
      <c r="B25" s="466" t="s">
        <v>235</v>
      </c>
      <c r="C25" s="467"/>
      <c r="D25" s="467"/>
      <c r="E25" s="467"/>
      <c r="F25" s="467"/>
      <c r="G25" s="467"/>
      <c r="H25" s="467"/>
      <c r="I25" s="468"/>
      <c r="J25" s="17"/>
    </row>
    <row r="26" spans="2:10" ht="43.5" customHeight="1" x14ac:dyDescent="0.25">
      <c r="B26" s="181" t="s">
        <v>105</v>
      </c>
      <c r="C26" s="182" t="s">
        <v>261</v>
      </c>
      <c r="D26" s="182" t="s">
        <v>260</v>
      </c>
      <c r="E26" s="183" t="s">
        <v>264</v>
      </c>
      <c r="F26" s="182" t="s">
        <v>263</v>
      </c>
      <c r="G26" s="182" t="s">
        <v>262</v>
      </c>
      <c r="H26" s="183" t="s">
        <v>276</v>
      </c>
      <c r="I26" s="184" t="s">
        <v>273</v>
      </c>
      <c r="J26" s="27"/>
    </row>
    <row r="27" spans="2:10" ht="19.5" customHeight="1" x14ac:dyDescent="0.25">
      <c r="B27" s="185" t="s">
        <v>113</v>
      </c>
      <c r="C27" s="201">
        <v>10</v>
      </c>
      <c r="D27" s="204">
        <v>10</v>
      </c>
      <c r="E27" s="205">
        <f>IF(OR(C27=0,C27=""),0,D27/C27)</f>
        <v>1</v>
      </c>
      <c r="F27" s="469">
        <f>SUM(C27:C38)</f>
        <v>350</v>
      </c>
      <c r="G27" s="469">
        <f>SUM(D27:D38)</f>
        <v>231</v>
      </c>
      <c r="H27" s="202">
        <f>+(D27*100%)/$G$23</f>
        <v>2.8571428571428571E-2</v>
      </c>
      <c r="I27" s="469">
        <f>G27+I22</f>
        <v>572</v>
      </c>
      <c r="J27" s="39"/>
    </row>
    <row r="28" spans="2:10" ht="19.5" customHeight="1" x14ac:dyDescent="0.25">
      <c r="B28" s="185" t="s">
        <v>114</v>
      </c>
      <c r="C28" s="203">
        <v>2</v>
      </c>
      <c r="D28" s="204">
        <v>2</v>
      </c>
      <c r="E28" s="205">
        <f t="shared" ref="E28:E38" si="0">IF(OR(C28=0,C28=""),0,D28/C28)</f>
        <v>1</v>
      </c>
      <c r="F28" s="470"/>
      <c r="G28" s="470"/>
      <c r="H28" s="202">
        <f>+IF(D28="","",((D28*100%)/$G$23)+H27)</f>
        <v>3.4285714285714287E-2</v>
      </c>
      <c r="I28" s="470"/>
      <c r="J28" s="39"/>
    </row>
    <row r="29" spans="2:10" ht="19.5" customHeight="1" x14ac:dyDescent="0.25">
      <c r="B29" s="185" t="s">
        <v>115</v>
      </c>
      <c r="C29" s="201">
        <v>31</v>
      </c>
      <c r="D29" s="204">
        <v>31</v>
      </c>
      <c r="E29" s="205">
        <f t="shared" si="0"/>
        <v>1</v>
      </c>
      <c r="F29" s="470"/>
      <c r="G29" s="470"/>
      <c r="H29" s="202">
        <f t="shared" ref="H29:H38" si="1">+IF(D29="","",((D29*100%)/$G$23)+H28)</f>
        <v>0.12285714285714286</v>
      </c>
      <c r="I29" s="470"/>
      <c r="J29" s="39"/>
    </row>
    <row r="30" spans="2:10" ht="19.5" customHeight="1" x14ac:dyDescent="0.25">
      <c r="B30" s="185" t="s">
        <v>116</v>
      </c>
      <c r="C30" s="201">
        <v>44</v>
      </c>
      <c r="D30" s="204">
        <v>44</v>
      </c>
      <c r="E30" s="205">
        <f t="shared" si="0"/>
        <v>1</v>
      </c>
      <c r="F30" s="470"/>
      <c r="G30" s="470"/>
      <c r="H30" s="202">
        <f t="shared" si="1"/>
        <v>0.24857142857142858</v>
      </c>
      <c r="I30" s="470"/>
      <c r="J30" s="39"/>
    </row>
    <row r="31" spans="2:10" ht="19.5" customHeight="1" x14ac:dyDescent="0.25">
      <c r="B31" s="185" t="s">
        <v>117</v>
      </c>
      <c r="C31" s="201">
        <v>30</v>
      </c>
      <c r="D31" s="204">
        <v>30</v>
      </c>
      <c r="E31" s="205">
        <f t="shared" si="0"/>
        <v>1</v>
      </c>
      <c r="F31" s="470"/>
      <c r="G31" s="470"/>
      <c r="H31" s="202">
        <f t="shared" si="1"/>
        <v>0.3342857142857143</v>
      </c>
      <c r="I31" s="470"/>
      <c r="J31" s="39"/>
    </row>
    <row r="32" spans="2:10" ht="19.5" customHeight="1" x14ac:dyDescent="0.25">
      <c r="B32" s="185" t="s">
        <v>118</v>
      </c>
      <c r="C32" s="201">
        <v>68</v>
      </c>
      <c r="D32" s="204">
        <v>68</v>
      </c>
      <c r="E32" s="205">
        <f t="shared" si="0"/>
        <v>1</v>
      </c>
      <c r="F32" s="470"/>
      <c r="G32" s="470"/>
      <c r="H32" s="202">
        <f t="shared" si="1"/>
        <v>0.52857142857142858</v>
      </c>
      <c r="I32" s="470"/>
      <c r="J32" s="39"/>
    </row>
    <row r="33" spans="2:10" ht="19.5" customHeight="1" x14ac:dyDescent="0.25">
      <c r="B33" s="185" t="s">
        <v>119</v>
      </c>
      <c r="C33" s="201">
        <v>46</v>
      </c>
      <c r="D33" s="218">
        <v>46</v>
      </c>
      <c r="E33" s="205">
        <f t="shared" si="0"/>
        <v>1</v>
      </c>
      <c r="F33" s="470"/>
      <c r="G33" s="470"/>
      <c r="H33" s="202">
        <f t="shared" si="1"/>
        <v>0.66</v>
      </c>
      <c r="I33" s="470"/>
      <c r="J33" s="39"/>
    </row>
    <row r="34" spans="2:10" ht="19.5" customHeight="1" x14ac:dyDescent="0.25">
      <c r="B34" s="185" t="s">
        <v>120</v>
      </c>
      <c r="C34" s="201">
        <v>34</v>
      </c>
      <c r="D34" s="204"/>
      <c r="E34" s="205">
        <f t="shared" si="0"/>
        <v>0</v>
      </c>
      <c r="F34" s="470"/>
      <c r="G34" s="470"/>
      <c r="H34" s="202" t="str">
        <f t="shared" si="1"/>
        <v/>
      </c>
      <c r="I34" s="470"/>
      <c r="J34" s="39"/>
    </row>
    <row r="35" spans="2:10" ht="19.5" customHeight="1" x14ac:dyDescent="0.25">
      <c r="B35" s="185" t="s">
        <v>121</v>
      </c>
      <c r="C35" s="201">
        <v>40</v>
      </c>
      <c r="D35" s="204"/>
      <c r="E35" s="205">
        <f t="shared" si="0"/>
        <v>0</v>
      </c>
      <c r="F35" s="470"/>
      <c r="G35" s="470"/>
      <c r="H35" s="202" t="str">
        <f t="shared" si="1"/>
        <v/>
      </c>
      <c r="I35" s="470"/>
      <c r="J35" s="39"/>
    </row>
    <row r="36" spans="2:10" ht="19.5" customHeight="1" x14ac:dyDescent="0.25">
      <c r="B36" s="185" t="s">
        <v>122</v>
      </c>
      <c r="C36" s="201">
        <v>27</v>
      </c>
      <c r="D36" s="204"/>
      <c r="E36" s="205">
        <f t="shared" si="0"/>
        <v>0</v>
      </c>
      <c r="F36" s="470"/>
      <c r="G36" s="470"/>
      <c r="H36" s="202" t="str">
        <f t="shared" si="1"/>
        <v/>
      </c>
      <c r="I36" s="470"/>
      <c r="J36" s="39"/>
    </row>
    <row r="37" spans="2:10" ht="19.5" customHeight="1" x14ac:dyDescent="0.25">
      <c r="B37" s="185" t="s">
        <v>123</v>
      </c>
      <c r="C37" s="201">
        <v>11</v>
      </c>
      <c r="D37" s="204"/>
      <c r="E37" s="205">
        <f t="shared" si="0"/>
        <v>0</v>
      </c>
      <c r="F37" s="470"/>
      <c r="G37" s="470"/>
      <c r="H37" s="202" t="str">
        <f t="shared" si="1"/>
        <v/>
      </c>
      <c r="I37" s="470"/>
      <c r="J37" s="39"/>
    </row>
    <row r="38" spans="2:10" ht="19.5" customHeight="1" x14ac:dyDescent="0.25">
      <c r="B38" s="185" t="s">
        <v>124</v>
      </c>
      <c r="C38" s="201">
        <v>7</v>
      </c>
      <c r="D38" s="204"/>
      <c r="E38" s="205">
        <f t="shared" si="0"/>
        <v>0</v>
      </c>
      <c r="F38" s="471"/>
      <c r="G38" s="471"/>
      <c r="H38" s="202" t="str">
        <f t="shared" si="1"/>
        <v/>
      </c>
      <c r="I38" s="471"/>
      <c r="J38" s="39"/>
    </row>
    <row r="39" spans="2:10" ht="52.5" customHeight="1" x14ac:dyDescent="0.25">
      <c r="B39" s="186" t="s">
        <v>277</v>
      </c>
      <c r="C39" s="450" t="s">
        <v>378</v>
      </c>
      <c r="D39" s="451"/>
      <c r="E39" s="451"/>
      <c r="F39" s="451"/>
      <c r="G39" s="451"/>
      <c r="H39" s="451"/>
      <c r="I39" s="452"/>
      <c r="J39" s="40"/>
    </row>
    <row r="40" spans="2:10" ht="34.5" customHeight="1" x14ac:dyDescent="0.25">
      <c r="B40" s="475"/>
      <c r="C40" s="340"/>
      <c r="D40" s="340"/>
      <c r="E40" s="340"/>
      <c r="F40" s="340"/>
      <c r="G40" s="340"/>
      <c r="H40" s="340"/>
      <c r="I40" s="476"/>
      <c r="J40" s="17"/>
    </row>
    <row r="41" spans="2:10" ht="34.5" customHeight="1" x14ac:dyDescent="0.25">
      <c r="B41" s="477"/>
      <c r="C41" s="343"/>
      <c r="D41" s="343"/>
      <c r="E41" s="343"/>
      <c r="F41" s="343"/>
      <c r="G41" s="343"/>
      <c r="H41" s="343"/>
      <c r="I41" s="478"/>
      <c r="J41" s="40"/>
    </row>
    <row r="42" spans="2:10" ht="34.5" customHeight="1" x14ac:dyDescent="0.25">
      <c r="B42" s="477"/>
      <c r="C42" s="343"/>
      <c r="D42" s="343"/>
      <c r="E42" s="343"/>
      <c r="F42" s="343"/>
      <c r="G42" s="343"/>
      <c r="H42" s="343"/>
      <c r="I42" s="478"/>
      <c r="J42" s="40"/>
    </row>
    <row r="43" spans="2:10" ht="34.5" customHeight="1" x14ac:dyDescent="0.25">
      <c r="B43" s="477"/>
      <c r="C43" s="343"/>
      <c r="D43" s="343"/>
      <c r="E43" s="343"/>
      <c r="F43" s="343"/>
      <c r="G43" s="343"/>
      <c r="H43" s="343"/>
      <c r="I43" s="478"/>
      <c r="J43" s="40"/>
    </row>
    <row r="44" spans="2:10" ht="34.5" customHeight="1" x14ac:dyDescent="0.25">
      <c r="B44" s="479"/>
      <c r="C44" s="346"/>
      <c r="D44" s="346"/>
      <c r="E44" s="346"/>
      <c r="F44" s="346"/>
      <c r="G44" s="346"/>
      <c r="H44" s="346"/>
      <c r="I44" s="480"/>
      <c r="J44" s="41"/>
    </row>
    <row r="45" spans="2:10" ht="96.75" customHeight="1" x14ac:dyDescent="0.25">
      <c r="B45" s="176" t="s">
        <v>278</v>
      </c>
      <c r="C45" s="450" t="s">
        <v>378</v>
      </c>
      <c r="D45" s="451"/>
      <c r="E45" s="451"/>
      <c r="F45" s="451"/>
      <c r="G45" s="451"/>
      <c r="H45" s="451"/>
      <c r="I45" s="452"/>
      <c r="J45" s="42"/>
    </row>
    <row r="46" spans="2:10" ht="54.75" customHeight="1" x14ac:dyDescent="0.25">
      <c r="B46" s="176" t="s">
        <v>279</v>
      </c>
      <c r="C46" s="450" t="s">
        <v>223</v>
      </c>
      <c r="D46" s="451"/>
      <c r="E46" s="451"/>
      <c r="F46" s="451"/>
      <c r="G46" s="451"/>
      <c r="H46" s="451"/>
      <c r="I46" s="452"/>
      <c r="J46" s="42"/>
    </row>
    <row r="47" spans="2:10" ht="66" customHeight="1" x14ac:dyDescent="0.25">
      <c r="B47" s="187" t="s">
        <v>280</v>
      </c>
      <c r="C47" s="481" t="s">
        <v>361</v>
      </c>
      <c r="D47" s="482"/>
      <c r="E47" s="482"/>
      <c r="F47" s="482"/>
      <c r="G47" s="482"/>
      <c r="H47" s="482"/>
      <c r="I47" s="483"/>
      <c r="J47" s="42"/>
    </row>
    <row r="48" spans="2:10" ht="22.5" customHeight="1" x14ac:dyDescent="0.25">
      <c r="B48" s="467" t="s">
        <v>236</v>
      </c>
      <c r="C48" s="467"/>
      <c r="D48" s="467"/>
      <c r="E48" s="467"/>
      <c r="F48" s="467"/>
      <c r="G48" s="467"/>
      <c r="H48" s="467"/>
      <c r="I48" s="467"/>
      <c r="J48" s="42"/>
    </row>
    <row r="49" spans="2:10" ht="22.5" customHeight="1" x14ac:dyDescent="0.25">
      <c r="B49" s="472" t="s">
        <v>281</v>
      </c>
      <c r="C49" s="189" t="s">
        <v>282</v>
      </c>
      <c r="D49" s="474" t="s">
        <v>283</v>
      </c>
      <c r="E49" s="474"/>
      <c r="F49" s="474"/>
      <c r="G49" s="474" t="s">
        <v>284</v>
      </c>
      <c r="H49" s="474"/>
      <c r="I49" s="474"/>
      <c r="J49" s="43"/>
    </row>
    <row r="50" spans="2:10" ht="30.75" customHeight="1" x14ac:dyDescent="0.25">
      <c r="B50" s="473"/>
      <c r="C50" s="192"/>
      <c r="D50" s="432"/>
      <c r="E50" s="432"/>
      <c r="F50" s="432"/>
      <c r="G50" s="432"/>
      <c r="H50" s="432"/>
      <c r="I50" s="432"/>
      <c r="J50" s="43"/>
    </row>
    <row r="51" spans="2:10" ht="32.25" customHeight="1" x14ac:dyDescent="0.25">
      <c r="B51" s="188" t="s">
        <v>285</v>
      </c>
      <c r="C51" s="432" t="s">
        <v>360</v>
      </c>
      <c r="D51" s="432"/>
      <c r="E51" s="432"/>
      <c r="F51" s="432"/>
      <c r="G51" s="432"/>
      <c r="H51" s="432"/>
      <c r="I51" s="432"/>
      <c r="J51" s="46"/>
    </row>
    <row r="52" spans="2:10" ht="28.5" customHeight="1" x14ac:dyDescent="0.25">
      <c r="B52" s="179" t="s">
        <v>286</v>
      </c>
      <c r="C52" s="433" t="s">
        <v>369</v>
      </c>
      <c r="D52" s="434"/>
      <c r="E52" s="434"/>
      <c r="F52" s="434"/>
      <c r="G52" s="434"/>
      <c r="H52" s="434"/>
      <c r="I52" s="435"/>
      <c r="J52" s="46"/>
    </row>
    <row r="53" spans="2:10" ht="30" customHeight="1" x14ac:dyDescent="0.25">
      <c r="B53" s="187" t="s">
        <v>287</v>
      </c>
      <c r="C53" s="432" t="s">
        <v>304</v>
      </c>
      <c r="D53" s="432"/>
      <c r="E53" s="432"/>
      <c r="F53" s="432"/>
      <c r="G53" s="432"/>
      <c r="H53" s="432"/>
      <c r="I53" s="432"/>
      <c r="J53" s="47"/>
    </row>
    <row r="54" spans="2:10" ht="31.5" customHeight="1" x14ac:dyDescent="0.25">
      <c r="B54" s="187" t="s">
        <v>288</v>
      </c>
      <c r="C54" s="432" t="s">
        <v>305</v>
      </c>
      <c r="D54" s="432"/>
      <c r="E54" s="432"/>
      <c r="F54" s="432"/>
      <c r="G54" s="432"/>
      <c r="H54" s="432"/>
      <c r="I54" s="432"/>
      <c r="J54" s="53"/>
    </row>
    <row r="55" spans="2:10" x14ac:dyDescent="0.25">
      <c r="B55" s="48"/>
      <c r="C55" s="49"/>
      <c r="D55" s="49"/>
      <c r="E55" s="50"/>
      <c r="F55" s="50"/>
      <c r="G55" s="51"/>
      <c r="H55" s="52"/>
      <c r="I55" s="49"/>
      <c r="J55" s="53"/>
    </row>
    <row r="56" spans="2:10" x14ac:dyDescent="0.25">
      <c r="B56" s="48"/>
      <c r="C56" s="49"/>
      <c r="D56" s="49"/>
      <c r="E56" s="50"/>
      <c r="F56" s="50"/>
      <c r="G56" s="51"/>
      <c r="H56" s="52"/>
      <c r="I56" s="49"/>
      <c r="J56" s="53"/>
    </row>
    <row r="57" spans="2:10" x14ac:dyDescent="0.25">
      <c r="B57" s="48"/>
      <c r="C57" s="49"/>
      <c r="D57" s="49"/>
      <c r="E57" s="50"/>
      <c r="F57" s="50"/>
      <c r="G57" s="51"/>
      <c r="H57" s="52"/>
      <c r="I57" s="49"/>
      <c r="J57" s="53"/>
    </row>
    <row r="58" spans="2:10" x14ac:dyDescent="0.25">
      <c r="B58" s="48"/>
      <c r="C58" s="49"/>
      <c r="D58" s="49"/>
      <c r="E58" s="50"/>
      <c r="F58" s="50"/>
      <c r="G58" s="51"/>
      <c r="H58" s="52"/>
      <c r="I58" s="49"/>
      <c r="J58" s="53"/>
    </row>
    <row r="59" spans="2:10" x14ac:dyDescent="0.25">
      <c r="B59" s="48"/>
      <c r="C59" s="49"/>
      <c r="D59" s="49"/>
      <c r="E59" s="50"/>
      <c r="F59" s="50"/>
      <c r="G59" s="51"/>
      <c r="H59" s="52"/>
      <c r="I59" s="49"/>
      <c r="J59" s="53"/>
    </row>
    <row r="60" spans="2:10" ht="25.5" customHeight="1" x14ac:dyDescent="0.25">
      <c r="B60" s="48"/>
      <c r="C60" s="49"/>
      <c r="D60" s="49"/>
      <c r="E60" s="50"/>
      <c r="F60" s="50"/>
      <c r="G60" s="51"/>
      <c r="H60" s="52"/>
      <c r="I60" s="49"/>
      <c r="J60" s="53"/>
    </row>
  </sheetData>
  <sheetProtection algorithmName="SHA-512" hashValue="wcG84QGGLrrS7fzh1cy6wNAuAIo1WHCGDF/X5EUqyhVvJdoKou5TmDc5gzcbMeUpkiz4YOVcvMie/mhUONtdww==" saltValue="5jVsUcnBBsMGsHDf264bUw=="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2">
    <dataValidation type="list" allowBlank="1" showInputMessage="1" showErrorMessage="1" sqref="H12:I12" xr:uid="{00000000-0002-0000-0300-000000000000}">
      <formula1>#REF!</formula1>
    </dataValidation>
    <dataValidation type="list" allowBlank="1" showInputMessage="1" showErrorMessage="1" sqref="C24:E24 C7 I7 H13:I13 J10 C9:F9" xr:uid="{00000000-0002-0000-0300-000001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X60"/>
  <sheetViews>
    <sheetView topLeftCell="A22" zoomScale="66" zoomScaleNormal="66" workbookViewId="0">
      <selection activeCell="D38" sqref="D3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30"/>
      <c r="C1" s="294" t="s">
        <v>25</v>
      </c>
      <c r="D1" s="294"/>
      <c r="E1" s="294"/>
      <c r="F1" s="294"/>
      <c r="G1" s="294"/>
      <c r="H1" s="294"/>
      <c r="I1" s="431"/>
      <c r="J1" s="13"/>
      <c r="K1" s="13"/>
      <c r="M1" s="14" t="s">
        <v>47</v>
      </c>
    </row>
    <row r="2" spans="2:14" ht="37.5" customHeight="1" x14ac:dyDescent="0.2">
      <c r="B2" s="430"/>
      <c r="C2" s="294" t="s">
        <v>239</v>
      </c>
      <c r="D2" s="294"/>
      <c r="E2" s="294"/>
      <c r="F2" s="294"/>
      <c r="G2" s="294"/>
      <c r="H2" s="294"/>
      <c r="I2" s="431"/>
      <c r="J2" s="13"/>
      <c r="K2" s="13"/>
      <c r="M2" s="14" t="s">
        <v>48</v>
      </c>
    </row>
    <row r="3" spans="2:14" ht="37.5" customHeight="1" x14ac:dyDescent="0.2">
      <c r="B3" s="430"/>
      <c r="C3" s="294" t="s">
        <v>240</v>
      </c>
      <c r="D3" s="294"/>
      <c r="E3" s="294"/>
      <c r="F3" s="294" t="s">
        <v>241</v>
      </c>
      <c r="G3" s="294"/>
      <c r="H3" s="294"/>
      <c r="I3" s="431"/>
      <c r="J3" s="13"/>
      <c r="K3" s="13"/>
      <c r="M3" s="14" t="s">
        <v>50</v>
      </c>
    </row>
    <row r="4" spans="2:14" ht="23.25" customHeight="1" x14ac:dyDescent="0.2">
      <c r="B4" s="436"/>
      <c r="C4" s="436"/>
      <c r="D4" s="436"/>
      <c r="E4" s="436"/>
      <c r="F4" s="436"/>
      <c r="G4" s="436"/>
      <c r="H4" s="436"/>
      <c r="I4" s="436"/>
      <c r="J4" s="15"/>
      <c r="K4" s="15"/>
    </row>
    <row r="5" spans="2:14" ht="24" customHeight="1" x14ac:dyDescent="0.2">
      <c r="B5" s="437" t="s">
        <v>234</v>
      </c>
      <c r="C5" s="437"/>
      <c r="D5" s="437"/>
      <c r="E5" s="437"/>
      <c r="F5" s="437"/>
      <c r="G5" s="437"/>
      <c r="H5" s="437"/>
      <c r="I5" s="437"/>
      <c r="J5" s="64"/>
      <c r="K5" s="64"/>
      <c r="N5" s="6" t="s">
        <v>57</v>
      </c>
    </row>
    <row r="6" spans="2:14" ht="30.75" customHeight="1" x14ac:dyDescent="0.2">
      <c r="B6" s="195" t="s">
        <v>242</v>
      </c>
      <c r="C6" s="194">
        <v>2</v>
      </c>
      <c r="D6" s="438" t="s">
        <v>243</v>
      </c>
      <c r="E6" s="438"/>
      <c r="F6" s="439" t="s">
        <v>306</v>
      </c>
      <c r="G6" s="439"/>
      <c r="H6" s="439"/>
      <c r="I6" s="439"/>
      <c r="J6" s="18"/>
      <c r="K6" s="18"/>
      <c r="M6" s="14" t="s">
        <v>60</v>
      </c>
      <c r="N6" s="6" t="s">
        <v>61</v>
      </c>
    </row>
    <row r="7" spans="2:14" ht="30.75" customHeight="1" x14ac:dyDescent="0.2">
      <c r="B7" s="195" t="s">
        <v>244</v>
      </c>
      <c r="C7" s="194" t="s">
        <v>81</v>
      </c>
      <c r="D7" s="438" t="s">
        <v>245</v>
      </c>
      <c r="E7" s="438"/>
      <c r="F7" s="439" t="s">
        <v>290</v>
      </c>
      <c r="G7" s="439"/>
      <c r="H7" s="179" t="s">
        <v>246</v>
      </c>
      <c r="I7" s="194" t="s">
        <v>81</v>
      </c>
      <c r="J7" s="20"/>
      <c r="K7" s="20"/>
      <c r="M7" s="14" t="s">
        <v>65</v>
      </c>
      <c r="N7" s="6" t="s">
        <v>66</v>
      </c>
    </row>
    <row r="8" spans="2:14" ht="30.75" customHeight="1" x14ac:dyDescent="0.2">
      <c r="B8" s="195" t="s">
        <v>247</v>
      </c>
      <c r="C8" s="439" t="s">
        <v>291</v>
      </c>
      <c r="D8" s="439"/>
      <c r="E8" s="439"/>
      <c r="F8" s="439"/>
      <c r="G8" s="179" t="s">
        <v>248</v>
      </c>
      <c r="H8" s="440">
        <v>7560</v>
      </c>
      <c r="I8" s="440"/>
      <c r="J8" s="22"/>
      <c r="K8" s="22"/>
      <c r="M8" s="14" t="s">
        <v>69</v>
      </c>
      <c r="N8" s="6" t="s">
        <v>70</v>
      </c>
    </row>
    <row r="9" spans="2:14" ht="30.75" customHeight="1" x14ac:dyDescent="0.2">
      <c r="B9" s="195" t="s">
        <v>48</v>
      </c>
      <c r="C9" s="441" t="s">
        <v>65</v>
      </c>
      <c r="D9" s="441"/>
      <c r="E9" s="441"/>
      <c r="F9" s="441"/>
      <c r="G9" s="179" t="s">
        <v>249</v>
      </c>
      <c r="H9" s="442" t="s">
        <v>165</v>
      </c>
      <c r="I9" s="442"/>
      <c r="J9" s="23"/>
      <c r="K9" s="23"/>
      <c r="M9" s="24" t="s">
        <v>73</v>
      </c>
    </row>
    <row r="10" spans="2:14" ht="30.75" customHeight="1" x14ac:dyDescent="0.2">
      <c r="B10" s="195" t="s">
        <v>250</v>
      </c>
      <c r="C10" s="443" t="s">
        <v>368</v>
      </c>
      <c r="D10" s="443"/>
      <c r="E10" s="443"/>
      <c r="F10" s="443"/>
      <c r="G10" s="443"/>
      <c r="H10" s="443"/>
      <c r="I10" s="443"/>
      <c r="J10" s="25"/>
      <c r="K10" s="25"/>
      <c r="M10" s="24"/>
    </row>
    <row r="11" spans="2:14" ht="30.75" customHeight="1" x14ac:dyDescent="0.2">
      <c r="B11" s="195" t="s">
        <v>251</v>
      </c>
      <c r="C11" s="444" t="s">
        <v>292</v>
      </c>
      <c r="D11" s="444"/>
      <c r="E11" s="444"/>
      <c r="F11" s="444"/>
      <c r="G11" s="444"/>
      <c r="H11" s="444"/>
      <c r="I11" s="444"/>
      <c r="J11" s="20"/>
      <c r="K11" s="20"/>
      <c r="M11" s="24"/>
      <c r="N11" s="6" t="s">
        <v>76</v>
      </c>
    </row>
    <row r="12" spans="2:14" ht="30.75" customHeight="1" x14ac:dyDescent="0.2">
      <c r="B12" s="195" t="s">
        <v>254</v>
      </c>
      <c r="C12" s="326" t="s">
        <v>355</v>
      </c>
      <c r="D12" s="326"/>
      <c r="E12" s="326"/>
      <c r="F12" s="326"/>
      <c r="G12" s="179" t="s">
        <v>252</v>
      </c>
      <c r="H12" s="327" t="s">
        <v>91</v>
      </c>
      <c r="I12" s="327"/>
      <c r="J12" s="20"/>
      <c r="K12" s="20"/>
      <c r="M12" s="24" t="s">
        <v>80</v>
      </c>
      <c r="N12" s="6" t="s">
        <v>81</v>
      </c>
    </row>
    <row r="13" spans="2:14" ht="30.75" customHeight="1" x14ac:dyDescent="0.2">
      <c r="B13" s="195" t="s">
        <v>255</v>
      </c>
      <c r="C13" s="445" t="s">
        <v>367</v>
      </c>
      <c r="D13" s="445"/>
      <c r="E13" s="445"/>
      <c r="F13" s="445"/>
      <c r="G13" s="179" t="s">
        <v>253</v>
      </c>
      <c r="H13" s="444" t="s">
        <v>70</v>
      </c>
      <c r="I13" s="444"/>
      <c r="J13" s="20"/>
      <c r="K13" s="20"/>
      <c r="M13" s="24" t="s">
        <v>84</v>
      </c>
    </row>
    <row r="14" spans="2:14" ht="64.5" customHeight="1" x14ac:dyDescent="0.2">
      <c r="B14" s="195" t="s">
        <v>256</v>
      </c>
      <c r="C14" s="489" t="s">
        <v>364</v>
      </c>
      <c r="D14" s="489"/>
      <c r="E14" s="489"/>
      <c r="F14" s="489"/>
      <c r="G14" s="489"/>
      <c r="H14" s="489"/>
      <c r="I14" s="489"/>
      <c r="J14" s="25"/>
      <c r="K14" s="25"/>
      <c r="M14" s="24" t="s">
        <v>86</v>
      </c>
      <c r="N14" s="6"/>
    </row>
    <row r="15" spans="2:14" ht="30.75" customHeight="1" x14ac:dyDescent="0.2">
      <c r="B15" s="195" t="s">
        <v>257</v>
      </c>
      <c r="C15" s="326" t="s">
        <v>307</v>
      </c>
      <c r="D15" s="326"/>
      <c r="E15" s="326"/>
      <c r="F15" s="326"/>
      <c r="G15" s="326"/>
      <c r="H15" s="326"/>
      <c r="I15" s="326"/>
      <c r="J15" s="26"/>
      <c r="K15" s="26"/>
      <c r="M15" s="24" t="s">
        <v>88</v>
      </c>
      <c r="N15" s="6"/>
    </row>
    <row r="16" spans="2:14" ht="20.25" customHeight="1" x14ac:dyDescent="0.2">
      <c r="B16" s="195" t="s">
        <v>258</v>
      </c>
      <c r="C16" s="439" t="s">
        <v>309</v>
      </c>
      <c r="D16" s="439"/>
      <c r="E16" s="439"/>
      <c r="F16" s="439"/>
      <c r="G16" s="439"/>
      <c r="H16" s="439"/>
      <c r="I16" s="439"/>
      <c r="J16" s="27"/>
      <c r="K16" s="27"/>
      <c r="M16" s="24"/>
      <c r="N16" s="6"/>
    </row>
    <row r="17" spans="2:14" ht="30.75" customHeight="1" x14ac:dyDescent="0.2">
      <c r="B17" s="195" t="s">
        <v>259</v>
      </c>
      <c r="C17" s="444" t="s">
        <v>308</v>
      </c>
      <c r="D17" s="446"/>
      <c r="E17" s="446"/>
      <c r="F17" s="446"/>
      <c r="G17" s="446"/>
      <c r="H17" s="446"/>
      <c r="I17" s="446"/>
      <c r="J17" s="28"/>
      <c r="K17" s="28"/>
      <c r="M17" s="24" t="s">
        <v>91</v>
      </c>
      <c r="N17" s="6"/>
    </row>
    <row r="18" spans="2:14" ht="18" customHeight="1" x14ac:dyDescent="0.2">
      <c r="B18" s="447" t="s">
        <v>265</v>
      </c>
      <c r="C18" s="448" t="s">
        <v>237</v>
      </c>
      <c r="D18" s="448"/>
      <c r="E18" s="448"/>
      <c r="F18" s="449" t="s">
        <v>238</v>
      </c>
      <c r="G18" s="449"/>
      <c r="H18" s="449"/>
      <c r="I18" s="449"/>
      <c r="J18" s="29"/>
      <c r="K18" s="29"/>
      <c r="M18" s="24" t="s">
        <v>79</v>
      </c>
      <c r="N18" s="6"/>
    </row>
    <row r="19" spans="2:14" ht="39.75" customHeight="1" x14ac:dyDescent="0.2">
      <c r="B19" s="447"/>
      <c r="C19" s="439" t="s">
        <v>310</v>
      </c>
      <c r="D19" s="439"/>
      <c r="E19" s="439"/>
      <c r="F19" s="439" t="s">
        <v>311</v>
      </c>
      <c r="G19" s="439"/>
      <c r="H19" s="439"/>
      <c r="I19" s="439"/>
      <c r="J19" s="27"/>
      <c r="K19" s="27"/>
      <c r="M19" s="24" t="s">
        <v>95</v>
      </c>
      <c r="N19" s="6"/>
    </row>
    <row r="20" spans="2:14" ht="39.75" customHeight="1" x14ac:dyDescent="0.2">
      <c r="B20" s="177" t="s">
        <v>266</v>
      </c>
      <c r="C20" s="433" t="s">
        <v>312</v>
      </c>
      <c r="D20" s="434"/>
      <c r="E20" s="435"/>
      <c r="F20" s="327" t="s">
        <v>313</v>
      </c>
      <c r="G20" s="327"/>
      <c r="H20" s="327"/>
      <c r="I20" s="328"/>
      <c r="J20" s="20"/>
      <c r="K20" s="20"/>
      <c r="M20" s="24"/>
      <c r="N20" s="6"/>
    </row>
    <row r="21" spans="2:14" ht="42" customHeight="1" x14ac:dyDescent="0.2">
      <c r="B21" s="177" t="s">
        <v>267</v>
      </c>
      <c r="C21" s="453" t="s">
        <v>314</v>
      </c>
      <c r="D21" s="454"/>
      <c r="E21" s="455"/>
      <c r="F21" s="456" t="s">
        <v>315</v>
      </c>
      <c r="G21" s="457"/>
      <c r="H21" s="457"/>
      <c r="I21" s="458"/>
      <c r="J21" s="26"/>
      <c r="K21" s="26"/>
      <c r="M21" s="30"/>
      <c r="N21" s="6"/>
    </row>
    <row r="22" spans="2:14" ht="23.25" customHeight="1" x14ac:dyDescent="0.2">
      <c r="B22" s="177" t="s">
        <v>268</v>
      </c>
      <c r="C22" s="459">
        <v>44562</v>
      </c>
      <c r="D22" s="460"/>
      <c r="E22" s="461"/>
      <c r="F22" s="179" t="s">
        <v>271</v>
      </c>
      <c r="G22" s="190">
        <v>2</v>
      </c>
      <c r="H22" s="179" t="s">
        <v>275</v>
      </c>
      <c r="I22" s="191">
        <v>3</v>
      </c>
      <c r="J22" s="31"/>
      <c r="K22" s="31"/>
      <c r="M22" s="30"/>
    </row>
    <row r="23" spans="2:14" ht="27" customHeight="1" x14ac:dyDescent="0.2">
      <c r="B23" s="177" t="s">
        <v>269</v>
      </c>
      <c r="C23" s="459">
        <v>44926</v>
      </c>
      <c r="D23" s="457"/>
      <c r="E23" s="462"/>
      <c r="F23" s="179" t="s">
        <v>272</v>
      </c>
      <c r="G23" s="486">
        <v>2</v>
      </c>
      <c r="H23" s="487"/>
      <c r="I23" s="488"/>
      <c r="J23" s="32"/>
      <c r="K23" s="32"/>
      <c r="M23" s="30"/>
    </row>
    <row r="24" spans="2:14" ht="30.75" customHeight="1" x14ac:dyDescent="0.2">
      <c r="B24" s="178" t="s">
        <v>270</v>
      </c>
      <c r="C24" s="361" t="s">
        <v>88</v>
      </c>
      <c r="D24" s="362"/>
      <c r="E24" s="363"/>
      <c r="F24" s="180" t="s">
        <v>274</v>
      </c>
      <c r="G24" s="456" t="s">
        <v>303</v>
      </c>
      <c r="H24" s="457"/>
      <c r="I24" s="462"/>
      <c r="J24" s="29"/>
      <c r="K24" s="29"/>
      <c r="M24" s="30"/>
    </row>
    <row r="25" spans="2:14" ht="22.5" customHeight="1" x14ac:dyDescent="0.2">
      <c r="B25" s="466" t="s">
        <v>235</v>
      </c>
      <c r="C25" s="467"/>
      <c r="D25" s="467"/>
      <c r="E25" s="467"/>
      <c r="F25" s="467"/>
      <c r="G25" s="467"/>
      <c r="H25" s="467"/>
      <c r="I25" s="46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5">
        <v>0</v>
      </c>
      <c r="D27" s="211">
        <v>0</v>
      </c>
      <c r="E27" s="205">
        <f>IF(OR(C27=0,C27=""),0,D27/C27)</f>
        <v>0</v>
      </c>
      <c r="F27" s="469">
        <f>SUM(C27:C38)</f>
        <v>2</v>
      </c>
      <c r="G27" s="469">
        <f>SUM(D27:D38)</f>
        <v>0</v>
      </c>
      <c r="H27" s="202">
        <f>+(D27*100%)/$G$23</f>
        <v>0</v>
      </c>
      <c r="I27" s="469">
        <f>G27+I22</f>
        <v>3</v>
      </c>
      <c r="J27" s="39"/>
      <c r="K27" s="39"/>
      <c r="M27" s="30"/>
    </row>
    <row r="28" spans="2:14" ht="19.5" customHeight="1" x14ac:dyDescent="0.2">
      <c r="B28" s="185" t="s">
        <v>114</v>
      </c>
      <c r="C28" s="215">
        <v>0</v>
      </c>
      <c r="D28" s="211">
        <v>0</v>
      </c>
      <c r="E28" s="205">
        <f t="shared" ref="E28:E38" si="0">IF(OR(C28=0,C28=""),0,D28/C28)</f>
        <v>0</v>
      </c>
      <c r="F28" s="470"/>
      <c r="G28" s="470"/>
      <c r="H28" s="202">
        <f>+IF(D28="","",((D28*100%)/$G$23)+H27)</f>
        <v>0</v>
      </c>
      <c r="I28" s="470"/>
      <c r="J28" s="39"/>
      <c r="K28" s="39"/>
      <c r="M28" s="30"/>
    </row>
    <row r="29" spans="2:14" ht="19.5" customHeight="1" x14ac:dyDescent="0.2">
      <c r="B29" s="185" t="s">
        <v>115</v>
      </c>
      <c r="C29" s="215">
        <v>0</v>
      </c>
      <c r="D29" s="211">
        <v>0</v>
      </c>
      <c r="E29" s="205">
        <f t="shared" si="0"/>
        <v>0</v>
      </c>
      <c r="F29" s="470"/>
      <c r="G29" s="470"/>
      <c r="H29" s="202">
        <f t="shared" ref="H29:H38" si="1">+IF(D29="","",((D29*100%)/$G$23)+H28)</f>
        <v>0</v>
      </c>
      <c r="I29" s="470"/>
      <c r="J29" s="39"/>
      <c r="K29" s="39"/>
      <c r="M29" s="30"/>
    </row>
    <row r="30" spans="2:14" ht="19.5" customHeight="1" x14ac:dyDescent="0.2">
      <c r="B30" s="185" t="s">
        <v>116</v>
      </c>
      <c r="C30" s="215">
        <v>0</v>
      </c>
      <c r="D30" s="206">
        <v>0</v>
      </c>
      <c r="E30" s="205">
        <f t="shared" si="0"/>
        <v>0</v>
      </c>
      <c r="F30" s="470"/>
      <c r="G30" s="470"/>
      <c r="H30" s="202">
        <f t="shared" si="1"/>
        <v>0</v>
      </c>
      <c r="I30" s="470"/>
      <c r="J30" s="39"/>
      <c r="K30" s="39"/>
    </row>
    <row r="31" spans="2:14" ht="19.5" customHeight="1" x14ac:dyDescent="0.2">
      <c r="B31" s="185" t="s">
        <v>117</v>
      </c>
      <c r="C31" s="215">
        <v>0</v>
      </c>
      <c r="D31" s="206">
        <v>0</v>
      </c>
      <c r="E31" s="205">
        <f t="shared" si="0"/>
        <v>0</v>
      </c>
      <c r="F31" s="470"/>
      <c r="G31" s="470"/>
      <c r="H31" s="202">
        <f t="shared" si="1"/>
        <v>0</v>
      </c>
      <c r="I31" s="470"/>
      <c r="J31" s="39"/>
      <c r="K31" s="39"/>
    </row>
    <row r="32" spans="2:14" ht="19.5" customHeight="1" x14ac:dyDescent="0.2">
      <c r="B32" s="185" t="s">
        <v>118</v>
      </c>
      <c r="C32" s="215">
        <v>0</v>
      </c>
      <c r="D32" s="206">
        <v>0</v>
      </c>
      <c r="E32" s="205">
        <f t="shared" si="0"/>
        <v>0</v>
      </c>
      <c r="F32" s="470"/>
      <c r="G32" s="470"/>
      <c r="H32" s="202">
        <f t="shared" si="1"/>
        <v>0</v>
      </c>
      <c r="I32" s="470"/>
      <c r="J32" s="39"/>
      <c r="K32" s="39"/>
    </row>
    <row r="33" spans="2:11" ht="19.5" customHeight="1" x14ac:dyDescent="0.2">
      <c r="B33" s="185" t="s">
        <v>119</v>
      </c>
      <c r="C33" s="215">
        <v>0</v>
      </c>
      <c r="D33" s="206">
        <v>0</v>
      </c>
      <c r="E33" s="205">
        <f t="shared" si="0"/>
        <v>0</v>
      </c>
      <c r="F33" s="470"/>
      <c r="G33" s="470"/>
      <c r="H33" s="202">
        <f t="shared" si="1"/>
        <v>0</v>
      </c>
      <c r="I33" s="470"/>
      <c r="J33" s="39"/>
      <c r="K33" s="39"/>
    </row>
    <row r="34" spans="2:11" ht="19.5" customHeight="1" x14ac:dyDescent="0.2">
      <c r="B34" s="185" t="s">
        <v>120</v>
      </c>
      <c r="C34" s="215">
        <v>1</v>
      </c>
      <c r="D34" s="206"/>
      <c r="E34" s="205">
        <f t="shared" si="0"/>
        <v>0</v>
      </c>
      <c r="F34" s="470"/>
      <c r="G34" s="470"/>
      <c r="H34" s="202" t="str">
        <f t="shared" si="1"/>
        <v/>
      </c>
      <c r="I34" s="470"/>
      <c r="J34" s="39"/>
      <c r="K34" s="39"/>
    </row>
    <row r="35" spans="2:11" ht="19.5" customHeight="1" x14ac:dyDescent="0.2">
      <c r="B35" s="185" t="s">
        <v>121</v>
      </c>
      <c r="C35" s="215">
        <v>0</v>
      </c>
      <c r="D35" s="206"/>
      <c r="E35" s="205">
        <f t="shared" si="0"/>
        <v>0</v>
      </c>
      <c r="F35" s="470"/>
      <c r="G35" s="470"/>
      <c r="H35" s="202" t="str">
        <f t="shared" si="1"/>
        <v/>
      </c>
      <c r="I35" s="470"/>
      <c r="J35" s="39"/>
      <c r="K35" s="39"/>
    </row>
    <row r="36" spans="2:11" ht="19.5" customHeight="1" x14ac:dyDescent="0.2">
      <c r="B36" s="185" t="s">
        <v>122</v>
      </c>
      <c r="C36" s="215">
        <v>1</v>
      </c>
      <c r="D36" s="206"/>
      <c r="E36" s="205">
        <f t="shared" si="0"/>
        <v>0</v>
      </c>
      <c r="F36" s="470"/>
      <c r="G36" s="470"/>
      <c r="H36" s="202" t="str">
        <f t="shared" si="1"/>
        <v/>
      </c>
      <c r="I36" s="470"/>
      <c r="J36" s="39"/>
      <c r="K36" s="39"/>
    </row>
    <row r="37" spans="2:11" ht="19.5" customHeight="1" x14ac:dyDescent="0.2">
      <c r="B37" s="185" t="s">
        <v>123</v>
      </c>
      <c r="C37" s="215">
        <v>0</v>
      </c>
      <c r="D37" s="206"/>
      <c r="E37" s="205">
        <f t="shared" si="0"/>
        <v>0</v>
      </c>
      <c r="F37" s="470"/>
      <c r="G37" s="470"/>
      <c r="H37" s="202" t="str">
        <f t="shared" si="1"/>
        <v/>
      </c>
      <c r="I37" s="470"/>
      <c r="J37" s="39"/>
      <c r="K37" s="39"/>
    </row>
    <row r="38" spans="2:11" ht="19.5" customHeight="1" x14ac:dyDescent="0.2">
      <c r="B38" s="185" t="s">
        <v>124</v>
      </c>
      <c r="C38" s="215">
        <v>0</v>
      </c>
      <c r="D38" s="206"/>
      <c r="E38" s="205">
        <f t="shared" si="0"/>
        <v>0</v>
      </c>
      <c r="F38" s="471"/>
      <c r="G38" s="471"/>
      <c r="H38" s="202" t="str">
        <f t="shared" si="1"/>
        <v/>
      </c>
      <c r="I38" s="471"/>
      <c r="J38" s="39"/>
      <c r="K38" s="39"/>
    </row>
    <row r="39" spans="2:11" ht="78.75" customHeight="1" x14ac:dyDescent="0.2">
      <c r="B39" s="186" t="s">
        <v>277</v>
      </c>
      <c r="C39" s="450" t="s">
        <v>379</v>
      </c>
      <c r="D39" s="451"/>
      <c r="E39" s="451"/>
      <c r="F39" s="451"/>
      <c r="G39" s="451"/>
      <c r="H39" s="451"/>
      <c r="I39" s="452"/>
      <c r="J39" s="40"/>
      <c r="K39" s="40"/>
    </row>
    <row r="40" spans="2:11" ht="34.5" customHeight="1" x14ac:dyDescent="0.2">
      <c r="B40" s="475"/>
      <c r="C40" s="340"/>
      <c r="D40" s="340"/>
      <c r="E40" s="340"/>
      <c r="F40" s="340"/>
      <c r="G40" s="340"/>
      <c r="H40" s="340"/>
      <c r="I40" s="476"/>
      <c r="J40" s="64"/>
      <c r="K40" s="64"/>
    </row>
    <row r="41" spans="2:11" ht="34.5" customHeight="1" x14ac:dyDescent="0.2">
      <c r="B41" s="477"/>
      <c r="C41" s="343"/>
      <c r="D41" s="343"/>
      <c r="E41" s="343"/>
      <c r="F41" s="343"/>
      <c r="G41" s="343"/>
      <c r="H41" s="343"/>
      <c r="I41" s="478"/>
      <c r="J41" s="40"/>
      <c r="K41" s="40"/>
    </row>
    <row r="42" spans="2:11" ht="34.5" customHeight="1" x14ac:dyDescent="0.2">
      <c r="B42" s="477"/>
      <c r="C42" s="343"/>
      <c r="D42" s="343"/>
      <c r="E42" s="343"/>
      <c r="F42" s="343"/>
      <c r="G42" s="343"/>
      <c r="H42" s="343"/>
      <c r="I42" s="478"/>
      <c r="J42" s="40"/>
      <c r="K42" s="40"/>
    </row>
    <row r="43" spans="2:11" ht="57" customHeight="1" x14ac:dyDescent="0.2">
      <c r="B43" s="477"/>
      <c r="C43" s="343"/>
      <c r="D43" s="343"/>
      <c r="E43" s="343"/>
      <c r="F43" s="343"/>
      <c r="G43" s="343"/>
      <c r="H43" s="343"/>
      <c r="I43" s="478"/>
      <c r="J43" s="40"/>
      <c r="K43" s="40"/>
    </row>
    <row r="44" spans="2:11" ht="34.5" customHeight="1" x14ac:dyDescent="0.2">
      <c r="B44" s="479"/>
      <c r="C44" s="346"/>
      <c r="D44" s="346"/>
      <c r="E44" s="346"/>
      <c r="F44" s="346"/>
      <c r="G44" s="346"/>
      <c r="H44" s="346"/>
      <c r="I44" s="480"/>
      <c r="J44" s="41"/>
      <c r="K44" s="41"/>
    </row>
    <row r="45" spans="2:11" ht="96.75" customHeight="1" x14ac:dyDescent="0.2">
      <c r="B45" s="195" t="s">
        <v>278</v>
      </c>
      <c r="C45" s="450" t="s">
        <v>380</v>
      </c>
      <c r="D45" s="451"/>
      <c r="E45" s="451"/>
      <c r="F45" s="451"/>
      <c r="G45" s="451"/>
      <c r="H45" s="451"/>
      <c r="I45" s="452"/>
      <c r="J45" s="42"/>
      <c r="K45" s="42"/>
    </row>
    <row r="46" spans="2:11" ht="32.25" customHeight="1" x14ac:dyDescent="0.2">
      <c r="B46" s="195" t="s">
        <v>279</v>
      </c>
      <c r="C46" s="450" t="s">
        <v>371</v>
      </c>
      <c r="D46" s="451"/>
      <c r="E46" s="451"/>
      <c r="F46" s="451"/>
      <c r="G46" s="451"/>
      <c r="H46" s="451"/>
      <c r="I46" s="452"/>
      <c r="J46" s="42"/>
      <c r="K46" s="42"/>
    </row>
    <row r="47" spans="2:11" ht="66" customHeight="1" x14ac:dyDescent="0.2">
      <c r="B47" s="187" t="s">
        <v>280</v>
      </c>
      <c r="C47" s="481" t="s">
        <v>374</v>
      </c>
      <c r="D47" s="484"/>
      <c r="E47" s="484"/>
      <c r="F47" s="484"/>
      <c r="G47" s="484"/>
      <c r="H47" s="484"/>
      <c r="I47" s="485"/>
      <c r="J47" s="42"/>
      <c r="K47" s="42"/>
    </row>
    <row r="48" spans="2:11" ht="22.5" customHeight="1" x14ac:dyDescent="0.2">
      <c r="B48" s="467" t="s">
        <v>236</v>
      </c>
      <c r="C48" s="467"/>
      <c r="D48" s="467"/>
      <c r="E48" s="467"/>
      <c r="F48" s="467"/>
      <c r="G48" s="467"/>
      <c r="H48" s="467"/>
      <c r="I48" s="467"/>
      <c r="J48" s="42"/>
      <c r="K48" s="42"/>
    </row>
    <row r="49" spans="2:11" ht="22.5" customHeight="1" x14ac:dyDescent="0.2">
      <c r="B49" s="472" t="s">
        <v>281</v>
      </c>
      <c r="C49" s="196" t="s">
        <v>282</v>
      </c>
      <c r="D49" s="474" t="s">
        <v>283</v>
      </c>
      <c r="E49" s="474"/>
      <c r="F49" s="474"/>
      <c r="G49" s="474" t="s">
        <v>284</v>
      </c>
      <c r="H49" s="474"/>
      <c r="I49" s="474"/>
      <c r="J49" s="43"/>
      <c r="K49" s="43"/>
    </row>
    <row r="50" spans="2:11" ht="30.75" customHeight="1" x14ac:dyDescent="0.2">
      <c r="B50" s="473"/>
      <c r="C50" s="192"/>
      <c r="D50" s="432"/>
      <c r="E50" s="432"/>
      <c r="F50" s="432"/>
      <c r="G50" s="432"/>
      <c r="H50" s="432"/>
      <c r="I50" s="432"/>
      <c r="J50" s="43"/>
      <c r="K50" s="43"/>
    </row>
    <row r="51" spans="2:11" ht="32.25" customHeight="1" x14ac:dyDescent="0.2">
      <c r="B51" s="188" t="s">
        <v>285</v>
      </c>
      <c r="C51" s="432" t="s">
        <v>373</v>
      </c>
      <c r="D51" s="432"/>
      <c r="E51" s="432"/>
      <c r="F51" s="432"/>
      <c r="G51" s="432"/>
      <c r="H51" s="432"/>
      <c r="I51" s="432"/>
      <c r="J51" s="46"/>
      <c r="K51" s="46"/>
    </row>
    <row r="52" spans="2:11" ht="28.5" customHeight="1" x14ac:dyDescent="0.2">
      <c r="B52" s="179" t="s">
        <v>286</v>
      </c>
      <c r="C52" s="433" t="s">
        <v>369</v>
      </c>
      <c r="D52" s="434"/>
      <c r="E52" s="434"/>
      <c r="F52" s="434"/>
      <c r="G52" s="434"/>
      <c r="H52" s="434"/>
      <c r="I52" s="435"/>
      <c r="J52" s="46"/>
      <c r="K52" s="46"/>
    </row>
    <row r="53" spans="2:11" ht="30" customHeight="1" x14ac:dyDescent="0.2">
      <c r="B53" s="187" t="s">
        <v>287</v>
      </c>
      <c r="C53" s="432" t="s">
        <v>304</v>
      </c>
      <c r="D53" s="432"/>
      <c r="E53" s="432"/>
      <c r="F53" s="432"/>
      <c r="G53" s="432"/>
      <c r="H53" s="432"/>
      <c r="I53" s="432"/>
      <c r="J53" s="47"/>
      <c r="K53" s="47"/>
    </row>
    <row r="54" spans="2:11" ht="31.5" customHeight="1" x14ac:dyDescent="0.2">
      <c r="B54" s="187" t="s">
        <v>288</v>
      </c>
      <c r="C54" s="432" t="s">
        <v>305</v>
      </c>
      <c r="D54" s="432"/>
      <c r="E54" s="432"/>
      <c r="F54" s="432"/>
      <c r="G54" s="432"/>
      <c r="H54" s="432"/>
      <c r="I54" s="432"/>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COWOPnWT07oOhumMr/NIgbo47huWg6zjdPwUmP43R5/H7GpuWXRyxunasODSFBHuPZKHtV6Xjqi/LDDj3g0gjQ==" saltValue="4LIuyQx2OT4jgH0dr5Wk4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X60"/>
  <sheetViews>
    <sheetView topLeftCell="A25" zoomScale="84" zoomScaleNormal="84" workbookViewId="0">
      <selection activeCell="C47" sqref="C47:I4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30"/>
      <c r="C1" s="294" t="s">
        <v>25</v>
      </c>
      <c r="D1" s="294"/>
      <c r="E1" s="294"/>
      <c r="F1" s="294"/>
      <c r="G1" s="294"/>
      <c r="H1" s="294"/>
      <c r="I1" s="431"/>
      <c r="J1" s="13"/>
      <c r="K1" s="13"/>
      <c r="M1" s="14" t="s">
        <v>47</v>
      </c>
    </row>
    <row r="2" spans="2:14" ht="37.5" customHeight="1" x14ac:dyDescent="0.2">
      <c r="B2" s="430"/>
      <c r="C2" s="294" t="s">
        <v>239</v>
      </c>
      <c r="D2" s="294"/>
      <c r="E2" s="294"/>
      <c r="F2" s="294"/>
      <c r="G2" s="294"/>
      <c r="H2" s="294"/>
      <c r="I2" s="431"/>
      <c r="J2" s="13"/>
      <c r="K2" s="13"/>
      <c r="M2" s="14" t="s">
        <v>48</v>
      </c>
    </row>
    <row r="3" spans="2:14" ht="37.5" customHeight="1" x14ac:dyDescent="0.2">
      <c r="B3" s="430"/>
      <c r="C3" s="294" t="s">
        <v>240</v>
      </c>
      <c r="D3" s="294"/>
      <c r="E3" s="294"/>
      <c r="F3" s="294" t="s">
        <v>241</v>
      </c>
      <c r="G3" s="294"/>
      <c r="H3" s="294"/>
      <c r="I3" s="431"/>
      <c r="J3" s="13"/>
      <c r="K3" s="13"/>
      <c r="M3" s="14" t="s">
        <v>50</v>
      </c>
    </row>
    <row r="4" spans="2:14" ht="23.25" customHeight="1" x14ac:dyDescent="0.2">
      <c r="B4" s="436"/>
      <c r="C4" s="436"/>
      <c r="D4" s="436"/>
      <c r="E4" s="436"/>
      <c r="F4" s="436"/>
      <c r="G4" s="436"/>
      <c r="H4" s="436"/>
      <c r="I4" s="436"/>
      <c r="J4" s="15"/>
      <c r="K4" s="15"/>
    </row>
    <row r="5" spans="2:14" ht="24" customHeight="1" x14ac:dyDescent="0.2">
      <c r="B5" s="437" t="s">
        <v>234</v>
      </c>
      <c r="C5" s="437"/>
      <c r="D5" s="437"/>
      <c r="E5" s="437"/>
      <c r="F5" s="437"/>
      <c r="G5" s="437"/>
      <c r="H5" s="437"/>
      <c r="I5" s="437"/>
      <c r="J5" s="64"/>
      <c r="K5" s="64"/>
      <c r="N5" s="6" t="s">
        <v>57</v>
      </c>
    </row>
    <row r="6" spans="2:14" ht="30.75" customHeight="1" x14ac:dyDescent="0.2">
      <c r="B6" s="195" t="s">
        <v>242</v>
      </c>
      <c r="C6" s="194">
        <v>3</v>
      </c>
      <c r="D6" s="438" t="s">
        <v>243</v>
      </c>
      <c r="E6" s="438"/>
      <c r="F6" s="439" t="s">
        <v>316</v>
      </c>
      <c r="G6" s="439"/>
      <c r="H6" s="439"/>
      <c r="I6" s="439"/>
      <c r="J6" s="18"/>
      <c r="K6" s="18"/>
      <c r="M6" s="14" t="s">
        <v>60</v>
      </c>
      <c r="N6" s="6" t="s">
        <v>61</v>
      </c>
    </row>
    <row r="7" spans="2:14" ht="30.75" customHeight="1" x14ac:dyDescent="0.2">
      <c r="B7" s="195" t="s">
        <v>244</v>
      </c>
      <c r="C7" s="194" t="s">
        <v>76</v>
      </c>
      <c r="D7" s="438" t="s">
        <v>245</v>
      </c>
      <c r="E7" s="438"/>
      <c r="F7" s="439" t="s">
        <v>290</v>
      </c>
      <c r="G7" s="439"/>
      <c r="H7" s="179" t="s">
        <v>246</v>
      </c>
      <c r="I7" s="194" t="s">
        <v>76</v>
      </c>
      <c r="J7" s="20"/>
      <c r="K7" s="20"/>
      <c r="M7" s="14" t="s">
        <v>65</v>
      </c>
      <c r="N7" s="6" t="s">
        <v>66</v>
      </c>
    </row>
    <row r="8" spans="2:14" ht="30.75" customHeight="1" x14ac:dyDescent="0.2">
      <c r="B8" s="195" t="s">
        <v>247</v>
      </c>
      <c r="C8" s="439" t="s">
        <v>291</v>
      </c>
      <c r="D8" s="439"/>
      <c r="E8" s="439"/>
      <c r="F8" s="439"/>
      <c r="G8" s="179" t="s">
        <v>248</v>
      </c>
      <c r="H8" s="440">
        <v>7560</v>
      </c>
      <c r="I8" s="440"/>
      <c r="J8" s="22"/>
      <c r="K8" s="22"/>
      <c r="M8" s="14" t="s">
        <v>69</v>
      </c>
      <c r="N8" s="6" t="s">
        <v>70</v>
      </c>
    </row>
    <row r="9" spans="2:14" ht="30.75" customHeight="1" x14ac:dyDescent="0.2">
      <c r="B9" s="195" t="s">
        <v>48</v>
      </c>
      <c r="C9" s="441" t="s">
        <v>65</v>
      </c>
      <c r="D9" s="441"/>
      <c r="E9" s="441"/>
      <c r="F9" s="441"/>
      <c r="G9" s="179" t="s">
        <v>249</v>
      </c>
      <c r="H9" s="442" t="s">
        <v>165</v>
      </c>
      <c r="I9" s="442"/>
      <c r="J9" s="23"/>
      <c r="K9" s="23"/>
      <c r="M9" s="24" t="s">
        <v>73</v>
      </c>
    </row>
    <row r="10" spans="2:14" ht="30.75" customHeight="1" x14ac:dyDescent="0.2">
      <c r="B10" s="195" t="s">
        <v>250</v>
      </c>
      <c r="C10" s="443" t="s">
        <v>368</v>
      </c>
      <c r="D10" s="443"/>
      <c r="E10" s="443"/>
      <c r="F10" s="443"/>
      <c r="G10" s="443"/>
      <c r="H10" s="443"/>
      <c r="I10" s="443"/>
      <c r="J10" s="25"/>
      <c r="K10" s="25"/>
      <c r="M10" s="24"/>
    </row>
    <row r="11" spans="2:14" ht="30.75" customHeight="1" x14ac:dyDescent="0.2">
      <c r="B11" s="195" t="s">
        <v>251</v>
      </c>
      <c r="C11" s="444" t="s">
        <v>292</v>
      </c>
      <c r="D11" s="444"/>
      <c r="E11" s="444"/>
      <c r="F11" s="444"/>
      <c r="G11" s="444"/>
      <c r="H11" s="444"/>
      <c r="I11" s="444"/>
      <c r="J11" s="20"/>
      <c r="K11" s="20"/>
      <c r="M11" s="24"/>
      <c r="N11" s="6" t="s">
        <v>76</v>
      </c>
    </row>
    <row r="12" spans="2:14" ht="30.75" customHeight="1" x14ac:dyDescent="0.2">
      <c r="B12" s="195" t="s">
        <v>254</v>
      </c>
      <c r="C12" s="326" t="s">
        <v>356</v>
      </c>
      <c r="D12" s="326"/>
      <c r="E12" s="326"/>
      <c r="F12" s="326"/>
      <c r="G12" s="179" t="s">
        <v>252</v>
      </c>
      <c r="H12" s="327" t="s">
        <v>91</v>
      </c>
      <c r="I12" s="327"/>
      <c r="J12" s="20"/>
      <c r="K12" s="20"/>
      <c r="M12" s="24" t="s">
        <v>80</v>
      </c>
      <c r="N12" s="6" t="s">
        <v>81</v>
      </c>
    </row>
    <row r="13" spans="2:14" ht="30.75" customHeight="1" x14ac:dyDescent="0.2">
      <c r="B13" s="195" t="s">
        <v>255</v>
      </c>
      <c r="C13" s="445" t="s">
        <v>367</v>
      </c>
      <c r="D13" s="445"/>
      <c r="E13" s="445"/>
      <c r="F13" s="445"/>
      <c r="G13" s="179" t="s">
        <v>253</v>
      </c>
      <c r="H13" s="444" t="s">
        <v>70</v>
      </c>
      <c r="I13" s="444"/>
      <c r="J13" s="20"/>
      <c r="K13" s="20"/>
      <c r="M13" s="24" t="s">
        <v>84</v>
      </c>
    </row>
    <row r="14" spans="2:14" ht="64.5" customHeight="1" x14ac:dyDescent="0.2">
      <c r="B14" s="195" t="s">
        <v>256</v>
      </c>
      <c r="C14" s="323" t="s">
        <v>317</v>
      </c>
      <c r="D14" s="323"/>
      <c r="E14" s="323"/>
      <c r="F14" s="323"/>
      <c r="G14" s="323"/>
      <c r="H14" s="323"/>
      <c r="I14" s="323"/>
      <c r="J14" s="25"/>
      <c r="K14" s="25"/>
      <c r="M14" s="24" t="s">
        <v>86</v>
      </c>
      <c r="N14" s="6"/>
    </row>
    <row r="15" spans="2:14" ht="30.75" customHeight="1" x14ac:dyDescent="0.2">
      <c r="B15" s="195" t="s">
        <v>257</v>
      </c>
      <c r="C15" s="326" t="s">
        <v>307</v>
      </c>
      <c r="D15" s="326"/>
      <c r="E15" s="326"/>
      <c r="F15" s="326"/>
      <c r="G15" s="326"/>
      <c r="H15" s="326"/>
      <c r="I15" s="326"/>
      <c r="J15" s="26"/>
      <c r="K15" s="26"/>
      <c r="M15" s="24" t="s">
        <v>88</v>
      </c>
      <c r="N15" s="6"/>
    </row>
    <row r="16" spans="2:14" ht="20.25" customHeight="1" x14ac:dyDescent="0.2">
      <c r="B16" s="195" t="s">
        <v>258</v>
      </c>
      <c r="C16" s="439" t="s">
        <v>319</v>
      </c>
      <c r="D16" s="439"/>
      <c r="E16" s="439"/>
      <c r="F16" s="439"/>
      <c r="G16" s="439"/>
      <c r="H16" s="439"/>
      <c r="I16" s="439"/>
      <c r="J16" s="27"/>
      <c r="K16" s="27"/>
      <c r="M16" s="24"/>
      <c r="N16" s="6"/>
    </row>
    <row r="17" spans="2:14" ht="30.75" customHeight="1" x14ac:dyDescent="0.2">
      <c r="B17" s="195" t="s">
        <v>259</v>
      </c>
      <c r="C17" s="444" t="s">
        <v>318</v>
      </c>
      <c r="D17" s="446"/>
      <c r="E17" s="446"/>
      <c r="F17" s="446"/>
      <c r="G17" s="446"/>
      <c r="H17" s="446"/>
      <c r="I17" s="446"/>
      <c r="J17" s="28"/>
      <c r="K17" s="28"/>
      <c r="M17" s="24" t="s">
        <v>91</v>
      </c>
      <c r="N17" s="6"/>
    </row>
    <row r="18" spans="2:14" ht="18" customHeight="1" x14ac:dyDescent="0.2">
      <c r="B18" s="447" t="s">
        <v>265</v>
      </c>
      <c r="C18" s="448" t="s">
        <v>237</v>
      </c>
      <c r="D18" s="448"/>
      <c r="E18" s="448"/>
      <c r="F18" s="449" t="s">
        <v>238</v>
      </c>
      <c r="G18" s="449"/>
      <c r="H18" s="449"/>
      <c r="I18" s="449"/>
      <c r="J18" s="29"/>
      <c r="K18" s="29"/>
      <c r="M18" s="24" t="s">
        <v>79</v>
      </c>
      <c r="N18" s="6"/>
    </row>
    <row r="19" spans="2:14" ht="39.75" customHeight="1" x14ac:dyDescent="0.2">
      <c r="B19" s="447"/>
      <c r="C19" s="439" t="s">
        <v>320</v>
      </c>
      <c r="D19" s="439"/>
      <c r="E19" s="439"/>
      <c r="F19" s="439" t="s">
        <v>321</v>
      </c>
      <c r="G19" s="439"/>
      <c r="H19" s="439"/>
      <c r="I19" s="439"/>
      <c r="J19" s="27"/>
      <c r="K19" s="27"/>
      <c r="M19" s="24" t="s">
        <v>95</v>
      </c>
      <c r="N19" s="6"/>
    </row>
    <row r="20" spans="2:14" ht="39.75" customHeight="1" x14ac:dyDescent="0.2">
      <c r="B20" s="177" t="s">
        <v>266</v>
      </c>
      <c r="C20" s="433" t="s">
        <v>322</v>
      </c>
      <c r="D20" s="434"/>
      <c r="E20" s="435"/>
      <c r="F20" s="327" t="s">
        <v>323</v>
      </c>
      <c r="G20" s="327"/>
      <c r="H20" s="327"/>
      <c r="I20" s="328"/>
      <c r="J20" s="20"/>
      <c r="K20" s="20"/>
      <c r="M20" s="24"/>
      <c r="N20" s="6"/>
    </row>
    <row r="21" spans="2:14" ht="42" customHeight="1" x14ac:dyDescent="0.2">
      <c r="B21" s="177" t="s">
        <v>267</v>
      </c>
      <c r="C21" s="453" t="s">
        <v>324</v>
      </c>
      <c r="D21" s="454"/>
      <c r="E21" s="455"/>
      <c r="F21" s="456" t="s">
        <v>325</v>
      </c>
      <c r="G21" s="457"/>
      <c r="H21" s="457"/>
      <c r="I21" s="458"/>
      <c r="J21" s="26"/>
      <c r="K21" s="26"/>
      <c r="M21" s="30"/>
      <c r="N21" s="6"/>
    </row>
    <row r="22" spans="2:14" ht="23.25" customHeight="1" x14ac:dyDescent="0.2">
      <c r="B22" s="177" t="s">
        <v>268</v>
      </c>
      <c r="C22" s="459">
        <v>44562</v>
      </c>
      <c r="D22" s="460"/>
      <c r="E22" s="461"/>
      <c r="F22" s="179" t="s">
        <v>271</v>
      </c>
      <c r="G22" s="200">
        <v>19566</v>
      </c>
      <c r="H22" s="179" t="s">
        <v>275</v>
      </c>
      <c r="I22" s="199">
        <v>20925</v>
      </c>
      <c r="J22" s="31"/>
      <c r="K22" s="31"/>
      <c r="M22" s="30"/>
    </row>
    <row r="23" spans="2:14" ht="27" customHeight="1" x14ac:dyDescent="0.2">
      <c r="B23" s="177" t="s">
        <v>269</v>
      </c>
      <c r="C23" s="459">
        <v>44926</v>
      </c>
      <c r="D23" s="457"/>
      <c r="E23" s="462"/>
      <c r="F23" s="179" t="s">
        <v>272</v>
      </c>
      <c r="G23" s="493">
        <v>25000</v>
      </c>
      <c r="H23" s="494"/>
      <c r="I23" s="495"/>
      <c r="J23" s="32"/>
      <c r="K23" s="32"/>
      <c r="M23" s="30"/>
    </row>
    <row r="24" spans="2:14" ht="36" customHeight="1" x14ac:dyDescent="0.2">
      <c r="B24" s="178" t="s">
        <v>270</v>
      </c>
      <c r="C24" s="361" t="s">
        <v>88</v>
      </c>
      <c r="D24" s="362"/>
      <c r="E24" s="363"/>
      <c r="F24" s="197" t="s">
        <v>274</v>
      </c>
      <c r="G24" s="456" t="s">
        <v>303</v>
      </c>
      <c r="H24" s="457"/>
      <c r="I24" s="462"/>
      <c r="J24" s="29"/>
      <c r="K24" s="29"/>
      <c r="M24" s="30"/>
    </row>
    <row r="25" spans="2:14" ht="22.5" customHeight="1" x14ac:dyDescent="0.2">
      <c r="B25" s="466" t="s">
        <v>235</v>
      </c>
      <c r="C25" s="467"/>
      <c r="D25" s="467"/>
      <c r="E25" s="467"/>
      <c r="F25" s="467"/>
      <c r="G25" s="467"/>
      <c r="H25" s="467"/>
      <c r="I25" s="46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2">
        <v>2440</v>
      </c>
      <c r="D27" s="213">
        <v>2440</v>
      </c>
      <c r="E27" s="205">
        <f>IF(OR(C27=0,C27=""),0,D27/C27)</f>
        <v>1</v>
      </c>
      <c r="F27" s="469">
        <f>SUM(C27:C38)</f>
        <v>23806</v>
      </c>
      <c r="G27" s="469">
        <f>SUM(D27:D38)</f>
        <v>20710</v>
      </c>
      <c r="H27" s="202">
        <f>+(D27*100%)/$G$23</f>
        <v>9.7600000000000006E-2</v>
      </c>
      <c r="I27" s="469">
        <f>G27+I22</f>
        <v>41635</v>
      </c>
      <c r="J27" s="39"/>
      <c r="K27" s="39"/>
      <c r="M27" s="30"/>
    </row>
    <row r="28" spans="2:14" ht="19.5" customHeight="1" x14ac:dyDescent="0.2">
      <c r="B28" s="185" t="s">
        <v>114</v>
      </c>
      <c r="C28" s="212">
        <v>2209</v>
      </c>
      <c r="D28" s="213">
        <v>2209</v>
      </c>
      <c r="E28" s="205">
        <f t="shared" ref="E28:E38" si="0">IF(OR(C28=0,C28=""),0,D28/C28)</f>
        <v>1</v>
      </c>
      <c r="F28" s="470"/>
      <c r="G28" s="470"/>
      <c r="H28" s="202">
        <f>+IF(D28="","",((D28*100%)/$G$23)+H27)</f>
        <v>0.18596000000000001</v>
      </c>
      <c r="I28" s="470"/>
      <c r="J28" s="39"/>
      <c r="K28" s="39"/>
      <c r="M28" s="30"/>
    </row>
    <row r="29" spans="2:14" ht="19.5" customHeight="1" x14ac:dyDescent="0.2">
      <c r="B29" s="185" t="s">
        <v>115</v>
      </c>
      <c r="C29" s="212">
        <v>3193</v>
      </c>
      <c r="D29" s="213">
        <v>3193</v>
      </c>
      <c r="E29" s="205">
        <f t="shared" si="0"/>
        <v>1</v>
      </c>
      <c r="F29" s="470"/>
      <c r="G29" s="470"/>
      <c r="H29" s="202">
        <f t="shared" ref="H29:H38" si="1">+IF(D29="","",((D29*100%)/$G$23)+H28)</f>
        <v>0.31368000000000001</v>
      </c>
      <c r="I29" s="470"/>
      <c r="J29" s="39"/>
      <c r="K29" s="39"/>
      <c r="M29" s="30"/>
    </row>
    <row r="30" spans="2:14" ht="19.5" customHeight="1" x14ac:dyDescent="0.25">
      <c r="B30" s="185" t="s">
        <v>116</v>
      </c>
      <c r="C30" s="212">
        <v>2900</v>
      </c>
      <c r="D30" s="213">
        <v>2900</v>
      </c>
      <c r="E30" s="205">
        <f t="shared" si="0"/>
        <v>1</v>
      </c>
      <c r="F30" s="470"/>
      <c r="G30" s="470"/>
      <c r="H30" s="202">
        <f t="shared" si="1"/>
        <v>0.42968000000000001</v>
      </c>
      <c r="I30" s="470"/>
      <c r="J30"/>
      <c r="K30"/>
      <c r="L30"/>
    </row>
    <row r="31" spans="2:14" ht="19.5" customHeight="1" x14ac:dyDescent="0.2">
      <c r="B31" s="185" t="s">
        <v>117</v>
      </c>
      <c r="C31" s="214">
        <v>2474</v>
      </c>
      <c r="D31" s="207">
        <v>2474</v>
      </c>
      <c r="E31" s="205">
        <f t="shared" si="0"/>
        <v>1</v>
      </c>
      <c r="F31" s="470"/>
      <c r="G31" s="470"/>
      <c r="H31" s="202">
        <f t="shared" si="1"/>
        <v>0.52864</v>
      </c>
      <c r="I31" s="470"/>
      <c r="J31" s="39"/>
      <c r="K31" s="39"/>
    </row>
    <row r="32" spans="2:14" ht="19.5" customHeight="1" x14ac:dyDescent="0.2">
      <c r="B32" s="185" t="s">
        <v>118</v>
      </c>
      <c r="C32" s="214">
        <v>4543</v>
      </c>
      <c r="D32" s="207">
        <v>4543</v>
      </c>
      <c r="E32" s="205">
        <f t="shared" si="0"/>
        <v>1</v>
      </c>
      <c r="F32" s="470"/>
      <c r="G32" s="470"/>
      <c r="H32" s="202">
        <f t="shared" si="1"/>
        <v>0.71035999999999999</v>
      </c>
      <c r="I32" s="470"/>
      <c r="J32" s="39"/>
      <c r="K32" s="39"/>
    </row>
    <row r="33" spans="2:20" ht="19.5" customHeight="1" x14ac:dyDescent="0.2">
      <c r="B33" s="185" t="s">
        <v>119</v>
      </c>
      <c r="C33" s="214">
        <v>1757</v>
      </c>
      <c r="D33" s="219">
        <v>2951</v>
      </c>
      <c r="E33" s="205">
        <f t="shared" si="0"/>
        <v>1.6795674445076836</v>
      </c>
      <c r="F33" s="470"/>
      <c r="G33" s="470"/>
      <c r="H33" s="202">
        <f t="shared" si="1"/>
        <v>0.82840000000000003</v>
      </c>
      <c r="I33" s="470"/>
      <c r="J33" s="39"/>
      <c r="K33" s="39"/>
    </row>
    <row r="34" spans="2:20" ht="19.5" customHeight="1" x14ac:dyDescent="0.2">
      <c r="B34" s="185" t="s">
        <v>120</v>
      </c>
      <c r="C34" s="214">
        <v>1700</v>
      </c>
      <c r="D34" s="207"/>
      <c r="E34" s="205">
        <f t="shared" si="0"/>
        <v>0</v>
      </c>
      <c r="F34" s="470"/>
      <c r="G34" s="470"/>
      <c r="H34" s="202" t="str">
        <f t="shared" si="1"/>
        <v/>
      </c>
      <c r="I34" s="470"/>
      <c r="J34" s="39"/>
      <c r="K34" s="39"/>
    </row>
    <row r="35" spans="2:20" ht="19.5" customHeight="1" x14ac:dyDescent="0.2">
      <c r="B35" s="185" t="s">
        <v>121</v>
      </c>
      <c r="C35" s="220">
        <f>1500-194</f>
        <v>1306</v>
      </c>
      <c r="D35" s="207"/>
      <c r="E35" s="205">
        <f t="shared" si="0"/>
        <v>0</v>
      </c>
      <c r="F35" s="470"/>
      <c r="G35" s="470"/>
      <c r="H35" s="202" t="str">
        <f t="shared" si="1"/>
        <v/>
      </c>
      <c r="I35" s="470"/>
      <c r="J35" s="39"/>
      <c r="K35" s="39"/>
    </row>
    <row r="36" spans="2:20" ht="19.5" customHeight="1" x14ac:dyDescent="0.2">
      <c r="B36" s="185" t="s">
        <v>122</v>
      </c>
      <c r="C36" s="220">
        <f>1500-1000</f>
        <v>500</v>
      </c>
      <c r="D36" s="207"/>
      <c r="E36" s="205">
        <f t="shared" si="0"/>
        <v>0</v>
      </c>
      <c r="F36" s="470"/>
      <c r="G36" s="470"/>
      <c r="H36" s="202" t="str">
        <f t="shared" si="1"/>
        <v/>
      </c>
      <c r="I36" s="470"/>
      <c r="J36" s="39"/>
      <c r="K36" s="39"/>
    </row>
    <row r="37" spans="2:20" ht="19.5" customHeight="1" x14ac:dyDescent="0.25">
      <c r="B37" s="185" t="s">
        <v>123</v>
      </c>
      <c r="C37" s="214">
        <f>900-474</f>
        <v>426</v>
      </c>
      <c r="D37" s="207"/>
      <c r="E37" s="205">
        <f t="shared" si="0"/>
        <v>0</v>
      </c>
      <c r="F37" s="470"/>
      <c r="G37" s="470"/>
      <c r="H37" s="202" t="str">
        <f t="shared" si="1"/>
        <v/>
      </c>
      <c r="I37" s="470"/>
      <c r="J37" s="39"/>
      <c r="K37"/>
      <c r="L37"/>
      <c r="M37"/>
      <c r="N37"/>
      <c r="O37"/>
      <c r="P37"/>
      <c r="Q37"/>
      <c r="R37"/>
      <c r="S37"/>
      <c r="T37"/>
    </row>
    <row r="38" spans="2:20" ht="19.5" customHeight="1" x14ac:dyDescent="0.2">
      <c r="B38" s="185" t="s">
        <v>124</v>
      </c>
      <c r="C38" s="214">
        <v>358</v>
      </c>
      <c r="D38" s="207"/>
      <c r="E38" s="205">
        <f t="shared" si="0"/>
        <v>0</v>
      </c>
      <c r="F38" s="471"/>
      <c r="G38" s="471"/>
      <c r="H38" s="202" t="str">
        <f t="shared" si="1"/>
        <v/>
      </c>
      <c r="I38" s="471"/>
      <c r="J38" s="39"/>
      <c r="K38" s="39"/>
    </row>
    <row r="39" spans="2:20" ht="224.25" customHeight="1" x14ac:dyDescent="0.2">
      <c r="B39" s="186" t="s">
        <v>277</v>
      </c>
      <c r="C39" s="450" t="s">
        <v>381</v>
      </c>
      <c r="D39" s="451"/>
      <c r="E39" s="451"/>
      <c r="F39" s="451"/>
      <c r="G39" s="451"/>
      <c r="H39" s="451"/>
      <c r="I39" s="452"/>
      <c r="J39" s="40"/>
      <c r="K39" s="40"/>
    </row>
    <row r="40" spans="2:20" ht="54.75" customHeight="1" x14ac:dyDescent="0.2">
      <c r="B40" s="475"/>
      <c r="C40" s="340"/>
      <c r="D40" s="340"/>
      <c r="E40" s="340"/>
      <c r="F40" s="340"/>
      <c r="G40" s="340"/>
      <c r="H40" s="340"/>
      <c r="I40" s="476"/>
      <c r="J40" s="64"/>
      <c r="K40" s="64"/>
    </row>
    <row r="41" spans="2:20" ht="34.5" customHeight="1" x14ac:dyDescent="0.2">
      <c r="B41" s="477"/>
      <c r="C41" s="343"/>
      <c r="D41" s="343"/>
      <c r="E41" s="343"/>
      <c r="F41" s="343"/>
      <c r="G41" s="343"/>
      <c r="H41" s="343"/>
      <c r="I41" s="478"/>
      <c r="J41" s="40"/>
      <c r="K41" s="40"/>
    </row>
    <row r="42" spans="2:20" ht="49.5" customHeight="1" x14ac:dyDescent="0.2">
      <c r="B42" s="477"/>
      <c r="C42" s="343"/>
      <c r="D42" s="343"/>
      <c r="E42" s="343"/>
      <c r="F42" s="343"/>
      <c r="G42" s="343"/>
      <c r="H42" s="343"/>
      <c r="I42" s="478"/>
      <c r="J42" s="40"/>
      <c r="K42" s="40"/>
    </row>
    <row r="43" spans="2:20" ht="63" customHeight="1" x14ac:dyDescent="0.2">
      <c r="B43" s="477"/>
      <c r="C43" s="343"/>
      <c r="D43" s="343"/>
      <c r="E43" s="343"/>
      <c r="F43" s="343"/>
      <c r="G43" s="343"/>
      <c r="H43" s="343"/>
      <c r="I43" s="478"/>
      <c r="J43" s="40"/>
      <c r="K43" s="40"/>
    </row>
    <row r="44" spans="2:20" ht="37.5" customHeight="1" x14ac:dyDescent="0.2">
      <c r="B44" s="479"/>
      <c r="C44" s="346"/>
      <c r="D44" s="346"/>
      <c r="E44" s="346"/>
      <c r="F44" s="346"/>
      <c r="G44" s="346"/>
      <c r="H44" s="346"/>
      <c r="I44" s="480"/>
      <c r="J44" s="41"/>
      <c r="K44" s="41"/>
    </row>
    <row r="45" spans="2:20" ht="100.5" customHeight="1" x14ac:dyDescent="0.2">
      <c r="B45" s="195" t="s">
        <v>278</v>
      </c>
      <c r="C45" s="450" t="s">
        <v>376</v>
      </c>
      <c r="D45" s="451"/>
      <c r="E45" s="451"/>
      <c r="F45" s="451"/>
      <c r="G45" s="451"/>
      <c r="H45" s="451"/>
      <c r="I45" s="452"/>
      <c r="J45" s="42"/>
      <c r="K45" s="42"/>
    </row>
    <row r="46" spans="2:20" ht="32.25" customHeight="1" x14ac:dyDescent="0.2">
      <c r="B46" s="195" t="s">
        <v>279</v>
      </c>
      <c r="C46" s="450" t="s">
        <v>372</v>
      </c>
      <c r="D46" s="451"/>
      <c r="E46" s="451"/>
      <c r="F46" s="451"/>
      <c r="G46" s="451"/>
      <c r="H46" s="451"/>
      <c r="I46" s="452"/>
      <c r="J46" s="42"/>
      <c r="K46" s="42"/>
    </row>
    <row r="47" spans="2:20" ht="78" customHeight="1" x14ac:dyDescent="0.2">
      <c r="B47" s="187" t="s">
        <v>280</v>
      </c>
      <c r="C47" s="490" t="s">
        <v>375</v>
      </c>
      <c r="D47" s="491"/>
      <c r="E47" s="491"/>
      <c r="F47" s="491"/>
      <c r="G47" s="491"/>
      <c r="H47" s="491"/>
      <c r="I47" s="492"/>
      <c r="J47" s="42"/>
      <c r="K47" s="42"/>
    </row>
    <row r="48" spans="2:20" ht="22.5" customHeight="1" x14ac:dyDescent="0.2">
      <c r="B48" s="467" t="s">
        <v>236</v>
      </c>
      <c r="C48" s="467"/>
      <c r="D48" s="467"/>
      <c r="E48" s="467"/>
      <c r="F48" s="467"/>
      <c r="G48" s="467"/>
      <c r="H48" s="467"/>
      <c r="I48" s="467"/>
      <c r="J48" s="42"/>
      <c r="K48" s="42"/>
    </row>
    <row r="49" spans="2:11" ht="22.5" customHeight="1" x14ac:dyDescent="0.2">
      <c r="B49" s="472" t="s">
        <v>281</v>
      </c>
      <c r="C49" s="196" t="s">
        <v>282</v>
      </c>
      <c r="D49" s="474" t="s">
        <v>283</v>
      </c>
      <c r="E49" s="474"/>
      <c r="F49" s="474"/>
      <c r="G49" s="474" t="s">
        <v>284</v>
      </c>
      <c r="H49" s="474"/>
      <c r="I49" s="474"/>
      <c r="J49" s="43"/>
      <c r="K49" s="43"/>
    </row>
    <row r="50" spans="2:11" ht="30.75" customHeight="1" x14ac:dyDescent="0.2">
      <c r="B50" s="473"/>
      <c r="C50" s="192"/>
      <c r="D50" s="432"/>
      <c r="E50" s="432"/>
      <c r="F50" s="432"/>
      <c r="G50" s="432"/>
      <c r="H50" s="432"/>
      <c r="I50" s="432"/>
      <c r="J50" s="43"/>
      <c r="K50" s="43"/>
    </row>
    <row r="51" spans="2:11" ht="32.25" customHeight="1" x14ac:dyDescent="0.2">
      <c r="B51" s="188" t="s">
        <v>285</v>
      </c>
      <c r="C51" s="432" t="s">
        <v>373</v>
      </c>
      <c r="D51" s="432"/>
      <c r="E51" s="432"/>
      <c r="F51" s="432"/>
      <c r="G51" s="432"/>
      <c r="H51" s="432"/>
      <c r="I51" s="432"/>
      <c r="J51" s="46"/>
      <c r="K51" s="46"/>
    </row>
    <row r="52" spans="2:11" ht="28.5" customHeight="1" x14ac:dyDescent="0.2">
      <c r="B52" s="179" t="s">
        <v>286</v>
      </c>
      <c r="C52" s="433" t="s">
        <v>369</v>
      </c>
      <c r="D52" s="434"/>
      <c r="E52" s="434"/>
      <c r="F52" s="434"/>
      <c r="G52" s="434"/>
      <c r="H52" s="434"/>
      <c r="I52" s="435"/>
      <c r="J52" s="46"/>
      <c r="K52" s="46"/>
    </row>
    <row r="53" spans="2:11" ht="30" customHeight="1" x14ac:dyDescent="0.2">
      <c r="B53" s="187" t="s">
        <v>287</v>
      </c>
      <c r="C53" s="432" t="s">
        <v>304</v>
      </c>
      <c r="D53" s="432"/>
      <c r="E53" s="432"/>
      <c r="F53" s="432"/>
      <c r="G53" s="432"/>
      <c r="H53" s="432"/>
      <c r="I53" s="432"/>
      <c r="J53" s="47"/>
      <c r="K53" s="47"/>
    </row>
    <row r="54" spans="2:11" ht="31.5" customHeight="1" x14ac:dyDescent="0.2">
      <c r="B54" s="187" t="s">
        <v>288</v>
      </c>
      <c r="C54" s="432" t="s">
        <v>305</v>
      </c>
      <c r="D54" s="432"/>
      <c r="E54" s="432"/>
      <c r="F54" s="432"/>
      <c r="G54" s="432"/>
      <c r="H54" s="432"/>
      <c r="I54" s="432"/>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WTmq4kmBgs5Q7PCEme5T8IqtwmZGUxaKXE7hHJkn7EHbVB7iZ3IGjQJbLQZYRtT0Tr/2o9wecQz5cyGIfgyS0A==" saltValue="ZhlLA5l/Oac37G3SyDBuI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X60"/>
  <sheetViews>
    <sheetView topLeftCell="A27" zoomScale="82" zoomScaleNormal="82" workbookViewId="0">
      <selection activeCell="C45" sqref="C45:I4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30"/>
      <c r="C1" s="294" t="s">
        <v>25</v>
      </c>
      <c r="D1" s="294"/>
      <c r="E1" s="294"/>
      <c r="F1" s="294"/>
      <c r="G1" s="294"/>
      <c r="H1" s="294"/>
      <c r="I1" s="431"/>
      <c r="J1" s="13"/>
      <c r="K1" s="13"/>
      <c r="M1" s="14" t="s">
        <v>47</v>
      </c>
    </row>
    <row r="2" spans="2:14" ht="37.5" customHeight="1" x14ac:dyDescent="0.2">
      <c r="B2" s="430"/>
      <c r="C2" s="294" t="s">
        <v>239</v>
      </c>
      <c r="D2" s="294"/>
      <c r="E2" s="294"/>
      <c r="F2" s="294"/>
      <c r="G2" s="294"/>
      <c r="H2" s="294"/>
      <c r="I2" s="431"/>
      <c r="J2" s="13"/>
      <c r="K2" s="13"/>
      <c r="M2" s="14" t="s">
        <v>48</v>
      </c>
    </row>
    <row r="3" spans="2:14" ht="37.5" customHeight="1" x14ac:dyDescent="0.2">
      <c r="B3" s="430"/>
      <c r="C3" s="294" t="s">
        <v>240</v>
      </c>
      <c r="D3" s="294"/>
      <c r="E3" s="294"/>
      <c r="F3" s="294" t="s">
        <v>241</v>
      </c>
      <c r="G3" s="294"/>
      <c r="H3" s="294"/>
      <c r="I3" s="431"/>
      <c r="J3" s="13"/>
      <c r="K3" s="13"/>
      <c r="M3" s="14" t="s">
        <v>50</v>
      </c>
    </row>
    <row r="4" spans="2:14" ht="23.25" customHeight="1" x14ac:dyDescent="0.2">
      <c r="B4" s="436"/>
      <c r="C4" s="436"/>
      <c r="D4" s="436"/>
      <c r="E4" s="436"/>
      <c r="F4" s="436"/>
      <c r="G4" s="436"/>
      <c r="H4" s="436"/>
      <c r="I4" s="436"/>
      <c r="J4" s="15"/>
      <c r="K4" s="15"/>
    </row>
    <row r="5" spans="2:14" ht="24" customHeight="1" x14ac:dyDescent="0.2">
      <c r="B5" s="437" t="s">
        <v>234</v>
      </c>
      <c r="C5" s="437"/>
      <c r="D5" s="437"/>
      <c r="E5" s="437"/>
      <c r="F5" s="437"/>
      <c r="G5" s="437"/>
      <c r="H5" s="437"/>
      <c r="I5" s="437"/>
      <c r="J5" s="64"/>
      <c r="K5" s="64"/>
      <c r="N5" s="6" t="s">
        <v>57</v>
      </c>
    </row>
    <row r="6" spans="2:14" ht="30.75" customHeight="1" x14ac:dyDescent="0.2">
      <c r="B6" s="195" t="s">
        <v>242</v>
      </c>
      <c r="C6" s="194">
        <v>4</v>
      </c>
      <c r="D6" s="438" t="s">
        <v>243</v>
      </c>
      <c r="E6" s="438"/>
      <c r="F6" s="439" t="s">
        <v>326</v>
      </c>
      <c r="G6" s="439"/>
      <c r="H6" s="439"/>
      <c r="I6" s="439"/>
      <c r="J6" s="18"/>
      <c r="K6" s="18"/>
      <c r="M6" s="14" t="s">
        <v>60</v>
      </c>
      <c r="N6" s="6" t="s">
        <v>61</v>
      </c>
    </row>
    <row r="7" spans="2:14" ht="30.75" customHeight="1" x14ac:dyDescent="0.2">
      <c r="B7" s="195" t="s">
        <v>244</v>
      </c>
      <c r="C7" s="194" t="s">
        <v>76</v>
      </c>
      <c r="D7" s="438" t="s">
        <v>245</v>
      </c>
      <c r="E7" s="438"/>
      <c r="F7" s="439" t="s">
        <v>290</v>
      </c>
      <c r="G7" s="439"/>
      <c r="H7" s="179" t="s">
        <v>246</v>
      </c>
      <c r="I7" s="194" t="s">
        <v>76</v>
      </c>
      <c r="J7" s="20"/>
      <c r="K7" s="20"/>
      <c r="M7" s="14" t="s">
        <v>65</v>
      </c>
      <c r="N7" s="6" t="s">
        <v>66</v>
      </c>
    </row>
    <row r="8" spans="2:14" ht="30.75" customHeight="1" x14ac:dyDescent="0.2">
      <c r="B8" s="195" t="s">
        <v>247</v>
      </c>
      <c r="C8" s="439" t="s">
        <v>291</v>
      </c>
      <c r="D8" s="439"/>
      <c r="E8" s="439"/>
      <c r="F8" s="439"/>
      <c r="G8" s="179" t="s">
        <v>248</v>
      </c>
      <c r="H8" s="440">
        <v>7560</v>
      </c>
      <c r="I8" s="440"/>
      <c r="J8" s="22"/>
      <c r="K8" s="22"/>
      <c r="M8" s="14" t="s">
        <v>69</v>
      </c>
      <c r="N8" s="6" t="s">
        <v>70</v>
      </c>
    </row>
    <row r="9" spans="2:14" ht="30.75" customHeight="1" x14ac:dyDescent="0.2">
      <c r="B9" s="195" t="s">
        <v>48</v>
      </c>
      <c r="C9" s="441" t="s">
        <v>65</v>
      </c>
      <c r="D9" s="441"/>
      <c r="E9" s="441"/>
      <c r="F9" s="441"/>
      <c r="G9" s="179" t="s">
        <v>249</v>
      </c>
      <c r="H9" s="442" t="s">
        <v>165</v>
      </c>
      <c r="I9" s="442"/>
      <c r="J9" s="23"/>
      <c r="K9" s="23"/>
      <c r="M9" s="24" t="s">
        <v>73</v>
      </c>
    </row>
    <row r="10" spans="2:14" ht="30.75" customHeight="1" x14ac:dyDescent="0.2">
      <c r="B10" s="195" t="s">
        <v>250</v>
      </c>
      <c r="C10" s="443" t="s">
        <v>368</v>
      </c>
      <c r="D10" s="443"/>
      <c r="E10" s="443"/>
      <c r="F10" s="443"/>
      <c r="G10" s="443"/>
      <c r="H10" s="443"/>
      <c r="I10" s="443"/>
      <c r="J10" s="25"/>
      <c r="K10" s="25"/>
      <c r="M10" s="24"/>
    </row>
    <row r="11" spans="2:14" ht="30.75" customHeight="1" x14ac:dyDescent="0.2">
      <c r="B11" s="195" t="s">
        <v>251</v>
      </c>
      <c r="C11" s="444" t="s">
        <v>292</v>
      </c>
      <c r="D11" s="444"/>
      <c r="E11" s="444"/>
      <c r="F11" s="444"/>
      <c r="G11" s="444"/>
      <c r="H11" s="444"/>
      <c r="I11" s="444"/>
      <c r="J11" s="20"/>
      <c r="K11" s="20"/>
      <c r="M11" s="24"/>
      <c r="N11" s="6" t="s">
        <v>76</v>
      </c>
    </row>
    <row r="12" spans="2:14" ht="30.75" customHeight="1" x14ac:dyDescent="0.2">
      <c r="B12" s="195" t="s">
        <v>254</v>
      </c>
      <c r="C12" s="326" t="s">
        <v>357</v>
      </c>
      <c r="D12" s="326"/>
      <c r="E12" s="326"/>
      <c r="F12" s="326"/>
      <c r="G12" s="179" t="s">
        <v>252</v>
      </c>
      <c r="H12" s="327" t="s">
        <v>91</v>
      </c>
      <c r="I12" s="327"/>
      <c r="J12" s="20"/>
      <c r="K12" s="20"/>
      <c r="M12" s="24" t="s">
        <v>80</v>
      </c>
      <c r="N12" s="6" t="s">
        <v>81</v>
      </c>
    </row>
    <row r="13" spans="2:14" ht="30.75" customHeight="1" x14ac:dyDescent="0.2">
      <c r="B13" s="195" t="s">
        <v>255</v>
      </c>
      <c r="C13" s="445" t="s">
        <v>367</v>
      </c>
      <c r="D13" s="445"/>
      <c r="E13" s="445"/>
      <c r="F13" s="445"/>
      <c r="G13" s="179" t="s">
        <v>253</v>
      </c>
      <c r="H13" s="444" t="s">
        <v>70</v>
      </c>
      <c r="I13" s="444"/>
      <c r="J13" s="20"/>
      <c r="K13" s="20"/>
      <c r="M13" s="24" t="s">
        <v>84</v>
      </c>
    </row>
    <row r="14" spans="2:14" ht="64.5" customHeight="1" x14ac:dyDescent="0.2">
      <c r="B14" s="195" t="s">
        <v>256</v>
      </c>
      <c r="C14" s="323" t="s">
        <v>327</v>
      </c>
      <c r="D14" s="323"/>
      <c r="E14" s="323"/>
      <c r="F14" s="323"/>
      <c r="G14" s="323"/>
      <c r="H14" s="323"/>
      <c r="I14" s="323"/>
      <c r="J14" s="25"/>
      <c r="K14" s="25"/>
      <c r="M14" s="24" t="s">
        <v>86</v>
      </c>
      <c r="N14" s="6"/>
    </row>
    <row r="15" spans="2:14" ht="30.75" customHeight="1" x14ac:dyDescent="0.2">
      <c r="B15" s="195" t="s">
        <v>257</v>
      </c>
      <c r="C15" s="326" t="s">
        <v>328</v>
      </c>
      <c r="D15" s="326"/>
      <c r="E15" s="326"/>
      <c r="F15" s="326"/>
      <c r="G15" s="326"/>
      <c r="H15" s="326"/>
      <c r="I15" s="326"/>
      <c r="J15" s="26"/>
      <c r="K15" s="26"/>
      <c r="M15" s="24" t="s">
        <v>88</v>
      </c>
      <c r="N15" s="6"/>
    </row>
    <row r="16" spans="2:14" ht="20.25" customHeight="1" x14ac:dyDescent="0.2">
      <c r="B16" s="195" t="s">
        <v>258</v>
      </c>
      <c r="C16" s="439" t="s">
        <v>329</v>
      </c>
      <c r="D16" s="439"/>
      <c r="E16" s="439"/>
      <c r="F16" s="439"/>
      <c r="G16" s="439"/>
      <c r="H16" s="439"/>
      <c r="I16" s="439"/>
      <c r="J16" s="27"/>
      <c r="K16" s="27"/>
      <c r="M16" s="24"/>
      <c r="N16" s="6"/>
    </row>
    <row r="17" spans="2:14" ht="30.75" customHeight="1" x14ac:dyDescent="0.2">
      <c r="B17" s="195" t="s">
        <v>259</v>
      </c>
      <c r="C17" s="444" t="s">
        <v>318</v>
      </c>
      <c r="D17" s="446"/>
      <c r="E17" s="446"/>
      <c r="F17" s="446"/>
      <c r="G17" s="446"/>
      <c r="H17" s="446"/>
      <c r="I17" s="446"/>
      <c r="J17" s="28"/>
      <c r="K17" s="28"/>
      <c r="M17" s="24" t="s">
        <v>91</v>
      </c>
      <c r="N17" s="6"/>
    </row>
    <row r="18" spans="2:14" ht="18" customHeight="1" x14ac:dyDescent="0.2">
      <c r="B18" s="447" t="s">
        <v>265</v>
      </c>
      <c r="C18" s="448" t="s">
        <v>237</v>
      </c>
      <c r="D18" s="448"/>
      <c r="E18" s="448"/>
      <c r="F18" s="449" t="s">
        <v>238</v>
      </c>
      <c r="G18" s="449"/>
      <c r="H18" s="449"/>
      <c r="I18" s="449"/>
      <c r="J18" s="29"/>
      <c r="K18" s="29"/>
      <c r="M18" s="24" t="s">
        <v>79</v>
      </c>
      <c r="N18" s="6"/>
    </row>
    <row r="19" spans="2:14" ht="39.75" customHeight="1" x14ac:dyDescent="0.2">
      <c r="B19" s="447"/>
      <c r="C19" s="439" t="s">
        <v>330</v>
      </c>
      <c r="D19" s="439"/>
      <c r="E19" s="439"/>
      <c r="F19" s="439" t="s">
        <v>331</v>
      </c>
      <c r="G19" s="439"/>
      <c r="H19" s="439"/>
      <c r="I19" s="439"/>
      <c r="J19" s="27"/>
      <c r="K19" s="27"/>
      <c r="M19" s="24" t="s">
        <v>95</v>
      </c>
      <c r="N19" s="6"/>
    </row>
    <row r="20" spans="2:14" ht="39.75" customHeight="1" x14ac:dyDescent="0.2">
      <c r="B20" s="177" t="s">
        <v>266</v>
      </c>
      <c r="C20" s="433" t="s">
        <v>322</v>
      </c>
      <c r="D20" s="434"/>
      <c r="E20" s="435"/>
      <c r="F20" s="327" t="s">
        <v>323</v>
      </c>
      <c r="G20" s="327"/>
      <c r="H20" s="327"/>
      <c r="I20" s="328"/>
      <c r="J20" s="20"/>
      <c r="K20" s="20"/>
      <c r="M20" s="24"/>
      <c r="N20" s="6"/>
    </row>
    <row r="21" spans="2:14" ht="42" customHeight="1" x14ac:dyDescent="0.2">
      <c r="B21" s="177" t="s">
        <v>267</v>
      </c>
      <c r="C21" s="453" t="s">
        <v>332</v>
      </c>
      <c r="D21" s="454"/>
      <c r="E21" s="455"/>
      <c r="F21" s="456" t="s">
        <v>333</v>
      </c>
      <c r="G21" s="457"/>
      <c r="H21" s="457"/>
      <c r="I21" s="458"/>
      <c r="J21" s="26"/>
      <c r="K21" s="26"/>
      <c r="M21" s="30"/>
      <c r="N21" s="6"/>
    </row>
    <row r="22" spans="2:14" ht="23.25" customHeight="1" x14ac:dyDescent="0.2">
      <c r="B22" s="177" t="s">
        <v>268</v>
      </c>
      <c r="C22" s="459">
        <v>44562</v>
      </c>
      <c r="D22" s="460"/>
      <c r="E22" s="461"/>
      <c r="F22" s="179" t="s">
        <v>271</v>
      </c>
      <c r="G22" s="190">
        <v>2800</v>
      </c>
      <c r="H22" s="179" t="s">
        <v>275</v>
      </c>
      <c r="I22" s="199">
        <v>3204</v>
      </c>
      <c r="J22" s="31"/>
      <c r="K22" s="31"/>
      <c r="M22" s="30"/>
    </row>
    <row r="23" spans="2:14" ht="27" customHeight="1" x14ac:dyDescent="0.2">
      <c r="B23" s="177" t="s">
        <v>269</v>
      </c>
      <c r="C23" s="459">
        <v>44926</v>
      </c>
      <c r="D23" s="457"/>
      <c r="E23" s="462"/>
      <c r="F23" s="179" t="s">
        <v>272</v>
      </c>
      <c r="G23" s="493">
        <v>4000</v>
      </c>
      <c r="H23" s="494"/>
      <c r="I23" s="495"/>
      <c r="J23" s="32"/>
      <c r="K23" s="32"/>
      <c r="M23" s="30"/>
    </row>
    <row r="24" spans="2:14" ht="36" customHeight="1" x14ac:dyDescent="0.2">
      <c r="B24" s="178" t="s">
        <v>270</v>
      </c>
      <c r="C24" s="361" t="s">
        <v>88</v>
      </c>
      <c r="D24" s="362"/>
      <c r="E24" s="363"/>
      <c r="F24" s="198" t="s">
        <v>274</v>
      </c>
      <c r="G24" s="456" t="s">
        <v>303</v>
      </c>
      <c r="H24" s="457"/>
      <c r="I24" s="462"/>
      <c r="J24" s="29"/>
      <c r="K24" s="29"/>
      <c r="M24" s="30"/>
    </row>
    <row r="25" spans="2:14" ht="22.5" customHeight="1" x14ac:dyDescent="0.2">
      <c r="B25" s="466" t="s">
        <v>235</v>
      </c>
      <c r="C25" s="467"/>
      <c r="D25" s="467"/>
      <c r="E25" s="467"/>
      <c r="F25" s="467"/>
      <c r="G25" s="467"/>
      <c r="H25" s="467"/>
      <c r="I25" s="46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4">
        <v>84</v>
      </c>
      <c r="D27" s="209">
        <v>84</v>
      </c>
      <c r="E27" s="205">
        <f>IF(OR(C27=0,C27=""),0,D27/C27)</f>
        <v>1</v>
      </c>
      <c r="F27" s="496">
        <f>SUM(C27:C38)</f>
        <v>4000</v>
      </c>
      <c r="G27" s="469">
        <f>SUM(D27:D38)</f>
        <v>1994</v>
      </c>
      <c r="H27" s="208">
        <f>+(D27*100%)/$G$23</f>
        <v>2.1000000000000001E-2</v>
      </c>
      <c r="I27" s="469">
        <f>G27+I22</f>
        <v>5198</v>
      </c>
      <c r="J27" s="39"/>
      <c r="K27" s="39"/>
      <c r="M27" s="30"/>
    </row>
    <row r="28" spans="2:14" ht="19.5" customHeight="1" x14ac:dyDescent="0.2">
      <c r="B28" s="185" t="s">
        <v>114</v>
      </c>
      <c r="C28" s="214">
        <v>150</v>
      </c>
      <c r="D28" s="209">
        <v>150</v>
      </c>
      <c r="E28" s="205">
        <f t="shared" ref="E28:E38" si="0">IF(OR(C28=0,C28=""),0,D28/C28)</f>
        <v>1</v>
      </c>
      <c r="F28" s="497"/>
      <c r="G28" s="470"/>
      <c r="H28" s="208">
        <f>+IF(D28="","",((D28*100%)/$G$23)+H27)</f>
        <v>5.8499999999999996E-2</v>
      </c>
      <c r="I28" s="470"/>
      <c r="J28" s="39"/>
      <c r="K28" s="39"/>
      <c r="M28" s="30"/>
    </row>
    <row r="29" spans="2:14" ht="19.5" customHeight="1" x14ac:dyDescent="0.2">
      <c r="B29" s="185" t="s">
        <v>115</v>
      </c>
      <c r="C29" s="214">
        <v>255</v>
      </c>
      <c r="D29" s="209">
        <v>255</v>
      </c>
      <c r="E29" s="205">
        <f t="shared" si="0"/>
        <v>1</v>
      </c>
      <c r="F29" s="497"/>
      <c r="G29" s="470"/>
      <c r="H29" s="208">
        <f t="shared" ref="H29:H38" si="1">+IF(D29="","",((D29*100%)/$G$23)+H28)</f>
        <v>0.12225</v>
      </c>
      <c r="I29" s="470"/>
      <c r="J29" s="39"/>
      <c r="K29" s="39"/>
      <c r="M29" s="30"/>
    </row>
    <row r="30" spans="2:14" ht="19.5" customHeight="1" x14ac:dyDescent="0.2">
      <c r="B30" s="185" t="s">
        <v>116</v>
      </c>
      <c r="C30" s="214">
        <v>404</v>
      </c>
      <c r="D30" s="209">
        <v>404</v>
      </c>
      <c r="E30" s="205">
        <f t="shared" si="0"/>
        <v>1</v>
      </c>
      <c r="F30" s="497"/>
      <c r="G30" s="470"/>
      <c r="H30" s="208">
        <f t="shared" si="1"/>
        <v>0.22325</v>
      </c>
      <c r="I30" s="470"/>
      <c r="J30" s="39"/>
      <c r="K30" s="39"/>
    </row>
    <row r="31" spans="2:14" ht="19.5" customHeight="1" x14ac:dyDescent="0.2">
      <c r="B31" s="185" t="s">
        <v>117</v>
      </c>
      <c r="C31" s="214">
        <v>400</v>
      </c>
      <c r="D31" s="209">
        <v>400</v>
      </c>
      <c r="E31" s="205">
        <f t="shared" si="0"/>
        <v>1</v>
      </c>
      <c r="F31" s="497"/>
      <c r="G31" s="470"/>
      <c r="H31" s="208">
        <f t="shared" si="1"/>
        <v>0.32325000000000004</v>
      </c>
      <c r="I31" s="470"/>
      <c r="J31" s="39"/>
      <c r="K31" s="39"/>
    </row>
    <row r="32" spans="2:14" ht="19.5" customHeight="1" x14ac:dyDescent="0.2">
      <c r="B32" s="185" t="s">
        <v>118</v>
      </c>
      <c r="C32" s="214">
        <v>401</v>
      </c>
      <c r="D32" s="209">
        <v>401</v>
      </c>
      <c r="E32" s="205">
        <f t="shared" si="0"/>
        <v>1</v>
      </c>
      <c r="F32" s="497"/>
      <c r="G32" s="470"/>
      <c r="H32" s="208">
        <f t="shared" si="1"/>
        <v>0.42350000000000004</v>
      </c>
      <c r="I32" s="470"/>
      <c r="J32" s="39"/>
      <c r="K32" s="39"/>
    </row>
    <row r="33" spans="2:11" ht="19.5" customHeight="1" x14ac:dyDescent="0.2">
      <c r="B33" s="185" t="s">
        <v>119</v>
      </c>
      <c r="C33" s="214">
        <v>300</v>
      </c>
      <c r="D33" s="221">
        <v>300</v>
      </c>
      <c r="E33" s="205">
        <f t="shared" si="0"/>
        <v>1</v>
      </c>
      <c r="F33" s="497"/>
      <c r="G33" s="470"/>
      <c r="H33" s="208">
        <f t="shared" si="1"/>
        <v>0.49850000000000005</v>
      </c>
      <c r="I33" s="470"/>
      <c r="J33" s="39"/>
      <c r="K33" s="39"/>
    </row>
    <row r="34" spans="2:11" ht="19.5" customHeight="1" x14ac:dyDescent="0.2">
      <c r="B34" s="185" t="s">
        <v>120</v>
      </c>
      <c r="C34" s="214">
        <v>450</v>
      </c>
      <c r="D34" s="209"/>
      <c r="E34" s="205">
        <f t="shared" si="0"/>
        <v>0</v>
      </c>
      <c r="F34" s="497"/>
      <c r="G34" s="470"/>
      <c r="H34" s="208" t="str">
        <f t="shared" si="1"/>
        <v/>
      </c>
      <c r="I34" s="470"/>
      <c r="J34" s="39"/>
      <c r="K34" s="39"/>
    </row>
    <row r="35" spans="2:11" ht="19.5" customHeight="1" x14ac:dyDescent="0.2">
      <c r="B35" s="185" t="s">
        <v>121</v>
      </c>
      <c r="C35" s="214">
        <v>400</v>
      </c>
      <c r="D35" s="209"/>
      <c r="E35" s="205">
        <f t="shared" si="0"/>
        <v>0</v>
      </c>
      <c r="F35" s="497"/>
      <c r="G35" s="470"/>
      <c r="H35" s="208" t="str">
        <f t="shared" si="1"/>
        <v/>
      </c>
      <c r="I35" s="470"/>
      <c r="J35" s="39"/>
      <c r="K35" s="39"/>
    </row>
    <row r="36" spans="2:11" ht="19.5" customHeight="1" x14ac:dyDescent="0.2">
      <c r="B36" s="185" t="s">
        <v>122</v>
      </c>
      <c r="C36" s="214">
        <v>500</v>
      </c>
      <c r="D36" s="209"/>
      <c r="E36" s="205">
        <f t="shared" si="0"/>
        <v>0</v>
      </c>
      <c r="F36" s="497"/>
      <c r="G36" s="470"/>
      <c r="H36" s="208" t="str">
        <f t="shared" si="1"/>
        <v/>
      </c>
      <c r="I36" s="470"/>
      <c r="J36" s="39"/>
      <c r="K36" s="39"/>
    </row>
    <row r="37" spans="2:11" ht="19.5" customHeight="1" x14ac:dyDescent="0.2">
      <c r="B37" s="185" t="s">
        <v>123</v>
      </c>
      <c r="C37" s="214">
        <v>350</v>
      </c>
      <c r="D37" s="209"/>
      <c r="E37" s="205">
        <f t="shared" si="0"/>
        <v>0</v>
      </c>
      <c r="F37" s="497"/>
      <c r="G37" s="470"/>
      <c r="H37" s="208" t="str">
        <f t="shared" si="1"/>
        <v/>
      </c>
      <c r="I37" s="470"/>
      <c r="J37" s="39"/>
      <c r="K37" s="39"/>
    </row>
    <row r="38" spans="2:11" ht="19.5" customHeight="1" x14ac:dyDescent="0.2">
      <c r="B38" s="185" t="s">
        <v>124</v>
      </c>
      <c r="C38" s="214">
        <v>306</v>
      </c>
      <c r="D38" s="209"/>
      <c r="E38" s="205">
        <f t="shared" si="0"/>
        <v>0</v>
      </c>
      <c r="F38" s="498"/>
      <c r="G38" s="471"/>
      <c r="H38" s="208" t="str">
        <f t="shared" si="1"/>
        <v/>
      </c>
      <c r="I38" s="471"/>
      <c r="J38" s="39"/>
      <c r="K38" s="39"/>
    </row>
    <row r="39" spans="2:11" ht="80.25" customHeight="1" x14ac:dyDescent="0.2">
      <c r="B39" s="186" t="s">
        <v>277</v>
      </c>
      <c r="C39" s="450" t="s">
        <v>382</v>
      </c>
      <c r="D39" s="451"/>
      <c r="E39" s="451"/>
      <c r="F39" s="451"/>
      <c r="G39" s="451"/>
      <c r="H39" s="451"/>
      <c r="I39" s="452"/>
      <c r="J39" s="40"/>
      <c r="K39" s="40"/>
    </row>
    <row r="40" spans="2:11" ht="34.5" customHeight="1" x14ac:dyDescent="0.2">
      <c r="B40" s="475"/>
      <c r="C40" s="340"/>
      <c r="D40" s="340"/>
      <c r="E40" s="340"/>
      <c r="F40" s="340"/>
      <c r="G40" s="340"/>
      <c r="H40" s="340"/>
      <c r="I40" s="476"/>
      <c r="J40" s="64"/>
      <c r="K40" s="64"/>
    </row>
    <row r="41" spans="2:11" ht="34.5" customHeight="1" x14ac:dyDescent="0.2">
      <c r="B41" s="477"/>
      <c r="C41" s="343"/>
      <c r="D41" s="343"/>
      <c r="E41" s="343"/>
      <c r="F41" s="343"/>
      <c r="G41" s="343"/>
      <c r="H41" s="343"/>
      <c r="I41" s="478"/>
      <c r="J41" s="40"/>
      <c r="K41" s="40"/>
    </row>
    <row r="42" spans="2:11" ht="34.5" customHeight="1" x14ac:dyDescent="0.2">
      <c r="B42" s="477"/>
      <c r="C42" s="343"/>
      <c r="D42" s="343"/>
      <c r="E42" s="343"/>
      <c r="F42" s="343"/>
      <c r="G42" s="343"/>
      <c r="H42" s="343"/>
      <c r="I42" s="478"/>
      <c r="J42" s="40"/>
      <c r="K42" s="40"/>
    </row>
    <row r="43" spans="2:11" ht="34.5" customHeight="1" x14ac:dyDescent="0.2">
      <c r="B43" s="477"/>
      <c r="C43" s="343"/>
      <c r="D43" s="343"/>
      <c r="E43" s="343"/>
      <c r="F43" s="343"/>
      <c r="G43" s="343"/>
      <c r="H43" s="343"/>
      <c r="I43" s="478"/>
      <c r="J43" s="40"/>
      <c r="K43" s="40"/>
    </row>
    <row r="44" spans="2:11" ht="34.5" customHeight="1" x14ac:dyDescent="0.2">
      <c r="B44" s="479"/>
      <c r="C44" s="346"/>
      <c r="D44" s="346"/>
      <c r="E44" s="346"/>
      <c r="F44" s="346"/>
      <c r="G44" s="346"/>
      <c r="H44" s="346"/>
      <c r="I44" s="480"/>
      <c r="J44" s="41"/>
      <c r="K44" s="41"/>
    </row>
    <row r="45" spans="2:11" ht="332.25" customHeight="1" x14ac:dyDescent="0.2">
      <c r="B45" s="195" t="s">
        <v>278</v>
      </c>
      <c r="C45" s="450" t="s">
        <v>383</v>
      </c>
      <c r="D45" s="451"/>
      <c r="E45" s="451"/>
      <c r="F45" s="451"/>
      <c r="G45" s="451"/>
      <c r="H45" s="451"/>
      <c r="I45" s="452"/>
      <c r="J45" s="42"/>
      <c r="K45" s="42"/>
    </row>
    <row r="46" spans="2:11" ht="32.25" customHeight="1" x14ac:dyDescent="0.2">
      <c r="B46" s="195" t="s">
        <v>279</v>
      </c>
      <c r="C46" s="450" t="s">
        <v>371</v>
      </c>
      <c r="D46" s="451"/>
      <c r="E46" s="451"/>
      <c r="F46" s="451"/>
      <c r="G46" s="451"/>
      <c r="H46" s="451"/>
      <c r="I46" s="452"/>
      <c r="J46" s="42"/>
      <c r="K46" s="42"/>
    </row>
    <row r="47" spans="2:11" ht="66" customHeight="1" x14ac:dyDescent="0.2">
      <c r="B47" s="187" t="s">
        <v>280</v>
      </c>
      <c r="C47" s="481" t="s">
        <v>362</v>
      </c>
      <c r="D47" s="482"/>
      <c r="E47" s="482"/>
      <c r="F47" s="482"/>
      <c r="G47" s="482"/>
      <c r="H47" s="482"/>
      <c r="I47" s="483"/>
      <c r="J47" s="42"/>
      <c r="K47" s="42"/>
    </row>
    <row r="48" spans="2:11" ht="22.5" customHeight="1" x14ac:dyDescent="0.2">
      <c r="B48" s="467" t="s">
        <v>236</v>
      </c>
      <c r="C48" s="467"/>
      <c r="D48" s="467"/>
      <c r="E48" s="467"/>
      <c r="F48" s="467"/>
      <c r="G48" s="467"/>
      <c r="H48" s="467"/>
      <c r="I48" s="467"/>
      <c r="J48" s="42"/>
      <c r="K48" s="42"/>
    </row>
    <row r="49" spans="2:11" ht="22.5" customHeight="1" x14ac:dyDescent="0.2">
      <c r="B49" s="472" t="s">
        <v>281</v>
      </c>
      <c r="C49" s="196" t="s">
        <v>282</v>
      </c>
      <c r="D49" s="474" t="s">
        <v>283</v>
      </c>
      <c r="E49" s="474"/>
      <c r="F49" s="474"/>
      <c r="G49" s="474" t="s">
        <v>284</v>
      </c>
      <c r="H49" s="474"/>
      <c r="I49" s="474"/>
      <c r="J49" s="43"/>
      <c r="K49" s="43"/>
    </row>
    <row r="50" spans="2:11" ht="30.75" customHeight="1" x14ac:dyDescent="0.2">
      <c r="B50" s="473"/>
      <c r="C50" s="192"/>
      <c r="D50" s="432"/>
      <c r="E50" s="432"/>
      <c r="F50" s="432"/>
      <c r="G50" s="432"/>
      <c r="H50" s="432"/>
      <c r="I50" s="432"/>
      <c r="J50" s="43"/>
      <c r="K50" s="43"/>
    </row>
    <row r="51" spans="2:11" ht="32.25" customHeight="1" x14ac:dyDescent="0.2">
      <c r="B51" s="188" t="s">
        <v>285</v>
      </c>
      <c r="C51" s="432" t="s">
        <v>370</v>
      </c>
      <c r="D51" s="432"/>
      <c r="E51" s="432"/>
      <c r="F51" s="432"/>
      <c r="G51" s="432"/>
      <c r="H51" s="432"/>
      <c r="I51" s="432"/>
      <c r="J51" s="46"/>
      <c r="K51" s="46"/>
    </row>
    <row r="52" spans="2:11" ht="28.5" customHeight="1" x14ac:dyDescent="0.2">
      <c r="B52" s="179" t="s">
        <v>286</v>
      </c>
      <c r="C52" s="433" t="s">
        <v>369</v>
      </c>
      <c r="D52" s="434"/>
      <c r="E52" s="434"/>
      <c r="F52" s="434"/>
      <c r="G52" s="434"/>
      <c r="H52" s="434"/>
      <c r="I52" s="435"/>
      <c r="J52" s="46"/>
      <c r="K52" s="46"/>
    </row>
    <row r="53" spans="2:11" ht="30" customHeight="1" x14ac:dyDescent="0.2">
      <c r="B53" s="187" t="s">
        <v>287</v>
      </c>
      <c r="C53" s="432" t="s">
        <v>304</v>
      </c>
      <c r="D53" s="432"/>
      <c r="E53" s="432"/>
      <c r="F53" s="432"/>
      <c r="G53" s="432"/>
      <c r="H53" s="432"/>
      <c r="I53" s="432"/>
      <c r="J53" s="47"/>
      <c r="K53" s="47"/>
    </row>
    <row r="54" spans="2:11" ht="31.5" customHeight="1" x14ac:dyDescent="0.2">
      <c r="B54" s="187" t="s">
        <v>288</v>
      </c>
      <c r="C54" s="432" t="s">
        <v>305</v>
      </c>
      <c r="D54" s="432"/>
      <c r="E54" s="432"/>
      <c r="F54" s="432"/>
      <c r="G54" s="432"/>
      <c r="H54" s="432"/>
      <c r="I54" s="432"/>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HKUsaFaZdB7mfz8t9Ha0+bAl8018yTX1DXuqVAUYG6sRqrs/Bz68BFPuQceWBrW3NxTo3pt5/pf3CUhoPIoxCw==" saltValue="ge4q0WoUwlJtI54sdc415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X60"/>
  <sheetViews>
    <sheetView topLeftCell="A28" zoomScale="78" zoomScaleNormal="78" workbookViewId="0">
      <selection activeCell="D27" sqref="D27:D33"/>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30"/>
      <c r="C1" s="294" t="s">
        <v>25</v>
      </c>
      <c r="D1" s="294"/>
      <c r="E1" s="294"/>
      <c r="F1" s="294"/>
      <c r="G1" s="294"/>
      <c r="H1" s="294"/>
      <c r="I1" s="431"/>
      <c r="J1" s="13"/>
      <c r="K1" s="13"/>
      <c r="M1" s="14" t="s">
        <v>47</v>
      </c>
    </row>
    <row r="2" spans="2:14" ht="37.5" customHeight="1" x14ac:dyDescent="0.2">
      <c r="B2" s="430"/>
      <c r="C2" s="294" t="s">
        <v>239</v>
      </c>
      <c r="D2" s="294"/>
      <c r="E2" s="294"/>
      <c r="F2" s="294"/>
      <c r="G2" s="294"/>
      <c r="H2" s="294"/>
      <c r="I2" s="431"/>
      <c r="J2" s="13"/>
      <c r="K2" s="13"/>
      <c r="M2" s="14" t="s">
        <v>48</v>
      </c>
    </row>
    <row r="3" spans="2:14" ht="37.5" customHeight="1" x14ac:dyDescent="0.2">
      <c r="B3" s="430"/>
      <c r="C3" s="294" t="s">
        <v>240</v>
      </c>
      <c r="D3" s="294"/>
      <c r="E3" s="294"/>
      <c r="F3" s="294" t="s">
        <v>241</v>
      </c>
      <c r="G3" s="294"/>
      <c r="H3" s="294"/>
      <c r="I3" s="431"/>
      <c r="J3" s="13"/>
      <c r="K3" s="13"/>
      <c r="M3" s="14" t="s">
        <v>50</v>
      </c>
    </row>
    <row r="4" spans="2:14" ht="23.25" customHeight="1" x14ac:dyDescent="0.2">
      <c r="B4" s="436"/>
      <c r="C4" s="436"/>
      <c r="D4" s="436"/>
      <c r="E4" s="436"/>
      <c r="F4" s="436"/>
      <c r="G4" s="436"/>
      <c r="H4" s="436"/>
      <c r="I4" s="436"/>
      <c r="J4" s="15"/>
      <c r="K4" s="15"/>
    </row>
    <row r="5" spans="2:14" ht="24" customHeight="1" x14ac:dyDescent="0.2">
      <c r="B5" s="437" t="s">
        <v>234</v>
      </c>
      <c r="C5" s="437"/>
      <c r="D5" s="437"/>
      <c r="E5" s="437"/>
      <c r="F5" s="437"/>
      <c r="G5" s="437"/>
      <c r="H5" s="437"/>
      <c r="I5" s="437"/>
      <c r="J5" s="64"/>
      <c r="K5" s="64"/>
      <c r="N5" s="6" t="s">
        <v>57</v>
      </c>
    </row>
    <row r="6" spans="2:14" ht="30.75" customHeight="1" x14ac:dyDescent="0.2">
      <c r="B6" s="195" t="s">
        <v>242</v>
      </c>
      <c r="C6" s="194">
        <v>5</v>
      </c>
      <c r="D6" s="438" t="s">
        <v>243</v>
      </c>
      <c r="E6" s="438"/>
      <c r="F6" s="439" t="s">
        <v>334</v>
      </c>
      <c r="G6" s="439"/>
      <c r="H6" s="439"/>
      <c r="I6" s="439"/>
      <c r="J6" s="18"/>
      <c r="K6" s="18"/>
      <c r="M6" s="14" t="s">
        <v>60</v>
      </c>
      <c r="N6" s="6" t="s">
        <v>61</v>
      </c>
    </row>
    <row r="7" spans="2:14" ht="30.75" customHeight="1" x14ac:dyDescent="0.2">
      <c r="B7" s="195" t="s">
        <v>244</v>
      </c>
      <c r="C7" s="194" t="s">
        <v>76</v>
      </c>
      <c r="D7" s="438" t="s">
        <v>245</v>
      </c>
      <c r="E7" s="438"/>
      <c r="F7" s="439" t="s">
        <v>290</v>
      </c>
      <c r="G7" s="439"/>
      <c r="H7" s="179" t="s">
        <v>246</v>
      </c>
      <c r="I7" s="194" t="s">
        <v>81</v>
      </c>
      <c r="J7" s="20"/>
      <c r="K7" s="20"/>
      <c r="M7" s="14" t="s">
        <v>65</v>
      </c>
      <c r="N7" s="6" t="s">
        <v>66</v>
      </c>
    </row>
    <row r="8" spans="2:14" ht="30.75" customHeight="1" x14ac:dyDescent="0.2">
      <c r="B8" s="195" t="s">
        <v>247</v>
      </c>
      <c r="C8" s="439" t="s">
        <v>291</v>
      </c>
      <c r="D8" s="439"/>
      <c r="E8" s="439"/>
      <c r="F8" s="439"/>
      <c r="G8" s="179" t="s">
        <v>248</v>
      </c>
      <c r="H8" s="440">
        <v>7560</v>
      </c>
      <c r="I8" s="440"/>
      <c r="J8" s="22"/>
      <c r="K8" s="22"/>
      <c r="M8" s="14" t="s">
        <v>69</v>
      </c>
      <c r="N8" s="6" t="s">
        <v>70</v>
      </c>
    </row>
    <row r="9" spans="2:14" ht="30.75" customHeight="1" x14ac:dyDescent="0.2">
      <c r="B9" s="195" t="s">
        <v>48</v>
      </c>
      <c r="C9" s="441" t="s">
        <v>65</v>
      </c>
      <c r="D9" s="441"/>
      <c r="E9" s="441"/>
      <c r="F9" s="441"/>
      <c r="G9" s="179" t="s">
        <v>249</v>
      </c>
      <c r="H9" s="442" t="s">
        <v>165</v>
      </c>
      <c r="I9" s="442"/>
      <c r="J9" s="23"/>
      <c r="K9" s="23"/>
      <c r="M9" s="24" t="s">
        <v>73</v>
      </c>
    </row>
    <row r="10" spans="2:14" ht="30.75" customHeight="1" x14ac:dyDescent="0.2">
      <c r="B10" s="195" t="s">
        <v>250</v>
      </c>
      <c r="C10" s="443" t="s">
        <v>368</v>
      </c>
      <c r="D10" s="443"/>
      <c r="E10" s="443"/>
      <c r="F10" s="443"/>
      <c r="G10" s="443"/>
      <c r="H10" s="443"/>
      <c r="I10" s="443"/>
      <c r="J10" s="25"/>
      <c r="K10" s="25"/>
      <c r="M10" s="24"/>
    </row>
    <row r="11" spans="2:14" ht="30.75" customHeight="1" x14ac:dyDescent="0.2">
      <c r="B11" s="195" t="s">
        <v>251</v>
      </c>
      <c r="C11" s="444" t="s">
        <v>292</v>
      </c>
      <c r="D11" s="444"/>
      <c r="E11" s="444"/>
      <c r="F11" s="444"/>
      <c r="G11" s="444"/>
      <c r="H11" s="444"/>
      <c r="I11" s="444"/>
      <c r="J11" s="20"/>
      <c r="K11" s="20"/>
      <c r="M11" s="24"/>
      <c r="N11" s="6" t="s">
        <v>76</v>
      </c>
    </row>
    <row r="12" spans="2:14" ht="30.75" customHeight="1" x14ac:dyDescent="0.2">
      <c r="B12" s="195" t="s">
        <v>254</v>
      </c>
      <c r="C12" s="326" t="s">
        <v>358</v>
      </c>
      <c r="D12" s="326"/>
      <c r="E12" s="326"/>
      <c r="F12" s="326"/>
      <c r="G12" s="179" t="s">
        <v>252</v>
      </c>
      <c r="H12" s="327" t="s">
        <v>91</v>
      </c>
      <c r="I12" s="327"/>
      <c r="J12" s="20"/>
      <c r="K12" s="20"/>
      <c r="M12" s="24" t="s">
        <v>80</v>
      </c>
      <c r="N12" s="6" t="s">
        <v>81</v>
      </c>
    </row>
    <row r="13" spans="2:14" ht="30.75" customHeight="1" x14ac:dyDescent="0.2">
      <c r="B13" s="195" t="s">
        <v>255</v>
      </c>
      <c r="C13" s="445" t="s">
        <v>367</v>
      </c>
      <c r="D13" s="445"/>
      <c r="E13" s="445"/>
      <c r="F13" s="445"/>
      <c r="G13" s="179" t="s">
        <v>253</v>
      </c>
      <c r="H13" s="444" t="s">
        <v>70</v>
      </c>
      <c r="I13" s="444"/>
      <c r="J13" s="20"/>
      <c r="K13" s="20"/>
      <c r="M13" s="24" t="s">
        <v>84</v>
      </c>
    </row>
    <row r="14" spans="2:14" ht="64.5" customHeight="1" x14ac:dyDescent="0.2">
      <c r="B14" s="195" t="s">
        <v>256</v>
      </c>
      <c r="C14" s="323" t="s">
        <v>335</v>
      </c>
      <c r="D14" s="323"/>
      <c r="E14" s="323"/>
      <c r="F14" s="323"/>
      <c r="G14" s="323"/>
      <c r="H14" s="323"/>
      <c r="I14" s="323"/>
      <c r="J14" s="25"/>
      <c r="K14" s="25"/>
      <c r="M14" s="24" t="s">
        <v>86</v>
      </c>
      <c r="N14" s="6"/>
    </row>
    <row r="15" spans="2:14" ht="30.75" customHeight="1" x14ac:dyDescent="0.2">
      <c r="B15" s="195" t="s">
        <v>257</v>
      </c>
      <c r="C15" s="326" t="s">
        <v>328</v>
      </c>
      <c r="D15" s="326"/>
      <c r="E15" s="326"/>
      <c r="F15" s="326"/>
      <c r="G15" s="326"/>
      <c r="H15" s="326"/>
      <c r="I15" s="326"/>
      <c r="J15" s="26"/>
      <c r="K15" s="26"/>
      <c r="M15" s="24" t="s">
        <v>88</v>
      </c>
      <c r="N15" s="6"/>
    </row>
    <row r="16" spans="2:14" ht="20.25" customHeight="1" x14ac:dyDescent="0.2">
      <c r="B16" s="195" t="s">
        <v>258</v>
      </c>
      <c r="C16" s="439" t="s">
        <v>336</v>
      </c>
      <c r="D16" s="439"/>
      <c r="E16" s="439"/>
      <c r="F16" s="439"/>
      <c r="G16" s="439"/>
      <c r="H16" s="439"/>
      <c r="I16" s="439"/>
      <c r="J16" s="27"/>
      <c r="K16" s="27"/>
      <c r="M16" s="24"/>
      <c r="N16" s="6"/>
    </row>
    <row r="17" spans="2:14" ht="30.75" customHeight="1" x14ac:dyDescent="0.2">
      <c r="B17" s="195" t="s">
        <v>259</v>
      </c>
      <c r="C17" s="444" t="s">
        <v>337</v>
      </c>
      <c r="D17" s="446"/>
      <c r="E17" s="446"/>
      <c r="F17" s="446"/>
      <c r="G17" s="446"/>
      <c r="H17" s="446"/>
      <c r="I17" s="446"/>
      <c r="J17" s="28"/>
      <c r="K17" s="28"/>
      <c r="M17" s="24" t="s">
        <v>91</v>
      </c>
      <c r="N17" s="6"/>
    </row>
    <row r="18" spans="2:14" ht="18" customHeight="1" x14ac:dyDescent="0.2">
      <c r="B18" s="447" t="s">
        <v>265</v>
      </c>
      <c r="C18" s="448" t="s">
        <v>237</v>
      </c>
      <c r="D18" s="448"/>
      <c r="E18" s="448"/>
      <c r="F18" s="449" t="s">
        <v>238</v>
      </c>
      <c r="G18" s="449"/>
      <c r="H18" s="449"/>
      <c r="I18" s="449"/>
      <c r="J18" s="29"/>
      <c r="K18" s="29"/>
      <c r="M18" s="24" t="s">
        <v>79</v>
      </c>
      <c r="N18" s="6"/>
    </row>
    <row r="19" spans="2:14" ht="39.75" customHeight="1" x14ac:dyDescent="0.2">
      <c r="B19" s="447"/>
      <c r="C19" s="439" t="s">
        <v>338</v>
      </c>
      <c r="D19" s="439"/>
      <c r="E19" s="439"/>
      <c r="F19" s="439" t="s">
        <v>339</v>
      </c>
      <c r="G19" s="439"/>
      <c r="H19" s="439"/>
      <c r="I19" s="439"/>
      <c r="J19" s="27"/>
      <c r="K19" s="27"/>
      <c r="M19" s="24" t="s">
        <v>95</v>
      </c>
      <c r="N19" s="6"/>
    </row>
    <row r="20" spans="2:14" ht="39.75" customHeight="1" x14ac:dyDescent="0.2">
      <c r="B20" s="177" t="s">
        <v>266</v>
      </c>
      <c r="C20" s="433" t="s">
        <v>340</v>
      </c>
      <c r="D20" s="434"/>
      <c r="E20" s="435"/>
      <c r="F20" s="327" t="s">
        <v>341</v>
      </c>
      <c r="G20" s="327"/>
      <c r="H20" s="327"/>
      <c r="I20" s="328"/>
      <c r="J20" s="20"/>
      <c r="K20" s="20"/>
      <c r="M20" s="24"/>
      <c r="N20" s="6"/>
    </row>
    <row r="21" spans="2:14" ht="42" customHeight="1" x14ac:dyDescent="0.2">
      <c r="B21" s="177" t="s">
        <v>267</v>
      </c>
      <c r="C21" s="453" t="s">
        <v>342</v>
      </c>
      <c r="D21" s="454"/>
      <c r="E21" s="455"/>
      <c r="F21" s="456" t="s">
        <v>343</v>
      </c>
      <c r="G21" s="457"/>
      <c r="H21" s="457"/>
      <c r="I21" s="458"/>
      <c r="J21" s="26"/>
      <c r="K21" s="26"/>
      <c r="M21" s="30"/>
      <c r="N21" s="6"/>
    </row>
    <row r="22" spans="2:14" ht="32.25" customHeight="1" x14ac:dyDescent="0.2">
      <c r="B22" s="177" t="s">
        <v>268</v>
      </c>
      <c r="C22" s="459">
        <v>44562</v>
      </c>
      <c r="D22" s="460"/>
      <c r="E22" s="461"/>
      <c r="F22" s="179" t="s">
        <v>271</v>
      </c>
      <c r="G22" s="190">
        <v>390</v>
      </c>
      <c r="H22" s="179" t="s">
        <v>275</v>
      </c>
      <c r="I22" s="191">
        <v>450</v>
      </c>
      <c r="J22" s="31"/>
      <c r="K22" s="31"/>
      <c r="M22" s="30"/>
    </row>
    <row r="23" spans="2:14" ht="27" customHeight="1" x14ac:dyDescent="0.2">
      <c r="B23" s="177" t="s">
        <v>269</v>
      </c>
      <c r="C23" s="459">
        <v>44926</v>
      </c>
      <c r="D23" s="457"/>
      <c r="E23" s="462"/>
      <c r="F23" s="179" t="s">
        <v>272</v>
      </c>
      <c r="G23" s="493">
        <v>430</v>
      </c>
      <c r="H23" s="494"/>
      <c r="I23" s="495"/>
      <c r="J23" s="32"/>
      <c r="K23" s="32"/>
      <c r="M23" s="30"/>
    </row>
    <row r="24" spans="2:14" ht="30.75" customHeight="1" x14ac:dyDescent="0.2">
      <c r="B24" s="178" t="s">
        <v>270</v>
      </c>
      <c r="C24" s="361" t="s">
        <v>88</v>
      </c>
      <c r="D24" s="362"/>
      <c r="E24" s="363"/>
      <c r="F24" s="198" t="s">
        <v>274</v>
      </c>
      <c r="G24" s="456" t="s">
        <v>303</v>
      </c>
      <c r="H24" s="457"/>
      <c r="I24" s="462"/>
      <c r="J24" s="29"/>
      <c r="K24" s="29"/>
      <c r="M24" s="30"/>
    </row>
    <row r="25" spans="2:14" ht="22.5" customHeight="1" x14ac:dyDescent="0.2">
      <c r="B25" s="466" t="s">
        <v>235</v>
      </c>
      <c r="C25" s="467"/>
      <c r="D25" s="467"/>
      <c r="E25" s="467"/>
      <c r="F25" s="467"/>
      <c r="G25" s="467"/>
      <c r="H25" s="467"/>
      <c r="I25" s="46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4">
        <v>17</v>
      </c>
      <c r="D27" s="210">
        <v>17</v>
      </c>
      <c r="E27" s="205">
        <f>IF(OR(C27=0,C27=""),0,D27/C27)</f>
        <v>1</v>
      </c>
      <c r="F27" s="496">
        <f>SUM(C27:C38)</f>
        <v>430</v>
      </c>
      <c r="G27" s="469">
        <f>SUM(D27:D38)</f>
        <v>217</v>
      </c>
      <c r="H27" s="208">
        <f>+(D27*100%)/$G$23</f>
        <v>3.9534883720930232E-2</v>
      </c>
      <c r="I27" s="469">
        <f>G27+I22</f>
        <v>667</v>
      </c>
      <c r="J27" s="39"/>
      <c r="K27" s="39"/>
      <c r="M27" s="30"/>
    </row>
    <row r="28" spans="2:14" ht="19.5" customHeight="1" x14ac:dyDescent="0.2">
      <c r="B28" s="185" t="s">
        <v>114</v>
      </c>
      <c r="C28" s="214">
        <v>14</v>
      </c>
      <c r="D28" s="210">
        <v>14</v>
      </c>
      <c r="E28" s="205">
        <f t="shared" ref="E28:E38" si="0">IF(OR(C28=0,C28=""),0,D28/C28)</f>
        <v>1</v>
      </c>
      <c r="F28" s="497"/>
      <c r="G28" s="470"/>
      <c r="H28" s="208">
        <f>+IF(D28="","",((D28*100%)/$G$23)+H27)</f>
        <v>7.2093023255813959E-2</v>
      </c>
      <c r="I28" s="470"/>
      <c r="J28" s="39"/>
      <c r="K28" s="39"/>
      <c r="M28" s="30"/>
    </row>
    <row r="29" spans="2:14" ht="19.5" customHeight="1" x14ac:dyDescent="0.2">
      <c r="B29" s="185" t="s">
        <v>115</v>
      </c>
      <c r="C29" s="214">
        <v>21</v>
      </c>
      <c r="D29" s="210">
        <v>21</v>
      </c>
      <c r="E29" s="205">
        <f t="shared" si="0"/>
        <v>1</v>
      </c>
      <c r="F29" s="497"/>
      <c r="G29" s="470"/>
      <c r="H29" s="208">
        <f t="shared" ref="H29:H38" si="1">+IF(D29="","",((D29*100%)/$G$23)+H28)</f>
        <v>0.12093023255813953</v>
      </c>
      <c r="I29" s="470"/>
      <c r="J29" s="39"/>
      <c r="K29" s="39"/>
      <c r="M29" s="30"/>
    </row>
    <row r="30" spans="2:14" ht="19.5" customHeight="1" x14ac:dyDescent="0.2">
      <c r="B30" s="185" t="s">
        <v>116</v>
      </c>
      <c r="C30" s="214">
        <v>40</v>
      </c>
      <c r="D30" s="210">
        <v>40</v>
      </c>
      <c r="E30" s="205">
        <f t="shared" si="0"/>
        <v>1</v>
      </c>
      <c r="F30" s="497"/>
      <c r="G30" s="470"/>
      <c r="H30" s="208">
        <f t="shared" si="1"/>
        <v>0.21395348837209302</v>
      </c>
      <c r="I30" s="470"/>
      <c r="J30" s="39"/>
      <c r="K30" s="39"/>
    </row>
    <row r="31" spans="2:14" ht="19.5" customHeight="1" x14ac:dyDescent="0.2">
      <c r="B31" s="185" t="s">
        <v>117</v>
      </c>
      <c r="C31" s="214">
        <v>41</v>
      </c>
      <c r="D31" s="210">
        <v>41</v>
      </c>
      <c r="E31" s="205">
        <f t="shared" si="0"/>
        <v>1</v>
      </c>
      <c r="F31" s="497"/>
      <c r="G31" s="470"/>
      <c r="H31" s="208">
        <f t="shared" si="1"/>
        <v>0.30930232558139537</v>
      </c>
      <c r="I31" s="470"/>
      <c r="J31" s="39"/>
      <c r="K31" s="39"/>
    </row>
    <row r="32" spans="2:14" ht="19.5" customHeight="1" x14ac:dyDescent="0.2">
      <c r="B32" s="185" t="s">
        <v>118</v>
      </c>
      <c r="C32" s="214">
        <v>42</v>
      </c>
      <c r="D32" s="210">
        <v>42</v>
      </c>
      <c r="E32" s="205">
        <f t="shared" si="0"/>
        <v>1</v>
      </c>
      <c r="F32" s="497"/>
      <c r="G32" s="470"/>
      <c r="H32" s="208">
        <f t="shared" si="1"/>
        <v>0.40697674418604651</v>
      </c>
      <c r="I32" s="470"/>
      <c r="J32" s="39"/>
      <c r="K32" s="39"/>
    </row>
    <row r="33" spans="2:11" ht="19.5" customHeight="1" x14ac:dyDescent="0.2">
      <c r="B33" s="185" t="s">
        <v>119</v>
      </c>
      <c r="C33" s="214">
        <v>42</v>
      </c>
      <c r="D33" s="222">
        <v>42</v>
      </c>
      <c r="E33" s="205">
        <f t="shared" si="0"/>
        <v>1</v>
      </c>
      <c r="F33" s="497"/>
      <c r="G33" s="470"/>
      <c r="H33" s="208">
        <f t="shared" si="1"/>
        <v>0.50465116279069766</v>
      </c>
      <c r="I33" s="470"/>
      <c r="J33" s="39"/>
      <c r="K33" s="39"/>
    </row>
    <row r="34" spans="2:11" ht="19.5" customHeight="1" x14ac:dyDescent="0.2">
      <c r="B34" s="185" t="s">
        <v>120</v>
      </c>
      <c r="C34" s="214">
        <v>42</v>
      </c>
      <c r="D34" s="210"/>
      <c r="E34" s="205">
        <f t="shared" si="0"/>
        <v>0</v>
      </c>
      <c r="F34" s="497"/>
      <c r="G34" s="470"/>
      <c r="H34" s="208" t="str">
        <f t="shared" si="1"/>
        <v/>
      </c>
      <c r="I34" s="470"/>
      <c r="J34" s="39"/>
      <c r="K34" s="39"/>
    </row>
    <row r="35" spans="2:11" ht="19.5" customHeight="1" x14ac:dyDescent="0.2">
      <c r="B35" s="185" t="s">
        <v>121</v>
      </c>
      <c r="C35" s="214">
        <v>42</v>
      </c>
      <c r="D35" s="210"/>
      <c r="E35" s="205">
        <f t="shared" si="0"/>
        <v>0</v>
      </c>
      <c r="F35" s="497"/>
      <c r="G35" s="470"/>
      <c r="H35" s="208" t="str">
        <f t="shared" si="1"/>
        <v/>
      </c>
      <c r="I35" s="470"/>
      <c r="J35" s="39"/>
      <c r="K35" s="39"/>
    </row>
    <row r="36" spans="2:11" ht="19.5" customHeight="1" x14ac:dyDescent="0.2">
      <c r="B36" s="185" t="s">
        <v>122</v>
      </c>
      <c r="C36" s="214">
        <v>43</v>
      </c>
      <c r="D36" s="210"/>
      <c r="E36" s="205">
        <f t="shared" si="0"/>
        <v>0</v>
      </c>
      <c r="F36" s="497"/>
      <c r="G36" s="470"/>
      <c r="H36" s="208" t="str">
        <f t="shared" si="1"/>
        <v/>
      </c>
      <c r="I36" s="470"/>
      <c r="J36" s="39"/>
      <c r="K36" s="39"/>
    </row>
    <row r="37" spans="2:11" ht="19.5" customHeight="1" x14ac:dyDescent="0.2">
      <c r="B37" s="185" t="s">
        <v>123</v>
      </c>
      <c r="C37" s="214">
        <v>43</v>
      </c>
      <c r="D37" s="210"/>
      <c r="E37" s="205">
        <f t="shared" si="0"/>
        <v>0</v>
      </c>
      <c r="F37" s="497"/>
      <c r="G37" s="470"/>
      <c r="H37" s="208" t="str">
        <f t="shared" si="1"/>
        <v/>
      </c>
      <c r="I37" s="470"/>
      <c r="J37" s="39"/>
      <c r="K37" s="39"/>
    </row>
    <row r="38" spans="2:11" ht="19.5" customHeight="1" x14ac:dyDescent="0.2">
      <c r="B38" s="185" t="s">
        <v>124</v>
      </c>
      <c r="C38" s="214">
        <v>43</v>
      </c>
      <c r="D38" s="210"/>
      <c r="E38" s="205">
        <f t="shared" si="0"/>
        <v>0</v>
      </c>
      <c r="F38" s="498"/>
      <c r="G38" s="471"/>
      <c r="H38" s="208" t="str">
        <f t="shared" si="1"/>
        <v/>
      </c>
      <c r="I38" s="471"/>
      <c r="J38" s="39"/>
      <c r="K38" s="39"/>
    </row>
    <row r="39" spans="2:11" ht="76.5" customHeight="1" x14ac:dyDescent="0.2">
      <c r="B39" s="186" t="s">
        <v>277</v>
      </c>
      <c r="C39" s="450" t="s">
        <v>385</v>
      </c>
      <c r="D39" s="451"/>
      <c r="E39" s="451"/>
      <c r="F39" s="451"/>
      <c r="G39" s="451"/>
      <c r="H39" s="451"/>
      <c r="I39" s="452"/>
      <c r="J39" s="40"/>
      <c r="K39" s="40"/>
    </row>
    <row r="40" spans="2:11" ht="34.5" customHeight="1" x14ac:dyDescent="0.2">
      <c r="B40" s="475"/>
      <c r="C40" s="340"/>
      <c r="D40" s="340"/>
      <c r="E40" s="340"/>
      <c r="F40" s="340"/>
      <c r="G40" s="340"/>
      <c r="H40" s="340"/>
      <c r="I40" s="476"/>
      <c r="J40" s="64"/>
      <c r="K40" s="64"/>
    </row>
    <row r="41" spans="2:11" ht="34.5" customHeight="1" x14ac:dyDescent="0.2">
      <c r="B41" s="477"/>
      <c r="C41" s="343"/>
      <c r="D41" s="343"/>
      <c r="E41" s="343"/>
      <c r="F41" s="343"/>
      <c r="G41" s="343"/>
      <c r="H41" s="343"/>
      <c r="I41" s="478"/>
      <c r="J41" s="40"/>
      <c r="K41" s="40"/>
    </row>
    <row r="42" spans="2:11" ht="34.5" customHeight="1" x14ac:dyDescent="0.2">
      <c r="B42" s="477"/>
      <c r="C42" s="343"/>
      <c r="D42" s="343"/>
      <c r="E42" s="343"/>
      <c r="F42" s="343"/>
      <c r="G42" s="343"/>
      <c r="H42" s="343"/>
      <c r="I42" s="478"/>
      <c r="J42" s="40"/>
      <c r="K42" s="40"/>
    </row>
    <row r="43" spans="2:11" ht="34.5" customHeight="1" x14ac:dyDescent="0.2">
      <c r="B43" s="477"/>
      <c r="C43" s="343"/>
      <c r="D43" s="343"/>
      <c r="E43" s="343"/>
      <c r="F43" s="343"/>
      <c r="G43" s="343"/>
      <c r="H43" s="343"/>
      <c r="I43" s="478"/>
      <c r="J43" s="40"/>
      <c r="K43" s="40"/>
    </row>
    <row r="44" spans="2:11" ht="34.5" customHeight="1" x14ac:dyDescent="0.2">
      <c r="B44" s="479"/>
      <c r="C44" s="346"/>
      <c r="D44" s="346"/>
      <c r="E44" s="346"/>
      <c r="F44" s="346"/>
      <c r="G44" s="346"/>
      <c r="H44" s="346"/>
      <c r="I44" s="480"/>
      <c r="J44" s="41"/>
      <c r="K44" s="41"/>
    </row>
    <row r="45" spans="2:11" ht="168" customHeight="1" x14ac:dyDescent="0.2">
      <c r="B45" s="195" t="s">
        <v>278</v>
      </c>
      <c r="C45" s="450" t="s">
        <v>384</v>
      </c>
      <c r="D45" s="451"/>
      <c r="E45" s="451"/>
      <c r="F45" s="451"/>
      <c r="G45" s="451"/>
      <c r="H45" s="451"/>
      <c r="I45" s="452"/>
      <c r="J45" s="42"/>
      <c r="K45" s="42"/>
    </row>
    <row r="46" spans="2:11" ht="32.25" customHeight="1" x14ac:dyDescent="0.2">
      <c r="B46" s="195" t="s">
        <v>279</v>
      </c>
      <c r="C46" s="450" t="s">
        <v>371</v>
      </c>
      <c r="D46" s="451"/>
      <c r="E46" s="451"/>
      <c r="F46" s="451"/>
      <c r="G46" s="451"/>
      <c r="H46" s="451"/>
      <c r="I46" s="452"/>
      <c r="J46" s="42"/>
      <c r="K46" s="42"/>
    </row>
    <row r="47" spans="2:11" ht="66" customHeight="1" x14ac:dyDescent="0.2">
      <c r="B47" s="187" t="s">
        <v>280</v>
      </c>
      <c r="C47" s="481" t="s">
        <v>363</v>
      </c>
      <c r="D47" s="482"/>
      <c r="E47" s="482"/>
      <c r="F47" s="482"/>
      <c r="G47" s="482"/>
      <c r="H47" s="482"/>
      <c r="I47" s="483"/>
      <c r="J47" s="42"/>
      <c r="K47" s="42"/>
    </row>
    <row r="48" spans="2:11" ht="22.5" customHeight="1" x14ac:dyDescent="0.2">
      <c r="B48" s="467" t="s">
        <v>236</v>
      </c>
      <c r="C48" s="467"/>
      <c r="D48" s="467"/>
      <c r="E48" s="467"/>
      <c r="F48" s="467"/>
      <c r="G48" s="467"/>
      <c r="H48" s="467"/>
      <c r="I48" s="467"/>
      <c r="J48" s="42"/>
      <c r="K48" s="42"/>
    </row>
    <row r="49" spans="2:11" ht="22.5" customHeight="1" x14ac:dyDescent="0.2">
      <c r="B49" s="472" t="s">
        <v>281</v>
      </c>
      <c r="C49" s="196" t="s">
        <v>282</v>
      </c>
      <c r="D49" s="474" t="s">
        <v>283</v>
      </c>
      <c r="E49" s="474"/>
      <c r="F49" s="474"/>
      <c r="G49" s="474" t="s">
        <v>284</v>
      </c>
      <c r="H49" s="474"/>
      <c r="I49" s="474"/>
      <c r="J49" s="43"/>
      <c r="K49" s="43"/>
    </row>
    <row r="50" spans="2:11" ht="30.75" customHeight="1" x14ac:dyDescent="0.2">
      <c r="B50" s="473"/>
      <c r="C50" s="192"/>
      <c r="D50" s="432"/>
      <c r="E50" s="432"/>
      <c r="F50" s="432"/>
      <c r="G50" s="432"/>
      <c r="H50" s="432"/>
      <c r="I50" s="432"/>
      <c r="J50" s="43"/>
      <c r="K50" s="43"/>
    </row>
    <row r="51" spans="2:11" ht="32.25" customHeight="1" x14ac:dyDescent="0.2">
      <c r="B51" s="188" t="s">
        <v>285</v>
      </c>
      <c r="C51" s="432" t="s">
        <v>370</v>
      </c>
      <c r="D51" s="432"/>
      <c r="E51" s="432"/>
      <c r="F51" s="432"/>
      <c r="G51" s="432"/>
      <c r="H51" s="432"/>
      <c r="I51" s="432"/>
      <c r="J51" s="46"/>
      <c r="K51" s="46"/>
    </row>
    <row r="52" spans="2:11" ht="28.5" customHeight="1" x14ac:dyDescent="0.2">
      <c r="B52" s="179" t="s">
        <v>286</v>
      </c>
      <c r="C52" s="433" t="s">
        <v>369</v>
      </c>
      <c r="D52" s="434"/>
      <c r="E52" s="434"/>
      <c r="F52" s="434"/>
      <c r="G52" s="434"/>
      <c r="H52" s="434"/>
      <c r="I52" s="435"/>
      <c r="J52" s="46"/>
      <c r="K52" s="46"/>
    </row>
    <row r="53" spans="2:11" ht="30" customHeight="1" x14ac:dyDescent="0.2">
      <c r="B53" s="187" t="s">
        <v>287</v>
      </c>
      <c r="C53" s="432" t="s">
        <v>304</v>
      </c>
      <c r="D53" s="432"/>
      <c r="E53" s="432"/>
      <c r="F53" s="432"/>
      <c r="G53" s="432"/>
      <c r="H53" s="432"/>
      <c r="I53" s="432"/>
      <c r="J53" s="47"/>
      <c r="K53" s="47"/>
    </row>
    <row r="54" spans="2:11" ht="31.5" customHeight="1" x14ac:dyDescent="0.2">
      <c r="B54" s="187" t="s">
        <v>288</v>
      </c>
      <c r="C54" s="432" t="s">
        <v>305</v>
      </c>
      <c r="D54" s="432"/>
      <c r="E54" s="432"/>
      <c r="F54" s="432"/>
      <c r="G54" s="432"/>
      <c r="H54" s="432"/>
      <c r="I54" s="432"/>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b8sOuxp8+ho08xrGTjPgb7TsC6EuSXfSQF9Th3hutOghuOeNigdGc5tIv3rthWe8prfIcMqraTVtOoyIxD2OPg==" saltValue="eVtYC0QanmLXdVmWCZr7h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X60"/>
  <sheetViews>
    <sheetView topLeftCell="A28" zoomScale="86" zoomScaleNormal="86" workbookViewId="0">
      <selection activeCell="C45" sqref="C45:I4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30"/>
      <c r="C1" s="294" t="s">
        <v>25</v>
      </c>
      <c r="D1" s="294"/>
      <c r="E1" s="294"/>
      <c r="F1" s="294"/>
      <c r="G1" s="294"/>
      <c r="H1" s="294"/>
      <c r="I1" s="431"/>
      <c r="J1" s="13"/>
      <c r="K1" s="13"/>
      <c r="M1" s="14" t="s">
        <v>47</v>
      </c>
    </row>
    <row r="2" spans="2:14" ht="37.5" customHeight="1" x14ac:dyDescent="0.2">
      <c r="B2" s="430"/>
      <c r="C2" s="294" t="s">
        <v>239</v>
      </c>
      <c r="D2" s="294"/>
      <c r="E2" s="294"/>
      <c r="F2" s="294"/>
      <c r="G2" s="294"/>
      <c r="H2" s="294"/>
      <c r="I2" s="431"/>
      <c r="J2" s="13"/>
      <c r="K2" s="13"/>
      <c r="M2" s="14" t="s">
        <v>48</v>
      </c>
    </row>
    <row r="3" spans="2:14" ht="37.5" customHeight="1" x14ac:dyDescent="0.2">
      <c r="B3" s="430"/>
      <c r="C3" s="294" t="s">
        <v>240</v>
      </c>
      <c r="D3" s="294"/>
      <c r="E3" s="294"/>
      <c r="F3" s="294" t="s">
        <v>241</v>
      </c>
      <c r="G3" s="294"/>
      <c r="H3" s="294"/>
      <c r="I3" s="431"/>
      <c r="J3" s="13"/>
      <c r="K3" s="13"/>
      <c r="M3" s="14" t="s">
        <v>50</v>
      </c>
    </row>
    <row r="4" spans="2:14" ht="23.25" customHeight="1" x14ac:dyDescent="0.2">
      <c r="B4" s="436"/>
      <c r="C4" s="436"/>
      <c r="D4" s="436"/>
      <c r="E4" s="436"/>
      <c r="F4" s="436"/>
      <c r="G4" s="436"/>
      <c r="H4" s="436"/>
      <c r="I4" s="436"/>
      <c r="J4" s="15"/>
      <c r="K4" s="15"/>
    </row>
    <row r="5" spans="2:14" ht="24" customHeight="1" x14ac:dyDescent="0.2">
      <c r="B5" s="437" t="s">
        <v>234</v>
      </c>
      <c r="C5" s="437"/>
      <c r="D5" s="437"/>
      <c r="E5" s="437"/>
      <c r="F5" s="437"/>
      <c r="G5" s="437"/>
      <c r="H5" s="437"/>
      <c r="I5" s="437"/>
      <c r="J5" s="64"/>
      <c r="K5" s="64"/>
      <c r="N5" s="6" t="s">
        <v>57</v>
      </c>
    </row>
    <row r="6" spans="2:14" ht="30.75" customHeight="1" x14ac:dyDescent="0.2">
      <c r="B6" s="195" t="s">
        <v>242</v>
      </c>
      <c r="C6" s="194">
        <v>6</v>
      </c>
      <c r="D6" s="438" t="s">
        <v>243</v>
      </c>
      <c r="E6" s="438"/>
      <c r="F6" s="439" t="s">
        <v>344</v>
      </c>
      <c r="G6" s="439"/>
      <c r="H6" s="439"/>
      <c r="I6" s="439"/>
      <c r="J6" s="18"/>
      <c r="K6" s="18"/>
      <c r="M6" s="14" t="s">
        <v>60</v>
      </c>
      <c r="N6" s="6" t="s">
        <v>61</v>
      </c>
    </row>
    <row r="7" spans="2:14" ht="30.75" customHeight="1" x14ac:dyDescent="0.2">
      <c r="B7" s="195" t="s">
        <v>244</v>
      </c>
      <c r="C7" s="194" t="s">
        <v>81</v>
      </c>
      <c r="D7" s="438" t="s">
        <v>245</v>
      </c>
      <c r="E7" s="438"/>
      <c r="F7" s="439" t="s">
        <v>290</v>
      </c>
      <c r="G7" s="439"/>
      <c r="H7" s="179" t="s">
        <v>246</v>
      </c>
      <c r="I7" s="194" t="s">
        <v>76</v>
      </c>
      <c r="J7" s="20"/>
      <c r="K7" s="20"/>
      <c r="M7" s="14" t="s">
        <v>65</v>
      </c>
      <c r="N7" s="6" t="s">
        <v>66</v>
      </c>
    </row>
    <row r="8" spans="2:14" ht="30.75" customHeight="1" x14ac:dyDescent="0.2">
      <c r="B8" s="195" t="s">
        <v>247</v>
      </c>
      <c r="C8" s="439" t="s">
        <v>291</v>
      </c>
      <c r="D8" s="439"/>
      <c r="E8" s="439"/>
      <c r="F8" s="439"/>
      <c r="G8" s="179" t="s">
        <v>248</v>
      </c>
      <c r="H8" s="440">
        <v>7560</v>
      </c>
      <c r="I8" s="440"/>
      <c r="J8" s="22"/>
      <c r="K8" s="22"/>
      <c r="M8" s="14" t="s">
        <v>69</v>
      </c>
      <c r="N8" s="6" t="s">
        <v>70</v>
      </c>
    </row>
    <row r="9" spans="2:14" ht="30.75" customHeight="1" x14ac:dyDescent="0.2">
      <c r="B9" s="195" t="s">
        <v>48</v>
      </c>
      <c r="C9" s="441" t="s">
        <v>65</v>
      </c>
      <c r="D9" s="441"/>
      <c r="E9" s="441"/>
      <c r="F9" s="441"/>
      <c r="G9" s="179" t="s">
        <v>249</v>
      </c>
      <c r="H9" s="442" t="s">
        <v>165</v>
      </c>
      <c r="I9" s="442"/>
      <c r="J9" s="23"/>
      <c r="K9" s="23"/>
      <c r="M9" s="24" t="s">
        <v>73</v>
      </c>
    </row>
    <row r="10" spans="2:14" ht="30.75" customHeight="1" x14ac:dyDescent="0.2">
      <c r="B10" s="195" t="s">
        <v>250</v>
      </c>
      <c r="C10" s="443" t="s">
        <v>368</v>
      </c>
      <c r="D10" s="443"/>
      <c r="E10" s="443"/>
      <c r="F10" s="443"/>
      <c r="G10" s="443"/>
      <c r="H10" s="443"/>
      <c r="I10" s="443"/>
      <c r="J10" s="25"/>
      <c r="K10" s="25"/>
      <c r="M10" s="24"/>
    </row>
    <row r="11" spans="2:14" ht="30.75" customHeight="1" x14ac:dyDescent="0.2">
      <c r="B11" s="195" t="s">
        <v>251</v>
      </c>
      <c r="C11" s="444" t="s">
        <v>292</v>
      </c>
      <c r="D11" s="444"/>
      <c r="E11" s="444"/>
      <c r="F11" s="444"/>
      <c r="G11" s="444"/>
      <c r="H11" s="444"/>
      <c r="I11" s="444"/>
      <c r="J11" s="20"/>
      <c r="K11" s="20"/>
      <c r="M11" s="24"/>
      <c r="N11" s="6" t="s">
        <v>76</v>
      </c>
    </row>
    <row r="12" spans="2:14" ht="30.75" customHeight="1" x14ac:dyDescent="0.2">
      <c r="B12" s="195" t="s">
        <v>254</v>
      </c>
      <c r="C12" s="326" t="s">
        <v>359</v>
      </c>
      <c r="D12" s="326"/>
      <c r="E12" s="326"/>
      <c r="F12" s="326"/>
      <c r="G12" s="179" t="s">
        <v>252</v>
      </c>
      <c r="H12" s="327" t="s">
        <v>91</v>
      </c>
      <c r="I12" s="327"/>
      <c r="J12" s="20"/>
      <c r="K12" s="20"/>
      <c r="M12" s="24" t="s">
        <v>80</v>
      </c>
      <c r="N12" s="6" t="s">
        <v>81</v>
      </c>
    </row>
    <row r="13" spans="2:14" ht="30.75" customHeight="1" x14ac:dyDescent="0.2">
      <c r="B13" s="195" t="s">
        <v>255</v>
      </c>
      <c r="C13" s="445" t="s">
        <v>367</v>
      </c>
      <c r="D13" s="445"/>
      <c r="E13" s="445"/>
      <c r="F13" s="445"/>
      <c r="G13" s="179" t="s">
        <v>253</v>
      </c>
      <c r="H13" s="444" t="s">
        <v>70</v>
      </c>
      <c r="I13" s="444"/>
      <c r="J13" s="20"/>
      <c r="K13" s="20"/>
      <c r="M13" s="24" t="s">
        <v>84</v>
      </c>
    </row>
    <row r="14" spans="2:14" ht="64.5" customHeight="1" x14ac:dyDescent="0.2">
      <c r="B14" s="195" t="s">
        <v>256</v>
      </c>
      <c r="C14" s="323" t="s">
        <v>345</v>
      </c>
      <c r="D14" s="323"/>
      <c r="E14" s="323"/>
      <c r="F14" s="323"/>
      <c r="G14" s="323"/>
      <c r="H14" s="323"/>
      <c r="I14" s="323"/>
      <c r="J14" s="25"/>
      <c r="K14" s="25"/>
      <c r="M14" s="24" t="s">
        <v>86</v>
      </c>
      <c r="N14" s="6"/>
    </row>
    <row r="15" spans="2:14" ht="30.75" customHeight="1" x14ac:dyDescent="0.2">
      <c r="B15" s="195" t="s">
        <v>257</v>
      </c>
      <c r="C15" s="326" t="s">
        <v>366</v>
      </c>
      <c r="D15" s="326"/>
      <c r="E15" s="326"/>
      <c r="F15" s="326"/>
      <c r="G15" s="326"/>
      <c r="H15" s="326"/>
      <c r="I15" s="326"/>
      <c r="J15" s="26"/>
      <c r="K15" s="26"/>
      <c r="M15" s="24" t="s">
        <v>88</v>
      </c>
      <c r="N15" s="6"/>
    </row>
    <row r="16" spans="2:14" ht="20.25" customHeight="1" x14ac:dyDescent="0.2">
      <c r="B16" s="195" t="s">
        <v>258</v>
      </c>
      <c r="C16" s="439" t="s">
        <v>347</v>
      </c>
      <c r="D16" s="439"/>
      <c r="E16" s="439"/>
      <c r="F16" s="439"/>
      <c r="G16" s="439"/>
      <c r="H16" s="439"/>
      <c r="I16" s="439"/>
      <c r="J16" s="27"/>
      <c r="K16" s="27"/>
      <c r="M16" s="24"/>
      <c r="N16" s="6"/>
    </row>
    <row r="17" spans="2:14" ht="30.75" customHeight="1" x14ac:dyDescent="0.2">
      <c r="B17" s="195" t="s">
        <v>259</v>
      </c>
      <c r="C17" s="444" t="s">
        <v>346</v>
      </c>
      <c r="D17" s="446"/>
      <c r="E17" s="446"/>
      <c r="F17" s="446"/>
      <c r="G17" s="446"/>
      <c r="H17" s="446"/>
      <c r="I17" s="446"/>
      <c r="J17" s="28"/>
      <c r="K17" s="28"/>
      <c r="M17" s="24" t="s">
        <v>91</v>
      </c>
      <c r="N17" s="6"/>
    </row>
    <row r="18" spans="2:14" ht="18" customHeight="1" x14ac:dyDescent="0.2">
      <c r="B18" s="447" t="s">
        <v>265</v>
      </c>
      <c r="C18" s="448" t="s">
        <v>237</v>
      </c>
      <c r="D18" s="448"/>
      <c r="E18" s="448"/>
      <c r="F18" s="449" t="s">
        <v>238</v>
      </c>
      <c r="G18" s="449"/>
      <c r="H18" s="449"/>
      <c r="I18" s="449"/>
      <c r="J18" s="29"/>
      <c r="K18" s="29"/>
      <c r="M18" s="24" t="s">
        <v>79</v>
      </c>
      <c r="N18" s="6"/>
    </row>
    <row r="19" spans="2:14" ht="39.75" customHeight="1" x14ac:dyDescent="0.2">
      <c r="B19" s="447"/>
      <c r="C19" s="439" t="s">
        <v>348</v>
      </c>
      <c r="D19" s="439"/>
      <c r="E19" s="439"/>
      <c r="F19" s="439" t="s">
        <v>349</v>
      </c>
      <c r="G19" s="439"/>
      <c r="H19" s="439"/>
      <c r="I19" s="439"/>
      <c r="J19" s="27"/>
      <c r="K19" s="27"/>
      <c r="M19" s="24" t="s">
        <v>95</v>
      </c>
      <c r="N19" s="6"/>
    </row>
    <row r="20" spans="2:14" ht="39.75" customHeight="1" x14ac:dyDescent="0.2">
      <c r="B20" s="177" t="s">
        <v>266</v>
      </c>
      <c r="C20" s="433" t="s">
        <v>350</v>
      </c>
      <c r="D20" s="434"/>
      <c r="E20" s="435"/>
      <c r="F20" s="327" t="s">
        <v>351</v>
      </c>
      <c r="G20" s="327"/>
      <c r="H20" s="327"/>
      <c r="I20" s="328"/>
      <c r="J20" s="20"/>
      <c r="K20" s="20"/>
      <c r="M20" s="24"/>
      <c r="N20" s="6"/>
    </row>
    <row r="21" spans="2:14" ht="42" customHeight="1" x14ac:dyDescent="0.2">
      <c r="B21" s="177" t="s">
        <v>267</v>
      </c>
      <c r="C21" s="453" t="s">
        <v>352</v>
      </c>
      <c r="D21" s="454"/>
      <c r="E21" s="455"/>
      <c r="F21" s="456" t="s">
        <v>353</v>
      </c>
      <c r="G21" s="457"/>
      <c r="H21" s="457"/>
      <c r="I21" s="458"/>
      <c r="J21" s="26"/>
      <c r="K21" s="26"/>
      <c r="M21" s="30"/>
      <c r="N21" s="6"/>
    </row>
    <row r="22" spans="2:14" ht="23.25" customHeight="1" x14ac:dyDescent="0.2">
      <c r="B22" s="177" t="s">
        <v>268</v>
      </c>
      <c r="C22" s="459">
        <v>44562</v>
      </c>
      <c r="D22" s="460"/>
      <c r="E22" s="461"/>
      <c r="F22" s="179" t="s">
        <v>271</v>
      </c>
      <c r="G22" s="190">
        <v>13</v>
      </c>
      <c r="H22" s="179" t="s">
        <v>275</v>
      </c>
      <c r="I22" s="191">
        <v>16</v>
      </c>
      <c r="J22" s="31"/>
      <c r="K22" s="31"/>
      <c r="M22" s="30"/>
    </row>
    <row r="23" spans="2:14" ht="27" customHeight="1" x14ac:dyDescent="0.2">
      <c r="B23" s="177" t="s">
        <v>269</v>
      </c>
      <c r="C23" s="459">
        <v>44926</v>
      </c>
      <c r="D23" s="457"/>
      <c r="E23" s="462"/>
      <c r="F23" s="179" t="s">
        <v>272</v>
      </c>
      <c r="G23" s="502">
        <v>18</v>
      </c>
      <c r="H23" s="503"/>
      <c r="I23" s="504"/>
      <c r="J23" s="32"/>
      <c r="K23" s="32"/>
      <c r="M23" s="30"/>
    </row>
    <row r="24" spans="2:14" ht="30.75" customHeight="1" x14ac:dyDescent="0.2">
      <c r="B24" s="178" t="s">
        <v>270</v>
      </c>
      <c r="C24" s="361" t="s">
        <v>88</v>
      </c>
      <c r="D24" s="362"/>
      <c r="E24" s="363"/>
      <c r="F24" s="180" t="s">
        <v>274</v>
      </c>
      <c r="G24" s="456" t="s">
        <v>303</v>
      </c>
      <c r="H24" s="457"/>
      <c r="I24" s="462"/>
      <c r="J24" s="29"/>
      <c r="K24" s="29"/>
      <c r="M24" s="30"/>
    </row>
    <row r="25" spans="2:14" ht="22.5" customHeight="1" x14ac:dyDescent="0.2">
      <c r="B25" s="466" t="s">
        <v>235</v>
      </c>
      <c r="C25" s="467"/>
      <c r="D25" s="467"/>
      <c r="E25" s="467"/>
      <c r="F25" s="467"/>
      <c r="G25" s="467"/>
      <c r="H25" s="467"/>
      <c r="I25" s="46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6">
        <v>0</v>
      </c>
      <c r="D27" s="209">
        <v>0</v>
      </c>
      <c r="E27" s="205">
        <f>IF(OR(C27=0,C27=""),0,D27/C27)</f>
        <v>0</v>
      </c>
      <c r="F27" s="469">
        <f>SUM(C27:C38)</f>
        <v>18</v>
      </c>
      <c r="G27" s="469">
        <f>SUM(D27:D38)</f>
        <v>12</v>
      </c>
      <c r="H27" s="208">
        <f>+(D27*100%)/$G$23</f>
        <v>0</v>
      </c>
      <c r="I27" s="469">
        <f>G27+I22</f>
        <v>28</v>
      </c>
      <c r="J27" s="39"/>
      <c r="K27" s="39"/>
      <c r="M27" s="30"/>
    </row>
    <row r="28" spans="2:14" ht="19.5" customHeight="1" x14ac:dyDescent="0.2">
      <c r="B28" s="185" t="s">
        <v>114</v>
      </c>
      <c r="C28" s="216">
        <v>1</v>
      </c>
      <c r="D28" s="209">
        <v>1</v>
      </c>
      <c r="E28" s="205">
        <f t="shared" ref="E28:E38" si="0">IF(OR(C28=0,C28=""),0,D28/C28)</f>
        <v>1</v>
      </c>
      <c r="F28" s="470"/>
      <c r="G28" s="470"/>
      <c r="H28" s="208">
        <f>+IF(D28="","",((D28*100%)/$G$23)+H27)</f>
        <v>5.5555555555555552E-2</v>
      </c>
      <c r="I28" s="470"/>
      <c r="J28" s="39"/>
      <c r="K28" s="39"/>
      <c r="M28" s="30"/>
    </row>
    <row r="29" spans="2:14" ht="19.5" customHeight="1" x14ac:dyDescent="0.2">
      <c r="B29" s="185" t="s">
        <v>115</v>
      </c>
      <c r="C29" s="216">
        <v>1</v>
      </c>
      <c r="D29" s="209">
        <v>1</v>
      </c>
      <c r="E29" s="205">
        <f t="shared" si="0"/>
        <v>1</v>
      </c>
      <c r="F29" s="470"/>
      <c r="G29" s="470"/>
      <c r="H29" s="208">
        <f t="shared" ref="H29:H38" si="1">+IF(D29="","",((D29*100%)/$G$23)+H28)</f>
        <v>0.1111111111111111</v>
      </c>
      <c r="I29" s="470"/>
      <c r="J29" s="39"/>
      <c r="K29" s="39"/>
      <c r="M29" s="30"/>
    </row>
    <row r="30" spans="2:14" ht="19.5" customHeight="1" x14ac:dyDescent="0.2">
      <c r="B30" s="185" t="s">
        <v>116</v>
      </c>
      <c r="C30" s="216">
        <v>2</v>
      </c>
      <c r="D30" s="217">
        <v>2</v>
      </c>
      <c r="E30" s="205">
        <f t="shared" si="0"/>
        <v>1</v>
      </c>
      <c r="F30" s="470"/>
      <c r="G30" s="470"/>
      <c r="H30" s="208">
        <f t="shared" si="1"/>
        <v>0.22222222222222221</v>
      </c>
      <c r="I30" s="470"/>
      <c r="J30" s="39"/>
      <c r="K30" s="39"/>
    </row>
    <row r="31" spans="2:14" ht="19.5" customHeight="1" x14ac:dyDescent="0.2">
      <c r="B31" s="185" t="s">
        <v>117</v>
      </c>
      <c r="C31" s="216">
        <v>3</v>
      </c>
      <c r="D31" s="217">
        <v>3</v>
      </c>
      <c r="E31" s="205">
        <f t="shared" si="0"/>
        <v>1</v>
      </c>
      <c r="F31" s="470"/>
      <c r="G31" s="470"/>
      <c r="H31" s="208">
        <f t="shared" si="1"/>
        <v>0.38888888888888884</v>
      </c>
      <c r="I31" s="470"/>
      <c r="J31" s="39"/>
      <c r="K31" s="39"/>
    </row>
    <row r="32" spans="2:14" ht="19.5" customHeight="1" x14ac:dyDescent="0.2">
      <c r="B32" s="185" t="s">
        <v>118</v>
      </c>
      <c r="C32" s="216">
        <v>3</v>
      </c>
      <c r="D32" s="209">
        <v>3</v>
      </c>
      <c r="E32" s="205">
        <f t="shared" si="0"/>
        <v>1</v>
      </c>
      <c r="F32" s="470"/>
      <c r="G32" s="470"/>
      <c r="H32" s="208">
        <f t="shared" si="1"/>
        <v>0.55555555555555547</v>
      </c>
      <c r="I32" s="470"/>
      <c r="J32" s="39"/>
      <c r="K32" s="39"/>
    </row>
    <row r="33" spans="2:11" ht="19.5" customHeight="1" x14ac:dyDescent="0.2">
      <c r="B33" s="185" t="s">
        <v>119</v>
      </c>
      <c r="C33" s="216">
        <v>2</v>
      </c>
      <c r="D33" s="221">
        <v>2</v>
      </c>
      <c r="E33" s="205">
        <f t="shared" si="0"/>
        <v>1</v>
      </c>
      <c r="F33" s="470"/>
      <c r="G33" s="470"/>
      <c r="H33" s="208">
        <f t="shared" si="1"/>
        <v>0.66666666666666652</v>
      </c>
      <c r="I33" s="470"/>
      <c r="J33" s="39"/>
      <c r="K33" s="39"/>
    </row>
    <row r="34" spans="2:11" ht="19.5" customHeight="1" x14ac:dyDescent="0.2">
      <c r="B34" s="185" t="s">
        <v>120</v>
      </c>
      <c r="C34" s="216">
        <v>2</v>
      </c>
      <c r="D34" s="209"/>
      <c r="E34" s="205">
        <f t="shared" si="0"/>
        <v>0</v>
      </c>
      <c r="F34" s="470"/>
      <c r="G34" s="470"/>
      <c r="H34" s="208" t="str">
        <f t="shared" si="1"/>
        <v/>
      </c>
      <c r="I34" s="470"/>
      <c r="J34" s="39"/>
      <c r="K34" s="39"/>
    </row>
    <row r="35" spans="2:11" ht="19.5" customHeight="1" x14ac:dyDescent="0.2">
      <c r="B35" s="185" t="s">
        <v>121</v>
      </c>
      <c r="C35" s="216">
        <v>2</v>
      </c>
      <c r="D35" s="209"/>
      <c r="E35" s="205">
        <f t="shared" si="0"/>
        <v>0</v>
      </c>
      <c r="F35" s="470"/>
      <c r="G35" s="470"/>
      <c r="H35" s="208" t="str">
        <f t="shared" si="1"/>
        <v/>
      </c>
      <c r="I35" s="470"/>
      <c r="J35" s="39"/>
      <c r="K35" s="39"/>
    </row>
    <row r="36" spans="2:11" ht="19.5" customHeight="1" x14ac:dyDescent="0.2">
      <c r="B36" s="185" t="s">
        <v>122</v>
      </c>
      <c r="C36" s="216">
        <v>1</v>
      </c>
      <c r="D36" s="209"/>
      <c r="E36" s="205">
        <f t="shared" si="0"/>
        <v>0</v>
      </c>
      <c r="F36" s="470"/>
      <c r="G36" s="470"/>
      <c r="H36" s="208" t="str">
        <f t="shared" si="1"/>
        <v/>
      </c>
      <c r="I36" s="470"/>
      <c r="J36" s="39"/>
      <c r="K36" s="39"/>
    </row>
    <row r="37" spans="2:11" ht="19.5" customHeight="1" x14ac:dyDescent="0.2">
      <c r="B37" s="185" t="s">
        <v>123</v>
      </c>
      <c r="C37" s="216">
        <v>1</v>
      </c>
      <c r="D37" s="209"/>
      <c r="E37" s="205">
        <f t="shared" si="0"/>
        <v>0</v>
      </c>
      <c r="F37" s="470"/>
      <c r="G37" s="470"/>
      <c r="H37" s="208" t="str">
        <f t="shared" si="1"/>
        <v/>
      </c>
      <c r="I37" s="470"/>
      <c r="J37" s="39"/>
      <c r="K37" s="39"/>
    </row>
    <row r="38" spans="2:11" ht="19.5" customHeight="1" x14ac:dyDescent="0.2">
      <c r="B38" s="185" t="s">
        <v>124</v>
      </c>
      <c r="C38" s="216">
        <v>0</v>
      </c>
      <c r="D38" s="209"/>
      <c r="E38" s="205">
        <f t="shared" si="0"/>
        <v>0</v>
      </c>
      <c r="F38" s="471"/>
      <c r="G38" s="471"/>
      <c r="H38" s="208" t="str">
        <f t="shared" si="1"/>
        <v/>
      </c>
      <c r="I38" s="471"/>
      <c r="J38" s="39"/>
      <c r="K38" s="39"/>
    </row>
    <row r="39" spans="2:11" ht="170.25" customHeight="1" x14ac:dyDescent="0.2">
      <c r="B39" s="186" t="s">
        <v>277</v>
      </c>
      <c r="C39" s="450" t="s">
        <v>387</v>
      </c>
      <c r="D39" s="451"/>
      <c r="E39" s="451"/>
      <c r="F39" s="451"/>
      <c r="G39" s="451"/>
      <c r="H39" s="451"/>
      <c r="I39" s="452"/>
      <c r="J39" s="40"/>
      <c r="K39" s="40"/>
    </row>
    <row r="40" spans="2:11" ht="55.5" customHeight="1" x14ac:dyDescent="0.2">
      <c r="B40" s="475"/>
      <c r="C40" s="340"/>
      <c r="D40" s="340"/>
      <c r="E40" s="340"/>
      <c r="F40" s="340"/>
      <c r="G40" s="340"/>
      <c r="H40" s="340"/>
      <c r="I40" s="476"/>
      <c r="J40" s="64"/>
      <c r="K40" s="64"/>
    </row>
    <row r="41" spans="2:11" ht="55.5" customHeight="1" x14ac:dyDescent="0.2">
      <c r="B41" s="477"/>
      <c r="C41" s="343"/>
      <c r="D41" s="343"/>
      <c r="E41" s="343"/>
      <c r="F41" s="343"/>
      <c r="G41" s="343"/>
      <c r="H41" s="343"/>
      <c r="I41" s="478"/>
      <c r="J41" s="40"/>
      <c r="K41" s="40"/>
    </row>
    <row r="42" spans="2:11" ht="56.25" customHeight="1" x14ac:dyDescent="0.2">
      <c r="B42" s="477"/>
      <c r="C42" s="343"/>
      <c r="D42" s="343"/>
      <c r="E42" s="343"/>
      <c r="F42" s="343"/>
      <c r="G42" s="343"/>
      <c r="H42" s="343"/>
      <c r="I42" s="478"/>
      <c r="J42" s="40"/>
      <c r="K42" s="40"/>
    </row>
    <row r="43" spans="2:11" ht="27" customHeight="1" x14ac:dyDescent="0.2">
      <c r="B43" s="477"/>
      <c r="C43" s="343"/>
      <c r="D43" s="343"/>
      <c r="E43" s="343"/>
      <c r="F43" s="343"/>
      <c r="G43" s="343"/>
      <c r="H43" s="343"/>
      <c r="I43" s="478"/>
      <c r="J43" s="40"/>
      <c r="K43" s="40"/>
    </row>
    <row r="44" spans="2:11" ht="21.75" customHeight="1" x14ac:dyDescent="0.2">
      <c r="B44" s="479"/>
      <c r="C44" s="346"/>
      <c r="D44" s="346"/>
      <c r="E44" s="346"/>
      <c r="F44" s="346"/>
      <c r="G44" s="346"/>
      <c r="H44" s="346"/>
      <c r="I44" s="480"/>
      <c r="J44" s="41"/>
      <c r="K44" s="41"/>
    </row>
    <row r="45" spans="2:11" ht="256.5" customHeight="1" x14ac:dyDescent="0.2">
      <c r="B45" s="195" t="s">
        <v>278</v>
      </c>
      <c r="C45" s="499" t="s">
        <v>386</v>
      </c>
      <c r="D45" s="500"/>
      <c r="E45" s="500"/>
      <c r="F45" s="500"/>
      <c r="G45" s="500"/>
      <c r="H45" s="500"/>
      <c r="I45" s="501"/>
      <c r="J45" s="42"/>
      <c r="K45" s="42"/>
    </row>
    <row r="46" spans="2:11" ht="48" customHeight="1" x14ac:dyDescent="0.2">
      <c r="B46" s="195" t="s">
        <v>279</v>
      </c>
      <c r="C46" s="450" t="s">
        <v>371</v>
      </c>
      <c r="D46" s="451"/>
      <c r="E46" s="451"/>
      <c r="F46" s="451"/>
      <c r="G46" s="451"/>
      <c r="H46" s="451"/>
      <c r="I46" s="452"/>
      <c r="J46" s="42"/>
      <c r="K46" s="42"/>
    </row>
    <row r="47" spans="2:11" ht="97.5" customHeight="1" x14ac:dyDescent="0.2">
      <c r="B47" s="187" t="s">
        <v>280</v>
      </c>
      <c r="C47" s="481" t="s">
        <v>377</v>
      </c>
      <c r="D47" s="482"/>
      <c r="E47" s="482"/>
      <c r="F47" s="482"/>
      <c r="G47" s="482"/>
      <c r="H47" s="482"/>
      <c r="I47" s="483"/>
      <c r="J47" s="42"/>
      <c r="K47" s="42"/>
    </row>
    <row r="48" spans="2:11" ht="22.5" customHeight="1" x14ac:dyDescent="0.2">
      <c r="B48" s="467" t="s">
        <v>236</v>
      </c>
      <c r="C48" s="467"/>
      <c r="D48" s="467"/>
      <c r="E48" s="467"/>
      <c r="F48" s="467"/>
      <c r="G48" s="467"/>
      <c r="H48" s="467"/>
      <c r="I48" s="467"/>
      <c r="J48" s="42"/>
      <c r="K48" s="42"/>
    </row>
    <row r="49" spans="2:11" ht="22.5" customHeight="1" x14ac:dyDescent="0.2">
      <c r="B49" s="472" t="s">
        <v>281</v>
      </c>
      <c r="C49" s="196" t="s">
        <v>282</v>
      </c>
      <c r="D49" s="474" t="s">
        <v>283</v>
      </c>
      <c r="E49" s="474"/>
      <c r="F49" s="474"/>
      <c r="G49" s="474" t="s">
        <v>284</v>
      </c>
      <c r="H49" s="474"/>
      <c r="I49" s="474"/>
      <c r="J49" s="43"/>
      <c r="K49" s="43"/>
    </row>
    <row r="50" spans="2:11" ht="30.75" customHeight="1" x14ac:dyDescent="0.2">
      <c r="B50" s="473"/>
      <c r="C50" s="192"/>
      <c r="D50" s="432"/>
      <c r="E50" s="432"/>
      <c r="F50" s="432"/>
      <c r="G50" s="432"/>
      <c r="H50" s="432"/>
      <c r="I50" s="432"/>
      <c r="J50" s="43"/>
      <c r="K50" s="43"/>
    </row>
    <row r="51" spans="2:11" ht="32.25" customHeight="1" x14ac:dyDescent="0.2">
      <c r="B51" s="188" t="s">
        <v>285</v>
      </c>
      <c r="C51" s="432" t="s">
        <v>365</v>
      </c>
      <c r="D51" s="432"/>
      <c r="E51" s="432"/>
      <c r="F51" s="432"/>
      <c r="G51" s="432"/>
      <c r="H51" s="432"/>
      <c r="I51" s="432"/>
      <c r="J51" s="46"/>
      <c r="K51" s="46"/>
    </row>
    <row r="52" spans="2:11" ht="28.5" customHeight="1" x14ac:dyDescent="0.2">
      <c r="B52" s="179" t="s">
        <v>286</v>
      </c>
      <c r="C52" s="433" t="s">
        <v>369</v>
      </c>
      <c r="D52" s="434"/>
      <c r="E52" s="434"/>
      <c r="F52" s="434"/>
      <c r="G52" s="434"/>
      <c r="H52" s="434"/>
      <c r="I52" s="435"/>
      <c r="J52" s="46"/>
      <c r="K52" s="46"/>
    </row>
    <row r="53" spans="2:11" ht="30" customHeight="1" x14ac:dyDescent="0.2">
      <c r="B53" s="187" t="s">
        <v>287</v>
      </c>
      <c r="C53" s="432" t="s">
        <v>304</v>
      </c>
      <c r="D53" s="432"/>
      <c r="E53" s="432"/>
      <c r="F53" s="432"/>
      <c r="G53" s="432"/>
      <c r="H53" s="432"/>
      <c r="I53" s="432"/>
      <c r="J53" s="47"/>
      <c r="K53" s="47"/>
    </row>
    <row r="54" spans="2:11" ht="31.5" customHeight="1" x14ac:dyDescent="0.2">
      <c r="B54" s="187" t="s">
        <v>288</v>
      </c>
      <c r="C54" s="432" t="s">
        <v>305</v>
      </c>
      <c r="D54" s="432"/>
      <c r="E54" s="432"/>
      <c r="F54" s="432"/>
      <c r="G54" s="432"/>
      <c r="H54" s="432"/>
      <c r="I54" s="432"/>
      <c r="J54" s="53"/>
      <c r="K54" s="53"/>
    </row>
    <row r="55" spans="2:11" ht="12.75" customHeight="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6exMbOv6odr0jH4k7Saq8jSc7NJ8d8xPe1AmRbi1kHwsm0lNqWc6xwrYW66FOQGrXHTnr6TCWYFstZbGeipN+g==" saltValue="GVSSv02etyyV6zRx7osIt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http://purl.org/dc/elements/1.1/"/>
    <ds:schemaRef ds:uri="http://schemas.microsoft.com/office/2006/documentManagement/types"/>
    <ds:schemaRef ds:uri="08ebe415-1e9a-4b26-acfc-09642d3d19df"/>
    <ds:schemaRef ds:uri="http://schemas.microsoft.com/office/infopath/2007/PartnerControls"/>
    <ds:schemaRef ds:uri="http://schemas.microsoft.com/office/2006/metadata/properties"/>
    <ds:schemaRef ds:uri="http://www.w3.org/XML/1998/namespace"/>
    <ds:schemaRef ds:uri="http://purl.org/dc/terms/"/>
    <ds:schemaRef ds:uri="http://schemas.openxmlformats.org/package/2006/metadata/core-properties"/>
    <ds:schemaRef ds:uri="d472a95f-029e-48ed-8556-580ff62e7833"/>
    <ds:schemaRef ds:uri="http://purl.org/dc/dcmitype/"/>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William Andrés  Guerrero Caballero</cp:lastModifiedBy>
  <cp:lastPrinted>2018-04-10T15:28:46Z</cp:lastPrinted>
  <dcterms:created xsi:type="dcterms:W3CDTF">2010-03-25T16:40:43Z</dcterms:created>
  <dcterms:modified xsi:type="dcterms:W3CDTF">2022-08-09T14:55:55Z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