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User\Desktop\2022\PLANEACION\JULIO\"/>
    </mc:Choice>
  </mc:AlternateContent>
  <xr:revisionPtr revIDLastSave="0" documentId="13_ncr:1_{78BB96D2-52CE-4997-BA06-6B3EF249F18F}" xr6:coauthVersionLast="47" xr6:coauthVersionMax="47" xr10:uidLastSave="{00000000-0000-0000-0000-000000000000}"/>
  <bookViews>
    <workbookView xWindow="-110" yWindow="-110" windowWidth="19420" windowHeight="10420" tabRatio="743" firstSheet="8"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7" i="94" l="1"/>
  <c r="C35" i="94"/>
  <c r="C38" i="90"/>
  <c r="C37" i="90"/>
  <c r="C36" i="90"/>
  <c r="C35" i="90"/>
  <c r="E35" i="90" s="1"/>
  <c r="C36" i="94"/>
  <c r="C38" i="94"/>
  <c r="C38" i="93"/>
  <c r="C37" i="93"/>
  <c r="C36" i="93"/>
  <c r="C35" i="93"/>
  <c r="C38" i="87"/>
  <c r="C37" i="87"/>
  <c r="C36" i="87"/>
  <c r="C35" i="87"/>
  <c r="C38" i="95"/>
  <c r="C37" i="95"/>
  <c r="C36" i="95"/>
  <c r="C35" i="95"/>
  <c r="C34" i="95"/>
  <c r="C33" i="95"/>
  <c r="C32" i="95"/>
  <c r="C31" i="95"/>
  <c r="C37" i="80"/>
  <c r="C36" i="80"/>
  <c r="C35" i="80"/>
  <c r="L32" i="80"/>
  <c r="K30" i="80"/>
  <c r="C31" i="90" l="1"/>
  <c r="C34" i="80"/>
  <c r="G27" i="94"/>
  <c r="I27" i="94" s="1"/>
  <c r="F27" i="90" l="1"/>
  <c r="G27" i="95" l="1"/>
  <c r="I27" i="95" s="1"/>
  <c r="F27" i="95"/>
  <c r="G27" i="90" l="1"/>
  <c r="I27" i="90" s="1"/>
  <c r="C38" i="80"/>
  <c r="F27" i="94" l="1"/>
  <c r="F27" i="80" l="1"/>
  <c r="G27" i="87"/>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I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E36" i="90"/>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<sst xmlns="http://schemas.openxmlformats.org/spreadsheetml/2006/main" count="1158" uniqueCount="343">
  <si>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</si>
  <si>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</si>
  <si>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</si>
  <si>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</si>
  <si>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</si>
  <si>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</si>
  <si>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</si>
  <si>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</si>
  <si>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</si>
  <si>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</si>
  <si>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</si>
  <si>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</si>
  <si>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</si>
  <si>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</si>
  <si>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</si>
  <si>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</si>
  <si>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</si>
  <si>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</si>
  <si>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</si>
  <si>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</si>
  <si>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</si>
  <si>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</si>
  <si>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</si>
  <si>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</si>
  <si>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</si>
  <si>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</si>
  <si>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</si>
  <si>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</si>
  <si>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</si>
  <si>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</si>
  <si>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</si>
  <si>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</si>
  <si>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</si>
  <si>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</si>
  <si>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</si>
  <si>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</si>
  <si>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</si>
  <si>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</si>
  <si>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</si>
  <si>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</si>
  <si>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</si>
  <si>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</si>
  <si>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</si>
  <si>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</si>
  <si>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</si>
  <si>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</si>
  <si>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</si>
  <si>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</si>
  <si>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</si>
  <si>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</si>
  <si>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</si>
  <si>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</si>
  <si>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</si>
  <si>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</si>
  <si>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</si>
  <si>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</si>
  <si>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</si>
  <si>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</si>
  <si>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</si>
  <si>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</si>
  <si>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</si>
  <si>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</si>
  <si>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</si>
  <si>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</si>
  <si>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</si>
  <si>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</si>
  <si>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</si>
  <si>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</si>
  <si>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</si>
  <si>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</si>
  <si>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</si>
  <si>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</si>
  <si>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</si>
  <si>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</si>
  <si>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</si>
  <si>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</si>
  <si>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</si>
  <si>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</si>
  <si>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</si>
  <si>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</si>
  <si>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</si>
  <si>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</si>
  <si>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</si>
  <si>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</si>
  <si>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</si>
  <si>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</si>
  <si>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</si>
  <si>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</si>
  <si>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</si>
  <si>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</si>
  <si>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</si>
  <si>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</si>
  <si>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</si>
  <si>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</si>
  <si>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</si>
  <si>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</si>
  <si>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</si>
  <si>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</si>
  <si>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</si>
  <si>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</si>
  <si>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</si>
  <si>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</si>
  <si>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</si>
  <si>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</si>
  <si>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</si>
  <si>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</si>
  <si>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</si>
  <si>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</si>
  <si>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</si>
  <si>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</si>
  <si>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</si>
  <si>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</si>
  <si>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</si>
  <si>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</si>
  <si>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</si>
  <si>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</si>
  <si>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</si>
  <si>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</si>
  <si>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</si>
  <si>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</si>
  <si>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</si>
  <si>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</si>
  <si>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</si>
  <si>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</si>
  <si>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</si>
  <si>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</si>
  <si>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</si>
  <si>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</si>
  <si>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</si>
  <si>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</si>
  <si>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</si>
  <si>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</si>
  <si>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</si>
  <si>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</si>
  <si>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</si>
  <si>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</si>
  <si>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</si>
  <si>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</si>
  <si>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</si>
  <si>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</si>
  <si>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</si>
  <si>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</si>
  <si>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</si>
  <si>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</si>
  <si>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</si>
  <si>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</si>
  <si>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</si>
  <si>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</si>
  <si>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</si>
  <si>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</si>
  <si>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</si>
  <si>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</si>
  <si>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</si>
  <si>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</si>
  <si>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</si>
  <si>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</si>
  <si>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</si>
  <si>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</si>
  <si>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</si>
  <si>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</si>
  <si>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</si>
  <si>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</si>
  <si>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</si>
  <si>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</si>
  <si>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</si>
  <si>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</si>
  <si>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</si>
  <si>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</si>
  <si>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</si>
  <si>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</si>
  <si>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</si>
  <si>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</si>
  <si>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</si>
  <si>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</si>
  <si>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</si>
  <si>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</si>
  <si>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</si>
  <si>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</si>
  <si>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</si>
  <si>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</si>
  <si>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</si>
  <si>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</si>
  <si>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</si>
  <si>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</si>
  <si>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</si>
  <si>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</si>
  <si>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</si>
  <si>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</si>
  <si>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</si>
  <si>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</si>
  <si>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</si>
  <si>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</si>
  <si>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</si>
  <si>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</si>
  <si>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</si>
  <si>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</si>
  <si>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</si>
  <si>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</si>
  <si>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</si>
  <si>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</si>
  <si>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</si>
  <si>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</si>
  <si>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</si>
  <si>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</si>
  <si>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</si>
  <si>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</si>
  <si>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</si>
  <si>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</si>
  <si>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</si>
  <si>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</si>
  <si>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</si>
  <si>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</si>
  <si>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</si>
  <si>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</si>
  <si>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</si>
  <si>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</si>
  <si>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 xml:space="preserve">Adquirir dotación de mobiliario para la Casa Ecologica de los Animales. </t>
  </si>
  <si>
    <t>Meta/Actividad con territorialización</t>
  </si>
  <si>
    <t>Dependencia responsable</t>
  </si>
  <si>
    <t>Subdirección de Gestión Corporativa</t>
  </si>
  <si>
    <t>Indicador PMR</t>
  </si>
  <si>
    <t>Nombre Proyecto</t>
  </si>
  <si>
    <t>Dotación y poner en funcionamiento (primera etapa) y lograr un avance en la construcción (segunda etapa) de la Casa Ecológica de los Animales – CEA  Bogotá</t>
  </si>
  <si>
    <t>Código del Proyecto</t>
  </si>
  <si>
    <t>Código del proceso</t>
  </si>
  <si>
    <t>PM-01</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</si>
  <si>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</si>
  <si>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</si>
  <si>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</si>
  <si>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</si>
  <si>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</si>
  <si>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 xml:space="preserve"> Bienes Muebles Adquiridos</t>
  </si>
  <si>
    <t>Tipología</t>
  </si>
  <si>
    <t>Fecha de programación</t>
  </si>
  <si>
    <t>10 de enero de 2022</t>
  </si>
  <si>
    <t>Tipo anualización</t>
  </si>
  <si>
    <t>Objetivo y descripción del Indicador</t>
  </si>
  <si>
    <t xml:space="preserve">
Con este indicador se busca realizar el seguimiento a la meta para  realizar la dotación de la CEA de acuerdo con sus necesidades. 
</t>
  </si>
  <si>
    <t>Fuente u origen de Datos</t>
  </si>
  <si>
    <t>PLAN DE ACCION</t>
  </si>
  <si>
    <t>Fórmula de Cálculo</t>
  </si>
  <si>
    <t>Dotacion programada / Suministro de Dotación para la Casa Ecologica.</t>
  </si>
  <si>
    <t>Unidad de medida del indicador</t>
  </si>
  <si>
    <t>CANTIDAD</t>
  </si>
  <si>
    <t xml:space="preserve">Nombre de las Variables </t>
  </si>
  <si>
    <t>Magnitud Ejecutada</t>
  </si>
  <si>
    <t xml:space="preserve">Magnitud programada </t>
  </si>
  <si>
    <t>Actividades ejecutadas para la dotación del CEA</t>
  </si>
  <si>
    <t xml:space="preserve"> Actividades programadas en Plan de Acción programadas para la dotacion de la CEA </t>
  </si>
  <si>
    <t>Unidad de medida (de la variable)</t>
  </si>
  <si>
    <t>Descripción de la variable</t>
  </si>
  <si>
    <t xml:space="preserve">Está conformado por las actividades ejecutadas para proceder con la dotacion de la CEA 
</t>
  </si>
  <si>
    <t xml:space="preserve">
Está conformado por las actividades programadas en el Plan de Acción  para la dotación de la CEA
 </t>
  </si>
  <si>
    <t>Inicio de la Serie</t>
  </si>
  <si>
    <t>Línea base</t>
  </si>
  <si>
    <t>Acumulado cuatrienio</t>
  </si>
  <si>
    <t>Fin de la Serie</t>
  </si>
  <si>
    <t>Valor de la Meta</t>
  </si>
  <si>
    <t>Frecuencia del reporte</t>
  </si>
  <si>
    <t>MENSUAL</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</si>
  <si>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</si>
  <si>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</si>
  <si>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</si>
  <si>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</si>
  <si>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</si>
  <si>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</si>
  <si>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</si>
  <si>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</si>
  <si>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</si>
  <si>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</si>
  <si>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</si>
  <si>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 xml:space="preserve">Se estructura la organización para validación de las necesidades, sus condiciones técnicas, cantidades y demás ítems a tener en cuenta para el desarrollo del proyecto.  </t>
  </si>
  <si>
    <t>Descripción avances y logros</t>
  </si>
  <si>
    <t>Para el presente periodo no se desarrollaron actividades propias al desarrollo de la meta, ya que dependemos de la entrega de la CEA, para demostrar avance</t>
  </si>
  <si>
    <t>Descripción retrasos y soluciones</t>
  </si>
  <si>
    <t>El Instituto se encuentra pendiente de la Entrega de la Casa Ecologica por parte de la Secretaría Distrital de Ambiente, los reportes para esta meta corresponden a la Gestión realizada por el Instituto</t>
  </si>
  <si>
    <t>Beneficios para la Comunidad/Entidad</t>
  </si>
  <si>
    <t>Con la dotación y puesta en funcionamiento de la Casa Ecologica se busca garantizar la protección y el bienestar a los animales, prestando servicios de manera centralizada, en una única y eficiente infraestructura para todas las localidades.</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</si>
  <si>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</si>
  <si>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</si>
  <si>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</si>
  <si>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</si>
  <si>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</si>
  <si>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</si>
  <si>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</si>
  <si>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</si>
  <si>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</si>
  <si>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GOTARDO ANTONIO YÁÑEZ ÁLVAREZ</t>
  </si>
  <si>
    <t>Firma Jefe Oficina y/o Subdirector(a)</t>
  </si>
  <si>
    <t>SUBDIRECTOR DE GESTION CORPORATIVA</t>
  </si>
  <si>
    <t>Salas, centrales y unidades médicas adecuadas</t>
  </si>
  <si>
    <t xml:space="preserve">Con este indicador se busca realizar el seguimiento a la meta para  realizar la dotación de de elementos medicos, quirurgicos para la Casa Ecologica de los Animales </t>
  </si>
  <si>
    <t>Plan de Acción</t>
  </si>
  <si>
    <t xml:space="preserve"> Actividades programadas programadas en el Plan de Acción para la dotacion de la CEA </t>
  </si>
  <si>
    <t xml:space="preserve">
Está conformado por las actividades programadas para la dotación de la CEA
 </t>
  </si>
  <si>
    <t>Ejecución del cronograma de entrega de unidades Misionales</t>
  </si>
  <si>
    <t xml:space="preserve">Con este indicador se busca realizar el seguimiento a la adecuación de los cuartos frios </t>
  </si>
  <si>
    <t>Plan de acción</t>
  </si>
  <si>
    <t xml:space="preserve">Adecuaciones  programadas / Adecuaciones realizadas </t>
  </si>
  <si>
    <t>Actividades ejecutadas para la adecuacion de los cuartos frios de la  CEA</t>
  </si>
  <si>
    <t xml:space="preserve"> Actividades programadas en el Plan de Acción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</si>
  <si>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</si>
  <si>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</si>
  <si>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 Avance de meta acumulado</t>
  </si>
  <si>
    <t>Puestos de trabajo dotados y/o instalados</t>
  </si>
  <si>
    <t>Con este indicador se busca realizar el seguimiento a la adecuacion de los puntos de conectividad, puestos de trabajo y casa ecológica de animales para su adecuado funcionamiento</t>
  </si>
  <si>
    <t>Actividades ejecutadas para adecuar puntos de conectividad, puestos de
trabajo y casa ecológica  /Actividades programadas para para adecuar puntos de conectividad, puestos de
trabajo y casa ecológica</t>
  </si>
  <si>
    <t>Actividades ejecutadas para la adecuación de la  conectividad, puestos de trabajo y casa ecológica de animales para su  adecuado funcionamiento</t>
  </si>
  <si>
    <t xml:space="preserve"> Actividades programadas en el Plan de Acción para la adecuación de la  conectividad, puestos de trabajo y casa ecológica de animales para su  adecuado funcionamiento</t>
  </si>
  <si>
    <t xml:space="preserve">Actividades ejecutadas descritas en el Plan de Acción desarrolladas en un periodo de tiempo determinado </t>
  </si>
  <si>
    <t>Actividades Programadas para dar cumplimiento al  Plan de Accion para el cumplimiento de la  la adecuación de la  conectividad, puestos de trabajo y casa ecológica de animales para su  adecuado funcionamiento</t>
  </si>
  <si>
    <t>Avance Plan De Accion</t>
  </si>
  <si>
    <t>Con este indicador se busca realizar seguimiento al funcionamiento de  la Casa Ecológica para asegurar la atención a los animales a través de los diferentes programas del IDPYBA</t>
  </si>
  <si>
    <t>Plan de Accion</t>
  </si>
  <si>
    <t>Actividades ejecutadas el funcionamiento de la casa Ecologica /Actividades programadas para el funcionamiento de la casa Ecologica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</si>
  <si>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</si>
  <si>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</si>
  <si>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Actividades Programadas para dar cumplimiento al  Plan de Accion para  poner en funcionamiento la Casa Ecológica para asegurar la atención a los animales a través de los diferentes programas del IDPYBA</t>
  </si>
  <si>
    <t>Actividades ejecutadas en la fase dos (2) para para el funcionamiento de la casa Ecologica /Actividades programadas para la fase dos (2)  funcionamiento de la casa Ecologica</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</si>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</sst>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_(* \(#,##0\);_(* &quot;-&quot;_);_(@_)"/>
    <numFmt numFmtId="43" formatCode="_(* #,##0.00_);_(* \(#,##0.00\);_(* &quot;-&quot;??_);_(@_)"/>
    <numFmt numFmtId="164" formatCode="_-* #,##0_-;\-* #,##0_-;_-* &quot;-&quot;_-;_-@_-"/>
    <numFmt numFmtId="165" formatCode="_-* #,##0.00_-;\-* #,##0.00_-;_-* &quot;-&quot;??_-;_-@_-"/>
    <numFmt numFmtId="166" formatCode="_-* #,##0.00\ &quot;€&quot;_-;\-* #,##0.00\ &quot;€&quot;_-;_-* &quot;-&quot;??\ &quot;€&quot;_-;_-@_-"/>
    <numFmt numFmtId="167" formatCode="&quot;$&quot;\ #,##0_);[Red]\(&quot;$&quot;\ #,##0\)"/>
    <numFmt numFmtId="168" formatCode="_(&quot;$&quot;\ * #,##0.00_);_(&quot;$&quot;\ * \(#,##0.00\);_(&quot;$&quot;\ *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43"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6" fillId="38" borderId="43" applyNumberFormat="0" applyAlignment="0" applyProtection="0"/>
    <xf numFmtId="0" fontId="37" fillId="39" borderId="44"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7" fillId="39" borderId="44" applyNumberFormat="0" applyAlignment="0" applyProtection="0"/>
    <xf numFmtId="0" fontId="38" fillId="0" borderId="45"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43"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0" fontId="41" fillId="46" borderId="43"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43" fontId="33" fillId="0" borderId="0" applyFont="0" applyFill="0" applyBorder="0" applyAlignment="0" applyProtection="0"/>
    <xf numFmtId="41" fontId="33" fillId="0" borderId="0" applyFont="0" applyFill="0" applyBorder="0" applyAlignment="0" applyProtection="0"/>
    <xf numFmtId="164" fontId="33" fillId="0" borderId="0" applyFont="0" applyFill="0" applyBorder="0" applyAlignment="0" applyProtection="0"/>
    <xf numFmtId="43" fontId="3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5"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0" fontId="1" fillId="49" borderId="4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48"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4" fillId="38" borderId="48"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49"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50"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40" fillId="0" borderId="5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51"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0">
    <xf numFmtId="0" fontId="0" fillId="0" borderId="0" xfId="0"/>
    <xf numFmtId="0" fontId="50" fillId="0" borderId="10" xfId="0" applyFont="1" applyBorder="1" applyAlignment="1">
      <alignment vertical="center" wrapText="1"/>
    </xf>
    <xf numFmtId="0" fontId="50" fillId="0" borderId="11"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12" fillId="0" borderId="0" xfId="1371" applyFont="1" applyAlignment="1">
      <alignment horizontal="center" vertical="center"/>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5" xfId="1371" applyFont="1" applyFill="1" applyBorder="1" applyAlignment="1">
      <alignment vertical="top" wrapText="1"/>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0" fontId="57" fillId="0" borderId="0" xfId="1371" applyFont="1" applyAlignment="1">
      <alignment horizontal="center" vertical="center"/>
    </xf>
    <xf numFmtId="0" fontId="9" fillId="24" borderId="16" xfId="1371" applyFont="1" applyFill="1" applyBorder="1" applyAlignment="1">
      <alignment horizontal="center"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0" fontId="0" fillId="0" borderId="0" xfId="0" applyProtection="1">
      <protection locked="0"/>
    </xf>
    <xf numFmtId="0" fontId="8" fillId="54" borderId="15" xfId="0" applyFont="1" applyFill="1" applyBorder="1" applyAlignment="1" applyProtection="1">
      <alignment horizontal="center" vertical="center" wrapText="1"/>
      <protection hidden="1"/>
    </xf>
    <xf numFmtId="0" fontId="11" fillId="54" borderId="15" xfId="0" applyFont="1" applyFill="1" applyBorder="1" applyAlignment="1" applyProtection="1">
      <alignment horizontal="center" vertical="center" wrapText="1"/>
      <protection locked="0"/>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0" fillId="50" borderId="0" xfId="0" applyFill="1" applyProtection="1">
      <protection locked="0"/>
    </xf>
    <xf numFmtId="9" fontId="33" fillId="0" borderId="15" xfId="1495" applyFont="1" applyBorder="1" applyAlignment="1">
      <alignment horizontal="center" vertical="center"/>
    </xf>
    <xf numFmtId="0" fontId="49" fillId="50" borderId="27" xfId="0" applyFont="1" applyFill="1" applyBorder="1" applyAlignment="1">
      <alignment horizontal="center" vertical="center" wrapText="1"/>
    </xf>
    <xf numFmtId="0" fontId="8" fillId="52" borderId="26"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1" xfId="0" applyFont="1" applyFill="1" applyBorder="1" applyAlignment="1">
      <alignment vertical="center" wrapText="1"/>
    </xf>
    <xf numFmtId="9" fontId="49" fillId="0" borderId="0" xfId="0" applyNumberFormat="1" applyFont="1" applyAlignment="1">
      <alignment horizontal="center" vertical="center" wrapText="1"/>
    </xf>
    <xf numFmtId="9" fontId="0" fillId="0" borderId="0" xfId="0" applyNumberFormat="1"/>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165" fontId="68" fillId="0" borderId="0" xfId="0" applyNumberFormat="1" applyFont="1" applyProtection="1">
      <protection locked="0"/>
    </xf>
    <xf numFmtId="9" fontId="68" fillId="0" borderId="0" xfId="1495" applyFont="1" applyFill="1" applyProtection="1">
      <protection locked="0"/>
    </xf>
    <xf numFmtId="0" fontId="49" fillId="53" borderId="15" xfId="0" applyFont="1" applyFill="1" applyBorder="1" applyAlignment="1">
      <alignment horizontal="center" vertical="center" wrapText="1"/>
    </xf>
    <xf numFmtId="9" fontId="33" fillId="0" borderId="0" xfId="1495" applyFont="1"/>
    <xf numFmtId="0" fontId="45" fillId="0" borderId="0" xfId="0" applyFont="1"/>
    <xf numFmtId="9" fontId="45" fillId="0" borderId="0" xfId="1495" applyFont="1"/>
    <xf numFmtId="41" fontId="33" fillId="0" borderId="0" xfId="1251" applyFont="1"/>
    <xf numFmtId="41" fontId="0" fillId="0" borderId="0" xfId="0" applyNumberFormat="1"/>
    <xf numFmtId="0" fontId="0" fillId="0" borderId="17" xfId="0" applyBorder="1" applyAlignment="1">
      <alignment horizontal="center" vertical="center"/>
    </xf>
    <xf numFmtId="0" fontId="0" fillId="0" borderId="15" xfId="0" applyBorder="1" applyAlignment="1">
      <alignment vertical="center" wrapText="1"/>
    </xf>
    <xf numFmtId="0" fontId="0" fillId="56" borderId="15" xfId="0" applyFill="1" applyBorder="1" applyAlignment="1">
      <alignment horizontal="center" vertical="center"/>
    </xf>
    <xf numFmtId="9" fontId="33" fillId="56" borderId="15" xfId="1495" applyFont="1" applyFill="1" applyBorder="1" applyAlignment="1">
      <alignment horizontal="center" vertical="center"/>
    </xf>
    <xf numFmtId="0" fontId="0" fillId="56" borderId="15" xfId="0" applyFill="1" applyBorder="1" applyAlignment="1">
      <alignment horizontal="justify" vertical="center" wrapText="1"/>
    </xf>
    <xf numFmtId="0" fontId="0" fillId="0" borderId="15" xfId="0" applyBorder="1" applyAlignment="1">
      <alignment horizontal="center" vertical="center"/>
    </xf>
    <xf numFmtId="9" fontId="33" fillId="50" borderId="15" xfId="1495" applyFont="1" applyFill="1" applyBorder="1" applyAlignment="1">
      <alignment horizontal="center" vertical="center"/>
    </xf>
    <xf numFmtId="0" fontId="8" fillId="61" borderId="15" xfId="1371" applyFont="1" applyFill="1" applyBorder="1" applyAlignment="1">
      <alignment vertical="top" wrapText="1"/>
    </xf>
    <xf numFmtId="0" fontId="4" fillId="24" borderId="0" xfId="1371" applyFill="1" applyAlignment="1">
      <alignment vertical="center"/>
    </xf>
    <xf numFmtId="0" fontId="4" fillId="24" borderId="0" xfId="1371" applyFill="1" applyAlignment="1">
      <alignment vertical="top" wrapText="1"/>
    </xf>
    <xf numFmtId="0" fontId="8" fillId="61" borderId="54" xfId="1371" applyFont="1" applyFill="1" applyBorder="1" applyAlignment="1">
      <alignment horizontal="justify" vertical="center" wrapText="1"/>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8" fillId="61" borderId="60" xfId="1371" applyFont="1" applyFill="1" applyBorder="1" applyAlignment="1">
      <alignment horizontal="left" vertical="center" wrapText="1"/>
    </xf>
    <xf numFmtId="0" fontId="8" fillId="61" borderId="60" xfId="1371" applyFont="1" applyFill="1" applyBorder="1" applyAlignment="1">
      <alignment vertical="center" wrapText="1"/>
    </xf>
    <xf numFmtId="0" fontId="8" fillId="61" borderId="62" xfId="1371" applyFont="1" applyFill="1" applyBorder="1" applyAlignment="1">
      <alignment horizontal="left" vertical="center" wrapText="1"/>
    </xf>
    <xf numFmtId="0" fontId="8" fillId="61" borderId="62" xfId="1371" applyFont="1" applyFill="1" applyBorder="1" applyAlignment="1">
      <alignment horizontal="center" vertical="center" wrapText="1"/>
    </xf>
    <xf numFmtId="0" fontId="8" fillId="61" borderId="60" xfId="1371" applyFont="1" applyFill="1" applyBorder="1" applyAlignment="1">
      <alignment horizontal="center" vertical="center" wrapText="1"/>
    </xf>
    <xf numFmtId="0" fontId="8" fillId="61" borderId="60" xfId="0" applyFont="1" applyFill="1" applyBorder="1" applyAlignment="1">
      <alignment horizontal="center" vertical="center" wrapText="1"/>
    </xf>
    <xf numFmtId="0" fontId="8" fillId="61" borderId="61" xfId="1371" applyFont="1" applyFill="1" applyBorder="1" applyAlignment="1">
      <alignment horizontal="center" vertical="center" wrapText="1"/>
    </xf>
    <xf numFmtId="0" fontId="8" fillId="61" borderId="62" xfId="1371" applyFont="1" applyFill="1" applyBorder="1" applyAlignment="1">
      <alignment horizontal="center" vertical="center"/>
    </xf>
    <xf numFmtId="0" fontId="8" fillId="61" borderId="60" xfId="1371" applyFont="1" applyFill="1" applyBorder="1" applyAlignment="1" applyProtection="1">
      <alignment horizontal="justify" vertical="center" wrapText="1"/>
      <protection locked="0"/>
    </xf>
    <xf numFmtId="0" fontId="8" fillId="61" borderId="60" xfId="1371" applyFont="1" applyFill="1" applyBorder="1" applyAlignment="1">
      <alignment horizontal="justify" vertical="center" wrapText="1"/>
    </xf>
    <xf numFmtId="0" fontId="8" fillId="61" borderId="60" xfId="1371" applyFont="1" applyFill="1" applyBorder="1" applyAlignment="1" applyProtection="1">
      <alignment horizontal="center" vertical="center" wrapText="1"/>
      <protection locked="0"/>
    </xf>
    <xf numFmtId="14" fontId="9" fillId="0" borderId="60" xfId="1371" applyNumberFormat="1" applyFont="1" applyBorder="1" applyAlignment="1" applyProtection="1">
      <alignment vertical="center" wrapText="1"/>
      <protection locked="0"/>
    </xf>
    <xf numFmtId="0" fontId="8" fillId="61" borderId="60" xfId="1371" applyFont="1" applyFill="1" applyBorder="1" applyAlignment="1">
      <alignment horizontal="justify" vertical="center"/>
    </xf>
    <xf numFmtId="9" fontId="3" fillId="24" borderId="0" xfId="1496" applyFont="1" applyFill="1" applyAlignment="1">
      <alignment vertical="center"/>
    </xf>
    <xf numFmtId="43" fontId="59" fillId="0" borderId="0" xfId="1495" applyNumberFormat="1" applyFont="1" applyFill="1" applyBorder="1" applyAlignment="1">
      <alignment horizontal="center" vertical="center" wrapText="1"/>
    </xf>
    <xf numFmtId="177" fontId="70" fillId="0" borderId="60" xfId="1250" applyNumberFormat="1" applyFont="1" applyFill="1" applyBorder="1" applyAlignment="1">
      <alignment horizontal="center" vertical="center"/>
    </xf>
    <xf numFmtId="9" fontId="70" fillId="0" borderId="60" xfId="1495" applyFont="1" applyBorder="1"/>
    <xf numFmtId="170" fontId="9" fillId="50" borderId="60" xfId="1495" applyNumberFormat="1" applyFont="1" applyFill="1" applyBorder="1" applyAlignment="1" applyProtection="1">
      <alignment vertical="center" wrapText="1"/>
      <protection locked="0"/>
    </xf>
    <xf numFmtId="9" fontId="9" fillId="50" borderId="60" xfId="1495" applyFont="1" applyFill="1" applyBorder="1" applyAlignment="1" applyProtection="1">
      <alignment vertical="center" wrapText="1"/>
      <protection locked="0"/>
    </xf>
    <xf numFmtId="10" fontId="9" fillId="50" borderId="60" xfId="1495" applyNumberFormat="1" applyFont="1" applyFill="1" applyBorder="1" applyAlignment="1" applyProtection="1">
      <alignment vertical="center" wrapText="1"/>
      <protection locked="0"/>
    </xf>
    <xf numFmtId="10" fontId="5" fillId="50" borderId="60" xfId="1495" applyNumberFormat="1" applyFont="1" applyFill="1" applyBorder="1" applyAlignment="1" applyProtection="1">
      <alignment vertical="center" wrapText="1"/>
      <protection locked="0"/>
    </xf>
    <xf numFmtId="9" fontId="5" fillId="50" borderId="60" xfId="1495" applyFont="1" applyFill="1" applyBorder="1" applyAlignment="1" applyProtection="1">
      <alignment vertical="center" wrapText="1"/>
      <protection locked="0"/>
    </xf>
    <xf numFmtId="0" fontId="8" fillId="61" borderId="64" xfId="1371" applyFont="1" applyFill="1" applyBorder="1" applyAlignment="1">
      <alignment horizontal="left" vertical="center" wrapText="1"/>
    </xf>
    <xf numFmtId="176" fontId="81" fillId="0" borderId="60" xfId="0" applyNumberFormat="1" applyFont="1" applyBorder="1" applyAlignment="1">
      <alignment horizontal="center" vertical="center"/>
    </xf>
    <xf numFmtId="176" fontId="5" fillId="0" borderId="60" xfId="1496" applyNumberFormat="1" applyFont="1" applyFill="1" applyBorder="1" applyAlignment="1">
      <alignment horizontal="center" vertical="center" wrapText="1"/>
    </xf>
    <xf numFmtId="0" fontId="8" fillId="61" borderId="66" xfId="1371" applyFont="1" applyFill="1" applyBorder="1" applyAlignment="1">
      <alignment vertical="center" wrapText="1"/>
    </xf>
    <xf numFmtId="0" fontId="5" fillId="0" borderId="60" xfId="1371" applyFont="1" applyBorder="1" applyAlignment="1">
      <alignment horizontal="center" vertical="center"/>
    </xf>
    <xf numFmtId="0" fontId="5" fillId="0" borderId="61" xfId="1371" applyFont="1" applyBorder="1" applyAlignment="1">
      <alignment horizontal="center" vertical="center"/>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43" fontId="15" fillId="51" borderId="15" xfId="1250" applyFont="1" applyFill="1" applyBorder="1" applyAlignment="1" applyProtection="1">
      <alignment vertical="center" wrapText="1"/>
      <protection hidden="1"/>
    </xf>
    <xf numFmtId="43" fontId="15" fillId="51" borderId="16" xfId="1250" applyFont="1" applyFill="1" applyBorder="1" applyAlignment="1" applyProtection="1">
      <alignment vertical="center" wrapText="1"/>
      <protection hidden="1"/>
    </xf>
    <xf numFmtId="43" fontId="15" fillId="0" borderId="15" xfId="1250" applyFont="1" applyFill="1" applyBorder="1" applyAlignment="1" applyProtection="1">
      <alignment vertical="center" wrapText="1"/>
      <protection hidden="1"/>
    </xf>
    <xf numFmtId="43" fontId="15" fillId="0" borderId="16" xfId="1250" applyFont="1" applyFill="1" applyBorder="1" applyAlignment="1" applyProtection="1">
      <alignment vertical="center" wrapText="1"/>
      <protection hidden="1"/>
    </xf>
    <xf numFmtId="43" fontId="5" fillId="0" borderId="15" xfId="1250" applyFont="1" applyFill="1" applyBorder="1" applyAlignment="1" applyProtection="1">
      <alignment horizontal="center" vertical="center" wrapText="1"/>
      <protection hidden="1"/>
    </xf>
    <xf numFmtId="43" fontId="5" fillId="0" borderId="16" xfId="1250" applyFont="1" applyFill="1" applyBorder="1" applyAlignment="1" applyProtection="1">
      <alignment horizontal="center" vertical="center" wrapText="1"/>
      <protection hidden="1"/>
    </xf>
    <xf numFmtId="0" fontId="5" fillId="0" borderId="15" xfId="0" applyFont="1" applyBorder="1" applyAlignment="1" applyProtection="1">
      <alignment horizontal="justify" vertical="center" wrapText="1"/>
      <protection locked="0"/>
    </xf>
    <xf numFmtId="0" fontId="5" fillId="0" borderId="16" xfId="0" applyFont="1" applyBorder="1" applyAlignment="1" applyProtection="1">
      <alignment horizontal="justify" vertical="center" wrapText="1"/>
      <protection locked="0"/>
    </xf>
    <xf numFmtId="172" fontId="15" fillId="55" borderId="15" xfId="1251" applyNumberFormat="1" applyFont="1" applyFill="1" applyBorder="1" applyAlignment="1" applyProtection="1">
      <alignment horizontal="center" vertical="center" wrapText="1"/>
      <protection hidden="1"/>
    </xf>
    <xf numFmtId="172" fontId="15" fillId="55" borderId="16" xfId="1251" applyNumberFormat="1" applyFont="1" applyFill="1" applyBorder="1" applyAlignment="1" applyProtection="1">
      <alignment horizontal="center" vertical="center" wrapText="1"/>
      <protection hidden="1"/>
    </xf>
    <xf numFmtId="171" fontId="15" fillId="50" borderId="15" xfId="1250" applyNumberFormat="1" applyFont="1" applyFill="1" applyBorder="1" applyAlignment="1" applyProtection="1">
      <alignment vertical="center" wrapText="1"/>
      <protection hidden="1"/>
    </xf>
    <xf numFmtId="171" fontId="15" fillId="50" borderId="16" xfId="1250" applyNumberFormat="1" applyFont="1" applyFill="1" applyBorder="1" applyAlignment="1" applyProtection="1">
      <alignment vertical="center" wrapText="1"/>
      <protection hidden="1"/>
    </xf>
    <xf numFmtId="171" fontId="15" fillId="51" borderId="15" xfId="1250" applyNumberFormat="1" applyFont="1" applyFill="1" applyBorder="1" applyAlignment="1" applyProtection="1">
      <alignment vertical="center" wrapText="1"/>
      <protection hidden="1"/>
    </xf>
    <xf numFmtId="171" fontId="15" fillId="51" borderId="16" xfId="1250" applyNumberFormat="1" applyFont="1" applyFill="1" applyBorder="1" applyAlignment="1" applyProtection="1">
      <alignment vertical="center" wrapText="1"/>
      <protection hidden="1"/>
    </xf>
    <xf numFmtId="171" fontId="15" fillId="0" borderId="15" xfId="1250" applyNumberFormat="1" applyFont="1" applyFill="1" applyBorder="1" applyAlignment="1" applyProtection="1">
      <alignment vertical="center" wrapText="1"/>
      <protection hidden="1"/>
    </xf>
    <xf numFmtId="171" fontId="15" fillId="0" borderId="16" xfId="1250" applyNumberFormat="1" applyFont="1" applyFill="1" applyBorder="1" applyAlignment="1" applyProtection="1">
      <alignment vertical="center" wrapText="1"/>
      <protection hidden="1"/>
    </xf>
    <xf numFmtId="0" fontId="68" fillId="0" borderId="19" xfId="0" applyFont="1" applyBorder="1" applyAlignment="1" applyProtection="1">
      <alignment horizontal="center"/>
      <protection locked="0"/>
    </xf>
    <xf numFmtId="0" fontId="68" fillId="0" borderId="20" xfId="0" applyFont="1" applyBorder="1" applyAlignment="1" applyProtection="1">
      <alignment horizontal="center"/>
      <protection locked="0"/>
    </xf>
    <xf numFmtId="0" fontId="68" fillId="0" borderId="23" xfId="0" applyFont="1" applyBorder="1" applyAlignment="1" applyProtection="1">
      <alignment horizontal="center"/>
      <protection locked="0"/>
    </xf>
    <xf numFmtId="0" fontId="3" fillId="62" borderId="17" xfId="0" applyFont="1" applyFill="1" applyBorder="1" applyAlignment="1" applyProtection="1">
      <alignment horizontal="center" vertical="center" wrapText="1"/>
      <protection locked="0"/>
    </xf>
    <xf numFmtId="0" fontId="3" fillId="62" borderId="18" xfId="0" applyFont="1" applyFill="1" applyBorder="1" applyAlignment="1" applyProtection="1">
      <alignment horizontal="center" vertical="center" wrapText="1"/>
      <protection locked="0"/>
    </xf>
    <xf numFmtId="0" fontId="3" fillId="62" borderId="19" xfId="0" applyFont="1" applyFill="1" applyBorder="1" applyAlignment="1" applyProtection="1">
      <alignment horizontal="center" vertical="center" wrapText="1"/>
      <protection locked="0"/>
    </xf>
    <xf numFmtId="43" fontId="15" fillId="50" borderId="15" xfId="1250" applyFont="1" applyFill="1" applyBorder="1" applyAlignment="1" applyProtection="1">
      <alignment vertical="center" wrapText="1"/>
      <protection hidden="1"/>
    </xf>
    <xf numFmtId="43" fontId="15" fillId="50" borderId="16" xfId="1250" applyFont="1" applyFill="1" applyBorder="1" applyAlignment="1" applyProtection="1">
      <alignment vertical="center" wrapText="1"/>
      <protection hidden="1"/>
    </xf>
    <xf numFmtId="0" fontId="5" fillId="50" borderId="15" xfId="0" applyFont="1" applyFill="1" applyBorder="1" applyAlignment="1" applyProtection="1">
      <alignment horizontal="justify" vertical="center" wrapText="1"/>
      <protection locked="0"/>
    </xf>
    <xf numFmtId="0" fontId="5" fillId="50" borderId="16" xfId="0" applyFont="1" applyFill="1" applyBorder="1" applyAlignment="1" applyProtection="1">
      <alignment horizontal="justify" vertical="center" wrapText="1"/>
      <protection locked="0"/>
    </xf>
    <xf numFmtId="170" fontId="70" fillId="50" borderId="17" xfId="0" applyNumberFormat="1" applyFont="1" applyFill="1" applyBorder="1" applyAlignment="1" applyProtection="1">
      <alignment horizontal="center" vertical="center" wrapText="1"/>
      <protection hidden="1"/>
    </xf>
    <xf numFmtId="170" fontId="70" fillId="50" borderId="18" xfId="0" applyNumberFormat="1" applyFont="1" applyFill="1" applyBorder="1" applyAlignment="1" applyProtection="1">
      <alignment horizontal="center" vertical="center" wrapText="1"/>
      <protection hidden="1"/>
    </xf>
    <xf numFmtId="170" fontId="70" fillId="50" borderId="21"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1" fillId="55" borderId="15" xfId="0" applyNumberFormat="1" applyFont="1" applyFill="1" applyBorder="1" applyAlignment="1" applyProtection="1">
      <alignment horizontal="center" vertical="center" wrapText="1"/>
      <protection hidden="1"/>
    </xf>
    <xf numFmtId="170" fontId="71" fillId="55" borderId="16" xfId="0" applyNumberFormat="1" applyFont="1" applyFill="1" applyBorder="1" applyAlignment="1" applyProtection="1">
      <alignment horizontal="center" vertical="center" wrapText="1"/>
      <protection hidden="1"/>
    </xf>
    <xf numFmtId="170" fontId="15" fillId="55" borderId="15" xfId="0" applyNumberFormat="1" applyFont="1" applyFill="1" applyBorder="1" applyAlignment="1" applyProtection="1">
      <alignment horizontal="center" vertical="center" wrapText="1"/>
      <protection hidden="1"/>
    </xf>
    <xf numFmtId="170" fontId="15" fillId="55" borderId="16"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horizontal="center" vertical="center" wrapText="1"/>
      <protection hidden="1"/>
    </xf>
    <xf numFmtId="170" fontId="5" fillId="50" borderId="18" xfId="0" applyNumberFormat="1" applyFont="1" applyFill="1" applyBorder="1" applyAlignment="1" applyProtection="1">
      <alignment horizontal="center" vertical="center" wrapText="1"/>
      <protection hidden="1"/>
    </xf>
    <xf numFmtId="170" fontId="5" fillId="50" borderId="21"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15" xfId="0" applyNumberFormat="1" applyFont="1" applyFill="1" applyBorder="1" applyAlignment="1" applyProtection="1">
      <alignment vertical="center" wrapText="1"/>
      <protection hidden="1"/>
    </xf>
    <xf numFmtId="170" fontId="5" fillId="50" borderId="16" xfId="0" applyNumberFormat="1" applyFont="1" applyFill="1" applyBorder="1" applyAlignment="1" applyProtection="1">
      <alignment vertical="center" wrapText="1"/>
      <protection hidden="1"/>
    </xf>
    <xf numFmtId="170" fontId="5" fillId="51" borderId="15" xfId="0" applyNumberFormat="1" applyFont="1" applyFill="1" applyBorder="1" applyAlignment="1" applyProtection="1">
      <alignment vertical="center" wrapText="1"/>
      <protection hidden="1"/>
    </xf>
    <xf numFmtId="170" fontId="5" fillId="51" borderId="16" xfId="0" applyNumberFormat="1" applyFont="1" applyFill="1" applyBorder="1" applyAlignment="1" applyProtection="1">
      <alignment vertical="center" wrapText="1"/>
      <protection hidden="1"/>
    </xf>
    <xf numFmtId="9" fontId="5" fillId="50" borderId="17" xfId="0" applyNumberFormat="1" applyFont="1" applyFill="1" applyBorder="1" applyAlignment="1" applyProtection="1">
      <alignment horizontal="center" vertical="center" wrapText="1"/>
      <protection hidden="1"/>
    </xf>
    <xf numFmtId="9" fontId="5" fillId="50" borderId="18" xfId="0" applyNumberFormat="1" applyFont="1" applyFill="1" applyBorder="1" applyAlignment="1" applyProtection="1">
      <alignment horizontal="center" vertical="center" wrapText="1"/>
      <protection hidden="1"/>
    </xf>
    <xf numFmtId="9" fontId="5" fillId="50" borderId="21" xfId="0" applyNumberFormat="1" applyFont="1" applyFill="1" applyBorder="1" applyAlignment="1" applyProtection="1">
      <alignment horizontal="center" vertical="center" wrapText="1"/>
      <protection hidden="1"/>
    </xf>
    <xf numFmtId="9" fontId="5" fillId="50" borderId="22" xfId="0" applyNumberFormat="1" applyFont="1" applyFill="1" applyBorder="1" applyAlignment="1" applyProtection="1">
      <alignment horizontal="center" vertical="center" wrapText="1"/>
      <protection hidden="1"/>
    </xf>
    <xf numFmtId="9" fontId="70" fillId="50" borderId="17" xfId="0" applyNumberFormat="1" applyFont="1" applyFill="1" applyBorder="1" applyAlignment="1" applyProtection="1">
      <alignment horizontal="center" vertical="center" wrapText="1"/>
      <protection hidden="1"/>
    </xf>
    <xf numFmtId="9" fontId="70" fillId="50" borderId="18" xfId="0" applyNumberFormat="1" applyFont="1" applyFill="1" applyBorder="1" applyAlignment="1" applyProtection="1">
      <alignment horizontal="center" vertical="center" wrapText="1"/>
      <protection hidden="1"/>
    </xf>
    <xf numFmtId="9" fontId="70" fillId="50" borderId="21"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170" fontId="15" fillId="50" borderId="15" xfId="0" applyNumberFormat="1" applyFont="1" applyFill="1" applyBorder="1" applyAlignment="1" applyProtection="1">
      <alignment vertical="center" wrapText="1"/>
      <protection hidden="1"/>
    </xf>
    <xf numFmtId="170" fontId="15" fillId="50" borderId="16" xfId="0" applyNumberFormat="1" applyFont="1" applyFill="1" applyBorder="1" applyAlignment="1" applyProtection="1">
      <alignment vertical="center" wrapText="1"/>
      <protection hidden="1"/>
    </xf>
    <xf numFmtId="0" fontId="57" fillId="0" borderId="24" xfId="0" applyFont="1" applyBorder="1" applyAlignment="1" applyProtection="1">
      <alignment horizontal="center" vertical="center" wrapText="1"/>
      <protection locked="0"/>
    </xf>
    <xf numFmtId="0" fontId="54" fillId="0" borderId="33" xfId="0" applyFont="1" applyBorder="1" applyAlignment="1" applyProtection="1">
      <alignment horizontal="center"/>
      <protection locked="0"/>
    </xf>
    <xf numFmtId="0" fontId="55" fillId="0" borderId="25" xfId="0" applyFont="1" applyBorder="1" applyAlignment="1" applyProtection="1">
      <alignment horizontal="center" vertical="center" wrapText="1"/>
      <protection locked="0"/>
    </xf>
    <xf numFmtId="0" fontId="11" fillId="24" borderId="13" xfId="1371" applyFont="1" applyFill="1" applyBorder="1" applyAlignment="1">
      <alignment horizontal="center" vertical="center"/>
    </xf>
    <xf numFmtId="0" fontId="11" fillId="24" borderId="0" xfId="1371" applyFont="1" applyFill="1" applyAlignment="1">
      <alignment horizontal="center" vertical="center"/>
    </xf>
    <xf numFmtId="0" fontId="11" fillId="24" borderId="14" xfId="1371" applyFont="1" applyFill="1" applyBorder="1" applyAlignment="1">
      <alignment horizontal="center" vertical="center"/>
    </xf>
    <xf numFmtId="0" fontId="57" fillId="0" borderId="18" xfId="1371" applyFont="1" applyBorder="1" applyAlignment="1">
      <alignment horizontal="center" vertical="center"/>
    </xf>
    <xf numFmtId="0" fontId="57" fillId="0" borderId="36" xfId="1371" applyFont="1" applyBorder="1" applyAlignment="1">
      <alignment horizontal="center" vertical="center"/>
    </xf>
    <xf numFmtId="0" fontId="8" fillId="52" borderId="16" xfId="1371" applyFont="1" applyFill="1" applyBorder="1" applyAlignment="1">
      <alignment horizontal="center" vertical="center" wrapText="1"/>
    </xf>
    <xf numFmtId="0" fontId="8" fillId="52" borderId="26" xfId="1371" applyFont="1" applyFill="1" applyBorder="1" applyAlignment="1">
      <alignment horizontal="left" vertical="center" wrapText="1"/>
    </xf>
    <xf numFmtId="0" fontId="50" fillId="0" borderId="18" xfId="1371" applyFont="1" applyBorder="1" applyAlignment="1">
      <alignment horizontal="center" vertical="center"/>
    </xf>
    <xf numFmtId="0" fontId="50" fillId="0" borderId="36" xfId="1371" applyFont="1" applyBorder="1" applyAlignment="1">
      <alignment horizontal="center" vertical="center"/>
    </xf>
    <xf numFmtId="0" fontId="50" fillId="0" borderId="13" xfId="1371" applyFont="1" applyBorder="1" applyAlignment="1">
      <alignment horizontal="center" vertical="center"/>
    </xf>
    <xf numFmtId="0" fontId="50" fillId="0" borderId="0" xfId="1371" applyFont="1" applyAlignment="1">
      <alignment horizontal="center" vertical="center"/>
    </xf>
    <xf numFmtId="0" fontId="50" fillId="0" borderId="14" xfId="1371" applyFont="1" applyBorder="1" applyAlignment="1">
      <alignment horizontal="center" vertical="center"/>
    </xf>
    <xf numFmtId="0" fontId="50" fillId="0" borderId="37" xfId="1371" applyFont="1" applyBorder="1" applyAlignment="1">
      <alignment horizontal="center" vertical="center"/>
    </xf>
    <xf numFmtId="0" fontId="50" fillId="0" borderId="22" xfId="1371" applyFont="1" applyBorder="1" applyAlignment="1">
      <alignment horizontal="center" vertical="center"/>
    </xf>
    <xf numFmtId="0" fontId="50" fillId="0" borderId="38" xfId="1371" applyFont="1" applyBorder="1" applyAlignment="1">
      <alignment horizontal="center" vertical="center"/>
    </xf>
    <xf numFmtId="0" fontId="9" fillId="50" borderId="17" xfId="1371" applyFont="1" applyFill="1" applyBorder="1" applyAlignment="1">
      <alignment horizontal="center" vertical="center"/>
    </xf>
    <xf numFmtId="0" fontId="9" fillId="50" borderId="18" xfId="1371" applyFont="1" applyFill="1" applyBorder="1" applyAlignment="1">
      <alignment horizontal="center" vertical="center"/>
    </xf>
    <xf numFmtId="0" fontId="9" fillId="50" borderId="19" xfId="1371" applyFont="1" applyFill="1" applyBorder="1" applyAlignment="1">
      <alignment horizontal="center" vertical="center"/>
    </xf>
    <xf numFmtId="0" fontId="8" fillId="52" borderId="17" xfId="1371" applyFont="1" applyFill="1" applyBorder="1" applyAlignment="1" applyProtection="1">
      <alignment horizontal="left" vertical="center" wrapText="1"/>
      <protection locked="0"/>
    </xf>
    <xf numFmtId="0" fontId="8" fillId="52" borderId="19" xfId="1371" applyFont="1" applyFill="1" applyBorder="1" applyAlignment="1" applyProtection="1">
      <alignment horizontal="left" vertical="center" wrapText="1"/>
      <protection locked="0"/>
    </xf>
    <xf numFmtId="0" fontId="8" fillId="52" borderId="34" xfId="1371" applyFont="1" applyFill="1" applyBorder="1" applyAlignment="1" applyProtection="1">
      <alignment horizontal="left" vertical="center" wrapText="1"/>
      <protection locked="0"/>
    </xf>
    <xf numFmtId="0" fontId="8" fillId="52" borderId="35" xfId="1371" applyFont="1" applyFill="1" applyBorder="1" applyAlignment="1" applyProtection="1">
      <alignment horizontal="left" vertical="center" wrapText="1"/>
      <protection locked="0"/>
    </xf>
    <xf numFmtId="0" fontId="9" fillId="24" borderId="17" xfId="1371" applyFont="1" applyFill="1" applyBorder="1" applyAlignment="1" applyProtection="1">
      <alignment horizontal="center" vertical="center" wrapText="1"/>
      <protection locked="0"/>
    </xf>
    <xf numFmtId="0" fontId="9" fillId="24" borderId="18" xfId="1371" applyFont="1" applyFill="1" applyBorder="1" applyAlignment="1" applyProtection="1">
      <alignment horizontal="center" vertical="center" wrapText="1"/>
      <protection locked="0"/>
    </xf>
    <xf numFmtId="0" fontId="9" fillId="24" borderId="36" xfId="1371" applyFont="1" applyFill="1" applyBorder="1" applyAlignment="1" applyProtection="1">
      <alignment horizontal="center" vertical="center" wrapText="1"/>
      <protection locked="0"/>
    </xf>
    <xf numFmtId="0" fontId="9" fillId="24" borderId="34" xfId="1371" applyFont="1" applyFill="1" applyBorder="1" applyAlignment="1" applyProtection="1">
      <alignment horizontal="center" vertical="center" wrapText="1"/>
      <protection locked="0"/>
    </xf>
    <xf numFmtId="0" fontId="9" fillId="24" borderId="31" xfId="1371" applyFont="1" applyFill="1" applyBorder="1" applyAlignment="1" applyProtection="1">
      <alignment horizontal="center" vertical="center" wrapText="1"/>
      <protection locked="0"/>
    </xf>
    <xf numFmtId="0" fontId="9" fillId="24" borderId="32" xfId="1371" applyFont="1" applyFill="1" applyBorder="1" applyAlignment="1" applyProtection="1">
      <alignment horizontal="center" vertical="center" wrapText="1"/>
      <protection locked="0"/>
    </xf>
    <xf numFmtId="0" fontId="54" fillId="0" borderId="39" xfId="0" applyFont="1" applyBorder="1" applyAlignment="1" applyProtection="1">
      <alignment horizontal="center"/>
      <protection locked="0"/>
    </xf>
    <xf numFmtId="0" fontId="54" fillId="0" borderId="12" xfId="0" applyFont="1" applyBorder="1" applyAlignment="1" applyProtection="1">
      <alignment horizontal="center"/>
      <protection locked="0"/>
    </xf>
    <xf numFmtId="0" fontId="54" fillId="0" borderId="40" xfId="0" applyFont="1" applyBorder="1" applyAlignment="1" applyProtection="1">
      <alignment horizontal="center"/>
      <protection locked="0"/>
    </xf>
    <xf numFmtId="0" fontId="55" fillId="0" borderId="10" xfId="0" applyFont="1" applyBorder="1" applyAlignment="1" applyProtection="1">
      <alignment horizontal="center" vertical="center" wrapText="1"/>
      <protection locked="0"/>
    </xf>
    <xf numFmtId="0" fontId="55" fillId="0" borderId="28" xfId="0" applyFont="1" applyBorder="1" applyAlignment="1" applyProtection="1">
      <alignment horizontal="center" vertical="center" wrapText="1"/>
      <protection locked="0"/>
    </xf>
    <xf numFmtId="0" fontId="55" fillId="0" borderId="2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32" xfId="0" applyFont="1" applyBorder="1" applyAlignment="1" applyProtection="1">
      <alignment horizontal="center" vertical="center" wrapText="1"/>
      <protection locked="0"/>
    </xf>
    <xf numFmtId="0" fontId="49" fillId="50" borderId="10" xfId="0" applyFont="1" applyFill="1" applyBorder="1" applyAlignment="1">
      <alignment horizontal="center"/>
    </xf>
    <xf numFmtId="0" fontId="49" fillId="50" borderId="29" xfId="0" applyFont="1" applyFill="1" applyBorder="1" applyAlignment="1">
      <alignment horizontal="center"/>
    </xf>
    <xf numFmtId="0" fontId="49" fillId="53" borderId="15" xfId="0" applyFont="1" applyFill="1" applyBorder="1" applyAlignment="1">
      <alignment horizontal="center" vertical="center" wrapText="1"/>
    </xf>
    <xf numFmtId="0" fontId="49" fillId="53" borderId="16" xfId="0" applyFont="1" applyFill="1" applyBorder="1" applyAlignment="1">
      <alignment horizontal="center" vertical="center" wrapText="1"/>
    </xf>
    <xf numFmtId="0" fontId="50" fillId="0" borderId="10" xfId="0" applyFont="1" applyBorder="1" applyAlignment="1">
      <alignment horizontal="center" vertical="center" wrapText="1"/>
    </xf>
    <xf numFmtId="0" fontId="50" fillId="0" borderId="28" xfId="0" applyFont="1" applyBorder="1" applyAlignment="1">
      <alignment horizontal="center" vertical="center" wrapText="1"/>
    </xf>
    <xf numFmtId="0" fontId="50" fillId="0" borderId="29" xfId="0" applyFont="1" applyBorder="1" applyAlignment="1">
      <alignment horizontal="center" vertical="center" wrapText="1"/>
    </xf>
    <xf numFmtId="0" fontId="37" fillId="64" borderId="21" xfId="0" applyFont="1" applyFill="1" applyBorder="1" applyAlignment="1">
      <alignment horizontal="center"/>
    </xf>
    <xf numFmtId="0" fontId="37" fillId="64" borderId="22" xfId="0" applyFont="1" applyFill="1" applyBorder="1" applyAlignment="1">
      <alignment horizontal="center"/>
    </xf>
    <xf numFmtId="0" fontId="49" fillId="52" borderId="15" xfId="0" applyFont="1" applyFill="1" applyBorder="1" applyAlignment="1">
      <alignment horizontal="center" vertical="center" wrapText="1"/>
    </xf>
    <xf numFmtId="0" fontId="49" fillId="52" borderId="16"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21" xfId="0" applyFont="1" applyFill="1" applyBorder="1" applyAlignment="1">
      <alignment horizontal="center" vertical="center" wrapText="1"/>
    </xf>
    <xf numFmtId="0" fontId="73" fillId="0" borderId="33" xfId="0" applyFont="1" applyBorder="1" applyAlignment="1" applyProtection="1">
      <alignment horizontal="center" wrapText="1"/>
      <protection locked="0"/>
    </xf>
    <xf numFmtId="0" fontId="73" fillId="0" borderId="54" xfId="0" applyFont="1" applyBorder="1" applyAlignment="1" applyProtection="1">
      <alignment horizontal="center" wrapText="1"/>
      <protection locked="0"/>
    </xf>
    <xf numFmtId="0" fontId="55" fillId="0" borderId="56" xfId="0" applyFont="1" applyBorder="1" applyAlignment="1" applyProtection="1">
      <alignment horizontal="center" vertical="center" wrapText="1"/>
      <protection locked="0"/>
    </xf>
    <xf numFmtId="0" fontId="75" fillId="0" borderId="55" xfId="0" applyFont="1" applyBorder="1" applyAlignment="1" applyProtection="1">
      <alignment horizontal="center" vertical="center" wrapText="1"/>
      <protection locked="0"/>
    </xf>
    <xf numFmtId="0" fontId="11" fillId="24" borderId="26" xfId="1371" applyFont="1" applyFill="1" applyBorder="1" applyAlignment="1">
      <alignment horizontal="center" vertical="center"/>
    </xf>
    <xf numFmtId="0" fontId="11" fillId="24" borderId="16" xfId="1371" applyFont="1" applyFill="1" applyBorder="1" applyAlignment="1">
      <alignment horizontal="center" vertical="center"/>
    </xf>
    <xf numFmtId="0" fontId="11" fillId="24" borderId="53" xfId="1371" applyFont="1" applyFill="1" applyBorder="1" applyAlignment="1">
      <alignment horizontal="center" vertical="center"/>
    </xf>
    <xf numFmtId="49" fontId="5" fillId="0" borderId="66" xfId="1371" applyNumberFormat="1" applyFont="1" applyBorder="1" applyAlignment="1">
      <alignment horizontal="center" vertical="center"/>
    </xf>
    <xf numFmtId="49" fontId="5" fillId="0" borderId="67" xfId="1371" applyNumberFormat="1" applyFont="1" applyBorder="1" applyAlignment="1">
      <alignment horizontal="center" vertical="center"/>
    </xf>
    <xf numFmtId="49" fontId="5" fillId="0" borderId="68" xfId="1371" applyNumberFormat="1" applyFont="1" applyBorder="1" applyAlignment="1">
      <alignment horizontal="center" vertical="center"/>
    </xf>
    <xf numFmtId="0" fontId="5" fillId="0" borderId="17" xfId="1371" applyFont="1" applyBorder="1" applyAlignment="1">
      <alignment horizontal="center" vertical="center"/>
    </xf>
    <xf numFmtId="0" fontId="5" fillId="0" borderId="18" xfId="1371" applyFont="1" applyBorder="1" applyAlignment="1">
      <alignment horizontal="center" vertical="center"/>
    </xf>
    <xf numFmtId="0" fontId="5" fillId="0" borderId="19" xfId="1371" applyFont="1" applyBorder="1" applyAlignment="1">
      <alignment horizontal="center" vertical="center"/>
    </xf>
    <xf numFmtId="9" fontId="9" fillId="50" borderId="52" xfId="1495" applyFont="1" applyFill="1" applyBorder="1" applyAlignment="1" applyProtection="1">
      <alignment horizontal="center" vertical="center" wrapText="1"/>
      <protection locked="0"/>
    </xf>
    <xf numFmtId="9" fontId="9" fillId="50" borderId="53" xfId="1495" applyFont="1" applyFill="1" applyBorder="1" applyAlignment="1" applyProtection="1">
      <alignment horizontal="center" vertical="center" wrapText="1"/>
      <protection locked="0"/>
    </xf>
    <xf numFmtId="43" fontId="9" fillId="50" borderId="15" xfId="1250" applyFont="1" applyFill="1" applyBorder="1" applyAlignment="1" applyProtection="1">
      <alignment horizontal="center" vertical="center" wrapText="1"/>
      <protection locked="0"/>
    </xf>
    <xf numFmtId="43" fontId="9" fillId="50" borderId="27" xfId="1250" applyFont="1" applyFill="1" applyBorder="1" applyAlignment="1" applyProtection="1">
      <alignment horizontal="center" vertical="center" wrapText="1"/>
      <protection locked="0"/>
    </xf>
    <xf numFmtId="43" fontId="9" fillId="50" borderId="16" xfId="1250" applyFont="1" applyFill="1" applyBorder="1" applyAlignment="1" applyProtection="1">
      <alignment horizontal="center" vertical="center" wrapText="1"/>
      <protection locked="0"/>
    </xf>
    <xf numFmtId="0" fontId="12" fillId="0" borderId="55" xfId="1371" applyFont="1" applyBorder="1" applyAlignment="1" applyProtection="1">
      <alignment horizontal="center" vertical="center" wrapText="1"/>
      <protection locked="0"/>
    </xf>
    <xf numFmtId="0" fontId="12" fillId="0" borderId="56" xfId="1371" applyFont="1" applyBorder="1" applyAlignment="1" applyProtection="1">
      <alignment horizontal="center" vertical="center" wrapText="1"/>
      <protection locked="0"/>
    </xf>
    <xf numFmtId="0" fontId="8" fillId="61" borderId="26" xfId="1371" applyFont="1" applyFill="1" applyBorder="1" applyAlignment="1">
      <alignment horizontal="left" vertical="center" wrapText="1"/>
    </xf>
    <xf numFmtId="0" fontId="75" fillId="0" borderId="24" xfId="0" applyFont="1" applyBorder="1" applyAlignment="1" applyProtection="1">
      <alignment horizontal="center" vertical="center" wrapText="1"/>
      <protection locked="0"/>
    </xf>
    <xf numFmtId="0" fontId="5" fillId="50" borderId="16" xfId="1371" applyFont="1" applyFill="1" applyBorder="1" applyAlignment="1">
      <alignment horizontal="center" vertical="center" wrapText="1"/>
    </xf>
    <xf numFmtId="0" fontId="5" fillId="0" borderId="65" xfId="1496" applyNumberFormat="1" applyFont="1" applyFill="1" applyBorder="1" applyAlignment="1">
      <alignment horizontal="center" vertical="center" wrapText="1"/>
    </xf>
    <xf numFmtId="0" fontId="5" fillId="0" borderId="33" xfId="1371" applyFont="1" applyBorder="1" applyAlignment="1">
      <alignment horizontal="center" vertical="center" wrapText="1"/>
    </xf>
    <xf numFmtId="0" fontId="5" fillId="0" borderId="24" xfId="1371" applyFont="1" applyBorder="1" applyAlignment="1">
      <alignment horizontal="center" vertical="center" wrapText="1"/>
    </xf>
    <xf numFmtId="0" fontId="5" fillId="0" borderId="25" xfId="1371" applyFont="1" applyBorder="1" applyAlignment="1">
      <alignment horizontal="center" vertical="center" wrapText="1"/>
    </xf>
    <xf numFmtId="0" fontId="5" fillId="0" borderId="62" xfId="1371" applyFont="1" applyBorder="1" applyAlignment="1">
      <alignment horizontal="center" vertical="center" wrapText="1"/>
    </xf>
    <xf numFmtId="0" fontId="5" fillId="0" borderId="60" xfId="1371" applyFont="1" applyBorder="1" applyAlignment="1">
      <alignment horizontal="center" vertical="center" wrapText="1"/>
    </xf>
    <xf numFmtId="0" fontId="5" fillId="0" borderId="61" xfId="1371" applyFont="1" applyBorder="1" applyAlignment="1">
      <alignment horizontal="center" vertical="center" wrapText="1"/>
    </xf>
    <xf numFmtId="0" fontId="5" fillId="50" borderId="62" xfId="1371" applyFont="1" applyFill="1" applyBorder="1" applyAlignment="1">
      <alignment horizontal="center" vertical="center" wrapText="1"/>
    </xf>
    <xf numFmtId="0" fontId="5" fillId="50" borderId="60" xfId="1371" applyFont="1" applyFill="1" applyBorder="1" applyAlignment="1">
      <alignment horizontal="center" vertical="center" wrapText="1"/>
    </xf>
    <xf numFmtId="0" fontId="5" fillId="0" borderId="60" xfId="1371" applyFont="1" applyBorder="1" applyAlignment="1">
      <alignment horizontal="center" vertical="center"/>
    </xf>
    <xf numFmtId="0" fontId="5" fillId="0" borderId="61" xfId="1371" applyFont="1" applyBorder="1" applyAlignment="1">
      <alignment horizontal="center" vertical="center"/>
    </xf>
    <xf numFmtId="0" fontId="5" fillId="50" borderId="54" xfId="1371" applyFont="1" applyFill="1" applyBorder="1" applyAlignment="1">
      <alignment horizontal="center" vertical="center" wrapText="1"/>
    </xf>
    <xf numFmtId="0" fontId="5" fillId="50" borderId="55" xfId="1371" applyFont="1" applyFill="1" applyBorder="1" applyAlignment="1">
      <alignment horizontal="center" vertical="center" wrapText="1"/>
    </xf>
    <xf numFmtId="0" fontId="5" fillId="50" borderId="56" xfId="1371" applyFont="1" applyFill="1" applyBorder="1" applyAlignment="1">
      <alignment horizontal="center" vertical="center" wrapText="1"/>
    </xf>
    <xf numFmtId="4" fontId="5" fillId="50" borderId="38" xfId="1496" applyNumberFormat="1" applyFont="1" applyFill="1" applyBorder="1" applyAlignment="1">
      <alignment horizontal="center" vertical="center" wrapText="1"/>
    </xf>
    <xf numFmtId="0" fontId="5" fillId="0" borderId="36" xfId="1371" applyFont="1" applyBorder="1" applyAlignment="1">
      <alignment horizontal="center" vertical="center" wrapText="1"/>
    </xf>
    <xf numFmtId="0" fontId="5" fillId="50" borderId="17" xfId="1371" applyFont="1" applyFill="1" applyBorder="1" applyAlignment="1">
      <alignment horizontal="center" vertical="center"/>
    </xf>
    <xf numFmtId="0" fontId="5" fillId="50" borderId="18" xfId="1371" applyFont="1" applyFill="1" applyBorder="1" applyAlignment="1">
      <alignment horizontal="center" vertical="center"/>
    </xf>
    <xf numFmtId="0" fontId="5" fillId="50" borderId="19" xfId="1371" applyFont="1" applyFill="1" applyBorder="1" applyAlignment="1">
      <alignment horizontal="center" vertical="center"/>
    </xf>
    <xf numFmtId="177" fontId="9" fillId="50" borderId="15" xfId="1250" applyNumberFormat="1" applyFont="1" applyFill="1" applyBorder="1" applyAlignment="1" applyProtection="1">
      <alignment horizontal="center" vertical="center" wrapText="1"/>
      <protection locked="0"/>
    </xf>
    <xf numFmtId="177" fontId="9" fillId="50" borderId="27" xfId="1250" applyNumberFormat="1" applyFont="1" applyFill="1" applyBorder="1" applyAlignment="1" applyProtection="1">
      <alignment horizontal="center" vertical="center" wrapText="1"/>
      <protection locked="0"/>
    </xf>
    <xf numFmtId="177" fontId="9" fillId="50" borderId="16" xfId="1250" applyNumberFormat="1" applyFont="1" applyFill="1" applyBorder="1" applyAlignment="1" applyProtection="1">
      <alignment horizontal="center" vertical="center" wrapText="1"/>
      <protection locked="0"/>
    </xf>
    <xf numFmtId="0" fontId="9" fillId="0" borderId="57" xfId="1371" applyFont="1" applyBorder="1" applyAlignment="1" applyProtection="1">
      <alignment horizontal="center" vertical="center" wrapText="1"/>
      <protection locked="0"/>
    </xf>
    <xf numFmtId="0" fontId="9" fillId="0" borderId="58" xfId="1371" applyFont="1" applyBorder="1" applyAlignment="1" applyProtection="1">
      <alignment horizontal="center" vertical="center" wrapText="1"/>
      <protection locked="0"/>
    </xf>
    <xf numFmtId="0" fontId="9" fillId="0" borderId="59" xfId="1371" applyFont="1" applyBorder="1" applyAlignment="1" applyProtection="1">
      <alignment horizontal="center" vertical="center" wrapText="1"/>
      <protection locked="0"/>
    </xf>
    <xf numFmtId="0" fontId="73" fillId="0" borderId="60" xfId="0" applyFont="1" applyBorder="1" applyAlignment="1" applyProtection="1">
      <alignment horizontal="center" wrapText="1"/>
      <protection locked="0"/>
    </xf>
    <xf numFmtId="0" fontId="57" fillId="0" borderId="60" xfId="0" applyFont="1" applyBorder="1" applyAlignment="1" applyProtection="1">
      <alignment horizontal="center" vertical="center" wrapText="1"/>
      <protection locked="0"/>
    </xf>
    <xf numFmtId="0" fontId="55" fillId="0" borderId="60" xfId="0" applyFont="1" applyBorder="1" applyAlignment="1" applyProtection="1">
      <alignment horizontal="center" vertical="center" wrapText="1"/>
      <protection locked="0"/>
    </xf>
    <xf numFmtId="0" fontId="11" fillId="24" borderId="60" xfId="1371" applyFont="1" applyFill="1" applyBorder="1" applyAlignment="1">
      <alignment horizontal="center" vertical="center"/>
    </xf>
    <xf numFmtId="0" fontId="57" fillId="61" borderId="60" xfId="1371" applyFont="1" applyFill="1" applyBorder="1" applyAlignment="1">
      <alignment horizontal="center" vertical="center"/>
    </xf>
    <xf numFmtId="0" fontId="5" fillId="50" borderId="61" xfId="1371" applyFont="1" applyFill="1" applyBorder="1" applyAlignment="1">
      <alignment horizontal="center" vertical="center" wrapText="1"/>
    </xf>
    <xf numFmtId="0" fontId="77" fillId="0" borderId="60" xfId="1371" applyFont="1" applyBorder="1" applyAlignment="1">
      <alignment horizontal="center" vertical="center" wrapText="1"/>
    </xf>
    <xf numFmtId="0" fontId="77" fillId="0" borderId="61" xfId="1371" applyFont="1" applyBorder="1" applyAlignment="1">
      <alignment horizontal="center" vertical="center" wrapText="1"/>
    </xf>
    <xf numFmtId="0" fontId="8" fillId="61" borderId="60" xfId="1371" applyFont="1" applyFill="1" applyBorder="1" applyAlignment="1">
      <alignment horizontal="left" vertical="center" wrapText="1"/>
    </xf>
    <xf numFmtId="0" fontId="8" fillId="61" borderId="60" xfId="1371" applyFont="1" applyFill="1" applyBorder="1" applyAlignment="1">
      <alignment horizontal="center" vertical="center"/>
    </xf>
    <xf numFmtId="9" fontId="8" fillId="61" borderId="60" xfId="1496" applyFont="1" applyFill="1" applyBorder="1" applyAlignment="1">
      <alignment horizontal="center" vertical="center"/>
    </xf>
    <xf numFmtId="0" fontId="50" fillId="61" borderId="60" xfId="1371" applyFont="1" applyFill="1" applyBorder="1" applyAlignment="1">
      <alignment horizontal="center" vertical="center"/>
    </xf>
    <xf numFmtId="0" fontId="5" fillId="50" borderId="17"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0" fontId="5" fillId="50" borderId="19" xfId="1371" applyFont="1" applyFill="1" applyBorder="1" applyAlignment="1">
      <alignment horizontal="center" vertical="center" wrapText="1"/>
    </xf>
    <xf numFmtId="0" fontId="50" fillId="61" borderId="62" xfId="1371" applyFont="1" applyFill="1" applyBorder="1" applyAlignment="1">
      <alignment horizontal="center" vertical="center"/>
    </xf>
    <xf numFmtId="0" fontId="50" fillId="61" borderId="61" xfId="1371" applyFont="1" applyFill="1" applyBorder="1" applyAlignment="1">
      <alignment horizontal="center" vertical="center"/>
    </xf>
    <xf numFmtId="0" fontId="50" fillId="0" borderId="17" xfId="1371" applyFont="1" applyBorder="1" applyAlignment="1">
      <alignment horizontal="center" vertical="center"/>
    </xf>
    <xf numFmtId="0" fontId="50" fillId="0" borderId="19" xfId="1371" applyFont="1" applyBorder="1" applyAlignment="1">
      <alignment horizontal="center" vertical="center"/>
    </xf>
    <xf numFmtId="0" fontId="50" fillId="0" borderId="63" xfId="1371" applyFont="1" applyBorder="1" applyAlignment="1">
      <alignment horizontal="center" vertical="center"/>
    </xf>
    <xf numFmtId="0" fontId="50" fillId="0" borderId="20" xfId="1371" applyFont="1" applyBorder="1" applyAlignment="1">
      <alignment horizontal="center" vertical="center"/>
    </xf>
    <xf numFmtId="0" fontId="50" fillId="0" borderId="21" xfId="1371" applyFont="1" applyBorder="1" applyAlignment="1">
      <alignment horizontal="center" vertical="center"/>
    </xf>
    <xf numFmtId="0" fontId="50" fillId="0" borderId="23" xfId="1371" applyFont="1" applyBorder="1" applyAlignment="1">
      <alignment horizontal="center" vertical="center"/>
    </xf>
    <xf numFmtId="0" fontId="8" fillId="61" borderId="15"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60" xfId="1371" applyFont="1" applyFill="1" applyBorder="1" applyAlignment="1" applyProtection="1">
      <alignment horizontal="center" vertical="center" wrapText="1"/>
      <protection locked="0"/>
    </xf>
    <xf numFmtId="0" fontId="9" fillId="0" borderId="60" xfId="1371" applyFont="1" applyBorder="1" applyAlignment="1" applyProtection="1">
      <alignment horizontal="center" vertical="center" wrapText="1"/>
      <protection locked="0"/>
    </xf>
    <xf numFmtId="0" fontId="5" fillId="50" borderId="60" xfId="1371" applyFont="1" applyFill="1" applyBorder="1" applyAlignment="1">
      <alignment horizontal="center" vertical="center"/>
    </xf>
    <xf numFmtId="0" fontId="77" fillId="0" borderId="60" xfId="1371" applyFont="1" applyBorder="1" applyAlignment="1">
      <alignment horizontal="center" vertical="center"/>
    </xf>
    <xf numFmtId="43" fontId="5" fillId="50" borderId="15" xfId="1250" applyFont="1" applyFill="1" applyBorder="1" applyAlignment="1" applyProtection="1">
      <alignment horizontal="center" vertical="center" wrapText="1"/>
      <protection locked="0"/>
    </xf>
    <xf numFmtId="43" fontId="5" fillId="50" borderId="27" xfId="1250" applyFont="1" applyFill="1" applyBorder="1" applyAlignment="1" applyProtection="1">
      <alignment horizontal="center" vertical="center" wrapText="1"/>
      <protection locked="0"/>
    </xf>
    <xf numFmtId="43" fontId="5" fillId="50" borderId="16" xfId="1250" applyFont="1" applyFill="1" applyBorder="1" applyAlignment="1" applyProtection="1">
      <alignment horizontal="center" vertical="center" wrapText="1"/>
      <protection locked="0"/>
    </xf>
    <xf numFmtId="177" fontId="5" fillId="50" borderId="15" xfId="1250" applyNumberFormat="1" applyFont="1" applyFill="1" applyBorder="1" applyAlignment="1" applyProtection="1">
      <alignment horizontal="center" vertical="center" wrapText="1"/>
      <protection locked="0"/>
    </xf>
    <xf numFmtId="177" fontId="5" fillId="50" borderId="27" xfId="1250" applyNumberFormat="1" applyFont="1" applyFill="1" applyBorder="1" applyAlignment="1" applyProtection="1">
      <alignment horizontal="center" vertical="center" wrapText="1"/>
      <protection locked="0"/>
    </xf>
    <xf numFmtId="177" fontId="5" fillId="50" borderId="16" xfId="1250" applyNumberFormat="1" applyFont="1" applyFill="1" applyBorder="1" applyAlignment="1" applyProtection="1">
      <alignment horizontal="center" vertical="center" wrapText="1"/>
      <protection locked="0"/>
    </xf>
    <xf numFmtId="178" fontId="5" fillId="50" borderId="15" xfId="1250" applyNumberFormat="1" applyFont="1" applyFill="1" applyBorder="1" applyAlignment="1" applyProtection="1">
      <alignment horizontal="center" vertical="center" wrapText="1"/>
      <protection locked="0"/>
    </xf>
    <xf numFmtId="178" fontId="5" fillId="50" borderId="27" xfId="1250" applyNumberFormat="1" applyFont="1" applyFill="1" applyBorder="1" applyAlignment="1" applyProtection="1">
      <alignment horizontal="center" vertical="center" wrapText="1"/>
      <protection locked="0"/>
    </xf>
    <xf numFmtId="178" fontId="5" fillId="50" borderId="16" xfId="1250" applyNumberFormat="1" applyFont="1" applyFill="1" applyBorder="1" applyAlignment="1" applyProtection="1">
      <alignment horizontal="center" vertical="center" wrapText="1"/>
      <protection locked="0"/>
    </xf>
    <xf numFmtId="9" fontId="5" fillId="50" borderId="52" xfId="1495" applyFont="1" applyFill="1" applyBorder="1" applyAlignment="1" applyProtection="1">
      <alignment horizontal="center" vertical="center" wrapText="1"/>
      <protection locked="0"/>
    </xf>
    <xf numFmtId="9" fontId="5" fillId="50" borderId="53" xfId="1495" applyFont="1" applyFill="1" applyBorder="1" applyAlignment="1" applyProtection="1">
      <alignment horizontal="center" vertical="center" wrapText="1"/>
      <protection locked="0"/>
    </xf>
    <xf numFmtId="0" fontId="0" fillId="56" borderId="15" xfId="0" applyFill="1" applyBorder="1" applyAlignment="1">
      <alignment horizontal="center" vertical="center" wrapText="1"/>
    </xf>
    <xf numFmtId="0" fontId="0" fillId="56" borderId="16" xfId="0" applyFill="1" applyBorder="1" applyAlignment="1">
      <alignment horizontal="center" vertical="center" wrapText="1"/>
    </xf>
    <xf numFmtId="0" fontId="37" fillId="64" borderId="21" xfId="0" applyFont="1" applyFill="1" applyBorder="1" applyAlignment="1">
      <alignment horizontal="center" vertical="center"/>
    </xf>
    <xf numFmtId="0" fontId="37" fillId="64" borderId="22" xfId="0" applyFont="1" applyFill="1" applyBorder="1" applyAlignment="1">
      <alignment horizontal="center" vertical="center"/>
    </xf>
    <xf numFmtId="0" fontId="68" fillId="0" borderId="60" xfId="0" applyFont="1" applyBorder="1" applyAlignment="1" applyProtection="1">
      <alignment horizontal="center"/>
      <protection locked="0"/>
    </xf>
    <xf numFmtId="0" fontId="71" fillId="0" borderId="60" xfId="0" applyFont="1" applyBorder="1" applyAlignment="1" applyProtection="1">
      <alignment horizontal="center" vertical="center" wrapText="1"/>
      <protection locked="0"/>
    </xf>
    <xf numFmtId="0" fontId="71" fillId="0" borderId="60" xfId="0" applyFont="1" applyBorder="1" applyAlignment="1" applyProtection="1">
      <alignment horizontal="center" vertical="center"/>
      <protection locked="0"/>
    </xf>
    <xf numFmtId="0" fontId="71" fillId="50" borderId="60" xfId="0" applyFont="1" applyFill="1" applyBorder="1" applyAlignment="1" applyProtection="1">
      <alignment horizontal="center" vertical="center"/>
      <protection locked="0"/>
    </xf>
    <xf numFmtId="0" fontId="15" fillId="0" borderId="60" xfId="0" applyFont="1" applyBorder="1" applyAlignment="1" applyProtection="1">
      <alignment horizontal="left" vertical="center" wrapText="1"/>
      <protection locked="0"/>
    </xf>
    <xf numFmtId="0" fontId="15" fillId="0" borderId="60" xfId="0" applyFont="1" applyBorder="1" applyAlignment="1" applyProtection="1">
      <alignment horizontal="center" vertical="center" wrapText="1"/>
      <protection locked="0"/>
    </xf>
    <xf numFmtId="0" fontId="15" fillId="0" borderId="60" xfId="0" applyFont="1" applyBorder="1" applyAlignment="1" applyProtection="1">
      <alignment vertical="center" wrapText="1"/>
      <protection locked="0"/>
    </xf>
    <xf numFmtId="0" fontId="11" fillId="62" borderId="66" xfId="0" applyFont="1" applyFill="1" applyBorder="1" applyAlignment="1" applyProtection="1">
      <alignment horizontal="center" vertical="center" wrapText="1"/>
      <protection locked="0"/>
    </xf>
    <xf numFmtId="0" fontId="11" fillId="62" borderId="67" xfId="0" applyFont="1" applyFill="1" applyBorder="1" applyAlignment="1" applyProtection="1">
      <alignment horizontal="center" vertical="center" wrapText="1"/>
      <protection locked="0"/>
    </xf>
    <xf numFmtId="0" fontId="11" fillId="62" borderId="68" xfId="0" applyFont="1" applyFill="1" applyBorder="1" applyAlignment="1" applyProtection="1">
      <alignment horizontal="center" vertical="center" wrapText="1"/>
      <protection locked="0"/>
    </xf>
    <xf numFmtId="0" fontId="11" fillId="62" borderId="60" xfId="0" applyFont="1" applyFill="1" applyBorder="1" applyAlignment="1" applyProtection="1">
      <alignment horizontal="center" vertical="center" wrapText="1"/>
      <protection locked="0"/>
    </xf>
    <xf numFmtId="0" fontId="3" fillId="54" borderId="60" xfId="0" applyFont="1" applyFill="1" applyBorder="1" applyAlignment="1" applyProtection="1">
      <alignment horizontal="center" vertical="center" wrapText="1"/>
      <protection hidden="1"/>
    </xf>
    <xf numFmtId="0" fontId="11" fillId="54" borderId="60" xfId="0" applyFont="1" applyFill="1" applyBorder="1" applyAlignment="1" applyProtection="1">
      <alignment horizontal="center" vertical="center" wrapText="1"/>
      <protection hidden="1"/>
    </xf>
    <xf numFmtId="0" fontId="11" fillId="54" borderId="68" xfId="0" applyFont="1" applyFill="1" applyBorder="1" applyAlignment="1" applyProtection="1">
      <alignment horizontal="center" vertical="center" wrapText="1"/>
      <protection hidden="1"/>
    </xf>
    <xf numFmtId="0" fontId="5" fillId="0" borderId="60" xfId="0" applyFont="1" applyBorder="1" applyAlignment="1" applyProtection="1">
      <alignment horizontal="center" vertical="center" wrapText="1"/>
      <protection hidden="1"/>
    </xf>
    <xf numFmtId="0" fontId="15" fillId="0" borderId="60" xfId="0" applyFont="1" applyBorder="1" applyAlignment="1" applyProtection="1">
      <alignment horizontal="center" vertical="center" wrapText="1"/>
      <protection hidden="1"/>
    </xf>
    <xf numFmtId="171" fontId="15" fillId="0" borderId="60" xfId="1250" applyNumberFormat="1" applyFont="1" applyFill="1" applyBorder="1" applyAlignment="1" applyProtection="1">
      <alignment vertical="center" wrapText="1"/>
      <protection hidden="1"/>
    </xf>
    <xf numFmtId="170" fontId="5" fillId="0" borderId="60" xfId="0" applyNumberFormat="1" applyFont="1" applyBorder="1" applyAlignment="1" applyProtection="1">
      <alignment horizontal="center" vertical="center" wrapText="1"/>
      <protection hidden="1"/>
    </xf>
    <xf numFmtId="0" fontId="5" fillId="50" borderId="60" xfId="0" applyFont="1" applyFill="1" applyBorder="1" applyAlignment="1" applyProtection="1">
      <alignment horizontal="center" vertical="center" wrapText="1"/>
      <protection hidden="1"/>
    </xf>
    <xf numFmtId="9" fontId="15" fillId="0" borderId="60" xfId="0" applyNumberFormat="1" applyFont="1" applyBorder="1" applyAlignment="1" applyProtection="1">
      <alignment vertical="center" wrapText="1"/>
      <protection hidden="1"/>
    </xf>
    <xf numFmtId="0" fontId="15" fillId="0" borderId="60" xfId="0" applyFont="1" applyBorder="1" applyAlignment="1" applyProtection="1">
      <alignment vertical="center" wrapText="1"/>
      <protection hidden="1"/>
    </xf>
    <xf numFmtId="0" fontId="54" fillId="0" borderId="62" xfId="0" applyFont="1" applyBorder="1" applyAlignment="1" applyProtection="1">
      <alignment horizontal="center"/>
      <protection locked="0"/>
    </xf>
    <xf numFmtId="0" fontId="55" fillId="0" borderId="61" xfId="0" applyFont="1" applyBorder="1" applyAlignment="1" applyProtection="1">
      <alignment horizontal="center" vertical="center" wrapText="1"/>
      <protection locked="0"/>
    </xf>
    <xf numFmtId="0" fontId="57" fillId="50" borderId="60" xfId="0" applyFont="1" applyFill="1" applyBorder="1" applyAlignment="1" applyProtection="1">
      <alignment horizontal="center" vertical="center" wrapText="1"/>
      <protection locked="0"/>
    </xf>
    <xf numFmtId="0" fontId="57" fillId="0" borderId="69" xfId="1371" applyFont="1" applyBorder="1" applyAlignment="1">
      <alignment horizontal="center" vertical="center"/>
    </xf>
    <xf numFmtId="0" fontId="57" fillId="63" borderId="62" xfId="1371" applyFont="1" applyFill="1" applyBorder="1" applyAlignment="1">
      <alignment horizontal="center" vertical="center"/>
    </xf>
    <xf numFmtId="0" fontId="57" fillId="63" borderId="60" xfId="1371" applyFont="1" applyFill="1" applyBorder="1" applyAlignment="1">
      <alignment horizontal="center" vertical="center"/>
    </xf>
    <xf numFmtId="0" fontId="57" fillId="63" borderId="61" xfId="1371" applyFont="1" applyFill="1" applyBorder="1" applyAlignment="1">
      <alignment horizontal="center" vertical="center"/>
    </xf>
    <xf numFmtId="0" fontId="9" fillId="50" borderId="66" xfId="1371" applyFont="1" applyFill="1" applyBorder="1" applyAlignment="1">
      <alignment horizontal="center" vertical="center" wrapText="1"/>
    </xf>
    <xf numFmtId="0" fontId="9" fillId="50" borderId="67" xfId="1371" applyFont="1" applyFill="1" applyBorder="1" applyAlignment="1">
      <alignment horizontal="center" vertical="center" wrapText="1"/>
    </xf>
    <xf numFmtId="0" fontId="9" fillId="50" borderId="70" xfId="1371" applyFont="1" applyFill="1" applyBorder="1" applyAlignment="1">
      <alignment horizontal="center" vertical="center" wrapText="1"/>
    </xf>
    <xf numFmtId="0" fontId="8" fillId="52" borderId="62" xfId="1371" applyFont="1" applyFill="1" applyBorder="1" applyAlignment="1">
      <alignment horizontal="left" vertical="center" wrapText="1"/>
    </xf>
    <xf numFmtId="0" fontId="9" fillId="24" borderId="60" xfId="1371" applyFont="1" applyFill="1" applyBorder="1" applyAlignment="1">
      <alignment vertical="center"/>
    </xf>
    <xf numFmtId="0" fontId="8" fillId="52" borderId="66" xfId="1371" applyFont="1" applyFill="1" applyBorder="1" applyAlignment="1">
      <alignment horizontal="center" vertical="center" wrapText="1"/>
    </xf>
    <xf numFmtId="0" fontId="8" fillId="52" borderId="68" xfId="1371" applyFont="1" applyFill="1" applyBorder="1" applyAlignment="1">
      <alignment horizontal="center" vertical="center" wrapText="1"/>
    </xf>
    <xf numFmtId="0" fontId="9" fillId="50" borderId="66" xfId="1371" applyFont="1" applyFill="1" applyBorder="1" applyAlignment="1">
      <alignment horizontal="center" vertical="center"/>
    </xf>
    <xf numFmtId="0" fontId="9" fillId="50" borderId="67" xfId="1371" applyFont="1" applyFill="1" applyBorder="1" applyAlignment="1">
      <alignment horizontal="center" vertical="center"/>
    </xf>
    <xf numFmtId="0" fontId="8" fillId="52" borderId="60" xfId="1371" applyFont="1" applyFill="1" applyBorder="1" applyAlignment="1">
      <alignment vertical="center" wrapText="1"/>
    </xf>
    <xf numFmtId="0" fontId="9" fillId="50" borderId="61" xfId="1371" applyFont="1" applyFill="1" applyBorder="1" applyAlignment="1">
      <alignment horizontal="center" vertical="center"/>
    </xf>
    <xf numFmtId="0" fontId="9" fillId="0" borderId="60" xfId="1371" applyFont="1" applyBorder="1" applyAlignment="1">
      <alignment horizontal="left" vertical="center" wrapText="1"/>
    </xf>
    <xf numFmtId="1" fontId="8" fillId="50" borderId="60" xfId="1273" applyNumberFormat="1" applyFont="1" applyFill="1" applyBorder="1" applyAlignment="1">
      <alignment horizontal="center" vertical="center" wrapText="1"/>
    </xf>
    <xf numFmtId="1" fontId="8" fillId="50" borderId="61" xfId="1273" applyNumberFormat="1" applyFont="1" applyFill="1" applyBorder="1" applyAlignment="1">
      <alignment horizontal="center" vertical="center" wrapText="1"/>
    </xf>
    <xf numFmtId="9" fontId="9" fillId="24" borderId="60" xfId="1496" applyFont="1" applyFill="1" applyBorder="1" applyAlignment="1">
      <alignment horizontal="center" vertical="center"/>
    </xf>
    <xf numFmtId="0" fontId="8" fillId="50" borderId="60" xfId="1496" applyNumberFormat="1" applyFont="1" applyFill="1" applyBorder="1" applyAlignment="1">
      <alignment horizontal="center" vertical="center" wrapText="1"/>
    </xf>
    <xf numFmtId="0" fontId="8" fillId="50" borderId="61" xfId="1496" applyNumberFormat="1" applyFont="1" applyFill="1" applyBorder="1" applyAlignment="1">
      <alignment horizontal="center" vertical="center" wrapText="1"/>
    </xf>
    <xf numFmtId="0" fontId="9" fillId="50" borderId="60" xfId="1371" applyFont="1" applyFill="1" applyBorder="1" applyAlignment="1">
      <alignment horizontal="left" vertical="center" wrapText="1"/>
    </xf>
    <xf numFmtId="0" fontId="9" fillId="50" borderId="61" xfId="1371" applyFont="1" applyFill="1" applyBorder="1" applyAlignment="1">
      <alignment horizontal="left" vertical="center" wrapText="1"/>
    </xf>
    <xf numFmtId="0" fontId="9" fillId="50" borderId="70" xfId="1371" applyFont="1" applyFill="1" applyBorder="1" applyAlignment="1">
      <alignment horizontal="center" vertical="center"/>
    </xf>
    <xf numFmtId="0" fontId="9" fillId="50" borderId="60" xfId="1371" applyFont="1" applyFill="1" applyBorder="1" applyAlignment="1">
      <alignment horizontal="center" vertical="center" wrapText="1"/>
    </xf>
    <xf numFmtId="0" fontId="9" fillId="50" borderId="60" xfId="1371" applyFont="1" applyFill="1" applyBorder="1" applyAlignment="1">
      <alignment horizontal="center" vertical="center"/>
    </xf>
    <xf numFmtId="0" fontId="9" fillId="50" borderId="61" xfId="1371" applyFont="1" applyFill="1" applyBorder="1" applyAlignment="1">
      <alignment horizontal="center" vertical="center"/>
    </xf>
    <xf numFmtId="49" fontId="9" fillId="24" borderId="66" xfId="1371" applyNumberFormat="1" applyFont="1" applyFill="1" applyBorder="1" applyAlignment="1">
      <alignment horizontal="center" vertical="center"/>
    </xf>
    <xf numFmtId="49" fontId="9" fillId="24" borderId="67" xfId="1371" applyNumberFormat="1" applyFont="1" applyFill="1" applyBorder="1" applyAlignment="1">
      <alignment horizontal="center" vertical="center"/>
    </xf>
    <xf numFmtId="0" fontId="9" fillId="50" borderId="61" xfId="1371" applyFont="1" applyFill="1" applyBorder="1" applyAlignment="1">
      <alignment horizontal="center" vertical="center" wrapText="1"/>
    </xf>
    <xf numFmtId="0" fontId="14" fillId="50" borderId="60" xfId="1371" applyFont="1" applyFill="1" applyBorder="1" applyAlignment="1">
      <alignment horizontal="center" vertical="center"/>
    </xf>
    <xf numFmtId="0" fontId="14" fillId="50" borderId="61" xfId="1371" applyFont="1" applyFill="1" applyBorder="1" applyAlignment="1">
      <alignment horizontal="center" vertical="center"/>
    </xf>
    <xf numFmtId="0" fontId="8" fillId="52" borderId="71" xfId="1371" applyFont="1" applyFill="1" applyBorder="1" applyAlignment="1">
      <alignment horizontal="left" vertical="center" wrapText="1"/>
    </xf>
    <xf numFmtId="0" fontId="8" fillId="52" borderId="60" xfId="1371" applyFont="1" applyFill="1" applyBorder="1" applyAlignment="1">
      <alignment horizontal="center" vertical="center"/>
    </xf>
    <xf numFmtId="9" fontId="8" fillId="52" borderId="60" xfId="1496" applyFont="1" applyFill="1" applyBorder="1" applyAlignment="1">
      <alignment horizontal="center" vertical="center"/>
    </xf>
    <xf numFmtId="9" fontId="8" fillId="52" borderId="61" xfId="1496" applyFont="1" applyFill="1" applyBorder="1" applyAlignment="1">
      <alignment horizontal="center" vertical="center"/>
    </xf>
    <xf numFmtId="0" fontId="9" fillId="50" borderId="66" xfId="1371" applyFont="1" applyFill="1" applyBorder="1" applyAlignment="1">
      <alignment horizontal="justify" vertical="center" wrapText="1"/>
    </xf>
    <xf numFmtId="0" fontId="9" fillId="50" borderId="67" xfId="1371" applyFont="1" applyFill="1" applyBorder="1" applyAlignment="1">
      <alignment horizontal="justify" vertical="center" wrapText="1"/>
    </xf>
    <xf numFmtId="0" fontId="9" fillId="50" borderId="68" xfId="1371" applyFont="1" applyFill="1" applyBorder="1" applyAlignment="1">
      <alignment horizontal="justify" vertical="center" wrapText="1"/>
    </xf>
    <xf numFmtId="17" fontId="9" fillId="24" borderId="66" xfId="1371" applyNumberFormat="1" applyFont="1" applyFill="1" applyBorder="1" applyAlignment="1">
      <alignment horizontal="center" vertical="center" wrapText="1"/>
    </xf>
    <xf numFmtId="17" fontId="9" fillId="24" borderId="67" xfId="1371" applyNumberFormat="1" applyFont="1" applyFill="1" applyBorder="1" applyAlignment="1">
      <alignment horizontal="center" vertical="center" wrapText="1"/>
    </xf>
    <xf numFmtId="17" fontId="9" fillId="24" borderId="68" xfId="1371" applyNumberFormat="1" applyFont="1" applyFill="1" applyBorder="1" applyAlignment="1">
      <alignment horizontal="center" vertical="center" wrapText="1"/>
    </xf>
    <xf numFmtId="170" fontId="9" fillId="0" borderId="66" xfId="1496" applyNumberFormat="1" applyFont="1" applyFill="1" applyBorder="1" applyAlignment="1">
      <alignment horizontal="center" vertical="center" wrapText="1"/>
    </xf>
    <xf numFmtId="170" fontId="9" fillId="0" borderId="67" xfId="1496" applyNumberFormat="1" applyFont="1" applyFill="1" applyBorder="1" applyAlignment="1">
      <alignment horizontal="center" vertical="center" wrapText="1"/>
    </xf>
    <xf numFmtId="170" fontId="9" fillId="0" borderId="70" xfId="1496" applyNumberFormat="1" applyFont="1" applyFill="1" applyBorder="1" applyAlignment="1">
      <alignment horizontal="center" vertical="center" wrapText="1"/>
    </xf>
    <xf numFmtId="0" fontId="9" fillId="24" borderId="68" xfId="1371" applyFont="1" applyFill="1" applyBorder="1" applyAlignment="1">
      <alignment horizontal="center" vertical="center" wrapText="1"/>
    </xf>
    <xf numFmtId="9" fontId="9" fillId="50" borderId="66" xfId="1496" applyFont="1" applyFill="1" applyBorder="1" applyAlignment="1">
      <alignment horizontal="center" vertical="center" wrapText="1"/>
    </xf>
    <xf numFmtId="9" fontId="9" fillId="50" borderId="67" xfId="1496" applyFont="1" applyFill="1" applyBorder="1" applyAlignment="1">
      <alignment horizontal="center" vertical="center" wrapText="1"/>
    </xf>
    <xf numFmtId="9" fontId="9" fillId="50" borderId="70" xfId="1496" applyFont="1" applyFill="1" applyBorder="1" applyAlignment="1">
      <alignment horizontal="center" vertical="center" wrapText="1"/>
    </xf>
    <xf numFmtId="0" fontId="8" fillId="52" borderId="71" xfId="1371" applyFont="1" applyFill="1" applyBorder="1" applyAlignment="1">
      <alignment horizontal="left" vertical="center" wrapText="1"/>
    </xf>
    <xf numFmtId="0" fontId="50" fillId="63" borderId="62" xfId="1371" applyFont="1" applyFill="1" applyBorder="1" applyAlignment="1">
      <alignment horizontal="center" vertical="center"/>
    </xf>
    <xf numFmtId="0" fontId="50" fillId="63" borderId="60" xfId="1371" applyFont="1" applyFill="1" applyBorder="1" applyAlignment="1">
      <alignment horizontal="center" vertical="center"/>
    </xf>
    <xf numFmtId="0" fontId="50" fillId="63" borderId="61" xfId="1371" applyFont="1" applyFill="1" applyBorder="1" applyAlignment="1">
      <alignment horizontal="center" vertical="center"/>
    </xf>
    <xf numFmtId="0" fontId="8" fillId="52" borderId="62" xfId="1371" applyFont="1" applyFill="1" applyBorder="1" applyAlignment="1">
      <alignment horizontal="center" vertical="center" wrapText="1"/>
    </xf>
    <xf numFmtId="0" fontId="8" fillId="52" borderId="60" xfId="1371" applyFont="1" applyFill="1" applyBorder="1" applyAlignment="1">
      <alignment horizontal="center" vertical="center" wrapText="1"/>
    </xf>
    <xf numFmtId="0" fontId="8" fillId="52" borderId="60" xfId="0" applyFont="1" applyFill="1" applyBorder="1" applyAlignment="1">
      <alignment horizontal="center" vertical="center" wrapText="1"/>
    </xf>
    <xf numFmtId="0" fontId="8" fillId="52" borderId="61" xfId="1371" applyFont="1" applyFill="1" applyBorder="1" applyAlignment="1">
      <alignment horizontal="center" vertical="center" wrapText="1"/>
    </xf>
    <xf numFmtId="0" fontId="8" fillId="52" borderId="62" xfId="1371" applyFont="1" applyFill="1" applyBorder="1" applyAlignment="1">
      <alignment horizontal="center" vertical="center"/>
    </xf>
    <xf numFmtId="10" fontId="63" fillId="24" borderId="60" xfId="1495" applyNumberFormat="1" applyFont="1" applyFill="1" applyBorder="1" applyAlignment="1">
      <alignment horizontal="center" vertical="center"/>
    </xf>
    <xf numFmtId="10" fontId="9" fillId="24" borderId="60" xfId="1495" applyNumberFormat="1" applyFont="1" applyFill="1" applyBorder="1" applyAlignment="1">
      <alignment horizontal="center" vertical="center"/>
    </xf>
    <xf numFmtId="10" fontId="63" fillId="50" borderId="60" xfId="1495" applyNumberFormat="1" applyFont="1" applyFill="1" applyBorder="1" applyAlignment="1">
      <alignment horizontal="center" vertical="center"/>
    </xf>
    <xf numFmtId="10" fontId="9" fillId="50" borderId="60" xfId="1495" applyNumberFormat="1" applyFont="1" applyFill="1" applyBorder="1" applyAlignment="1" applyProtection="1">
      <alignment horizontal="center" vertical="center" wrapText="1"/>
      <protection locked="0"/>
    </xf>
    <xf numFmtId="10" fontId="62" fillId="0" borderId="60" xfId="1495" applyNumberFormat="1" applyFont="1" applyBorder="1" applyAlignment="1">
      <alignment horizontal="center" vertical="center" wrapText="1"/>
    </xf>
    <xf numFmtId="10" fontId="63" fillId="0" borderId="60" xfId="1495" applyNumberFormat="1" applyFont="1" applyBorder="1" applyAlignment="1">
      <alignment horizontal="center" vertical="center" wrapText="1"/>
    </xf>
    <xf numFmtId="10" fontId="51" fillId="0" borderId="61" xfId="1495" applyNumberFormat="1" applyFont="1" applyBorder="1" applyAlignment="1">
      <alignment horizontal="center" vertical="center" wrapText="1"/>
    </xf>
    <xf numFmtId="0" fontId="8" fillId="52" borderId="62" xfId="1371" applyFont="1" applyFill="1" applyBorder="1" applyAlignment="1" applyProtection="1">
      <alignment horizontal="justify" vertical="center" wrapText="1"/>
      <protection locked="0"/>
    </xf>
    <xf numFmtId="0" fontId="9" fillId="50" borderId="60" xfId="1371" applyFont="1" applyFill="1" applyBorder="1" applyAlignment="1" applyProtection="1">
      <alignment horizontal="left" vertical="center" wrapText="1"/>
      <protection locked="0"/>
    </xf>
    <xf numFmtId="0" fontId="9" fillId="50" borderId="61" xfId="1371" applyFont="1" applyFill="1" applyBorder="1" applyAlignment="1" applyProtection="1">
      <alignment horizontal="left" vertical="center" wrapText="1"/>
      <protection locked="0"/>
    </xf>
    <xf numFmtId="0" fontId="50" fillId="0" borderId="69" xfId="1371" applyFont="1" applyBorder="1" applyAlignment="1">
      <alignment horizontal="center" vertical="center"/>
    </xf>
    <xf numFmtId="0" fontId="9" fillId="50" borderId="60" xfId="1371" applyFont="1" applyFill="1" applyBorder="1" applyAlignment="1" applyProtection="1">
      <alignment horizontal="center" vertical="center" wrapText="1"/>
      <protection locked="0"/>
    </xf>
    <xf numFmtId="0" fontId="9" fillId="50" borderId="61" xfId="1371" applyFont="1" applyFill="1" applyBorder="1" applyAlignment="1" applyProtection="1">
      <alignment horizontal="center" vertical="center" wrapText="1"/>
      <protection locked="0"/>
    </xf>
    <xf numFmtId="0" fontId="8" fillId="52" borderId="62" xfId="1371" applyFont="1" applyFill="1" applyBorder="1" applyAlignment="1">
      <alignment horizontal="justify" vertical="center" wrapText="1"/>
    </xf>
    <xf numFmtId="0" fontId="51" fillId="50" borderId="66" xfId="0" applyFont="1" applyFill="1" applyBorder="1" applyAlignment="1">
      <alignment horizontal="center" vertical="center" wrapText="1"/>
    </xf>
    <xf numFmtId="0" fontId="51" fillId="50" borderId="67" xfId="0" applyFont="1" applyFill="1" applyBorder="1" applyAlignment="1">
      <alignment horizontal="center" vertical="center" wrapText="1"/>
    </xf>
    <xf numFmtId="0" fontId="51" fillId="50" borderId="70" xfId="0" applyFont="1" applyFill="1" applyBorder="1" applyAlignment="1">
      <alignment horizontal="center" vertical="center" wrapText="1"/>
    </xf>
    <xf numFmtId="0" fontId="8" fillId="52" borderId="62" xfId="1371" applyFont="1" applyFill="1" applyBorder="1" applyAlignment="1">
      <alignment horizontal="justify" vertical="center" wrapText="1"/>
    </xf>
    <xf numFmtId="0" fontId="8" fillId="52" borderId="60" xfId="1371" applyFont="1" applyFill="1" applyBorder="1" applyAlignment="1" applyProtection="1">
      <alignment horizontal="center" vertical="center" wrapText="1"/>
      <protection locked="0"/>
    </xf>
    <xf numFmtId="0" fontId="8" fillId="52" borderId="60" xfId="1371" applyFont="1" applyFill="1" applyBorder="1" applyAlignment="1" applyProtection="1">
      <alignment horizontal="center" vertical="center" wrapText="1"/>
      <protection locked="0"/>
    </xf>
    <xf numFmtId="0" fontId="8" fillId="52" borderId="61" xfId="1371" applyFont="1" applyFill="1" applyBorder="1" applyAlignment="1" applyProtection="1">
      <alignment horizontal="center" vertical="center" wrapText="1"/>
      <protection locked="0"/>
    </xf>
    <xf numFmtId="0" fontId="9" fillId="24" borderId="60" xfId="1371" applyFont="1" applyFill="1" applyBorder="1" applyAlignment="1" applyProtection="1">
      <alignment vertical="center" wrapText="1"/>
      <protection locked="0"/>
    </xf>
    <xf numFmtId="0" fontId="8" fillId="24" borderId="60" xfId="1371" applyFont="1" applyFill="1" applyBorder="1" applyAlignment="1" applyProtection="1">
      <alignment horizontal="center" vertical="center" wrapText="1"/>
      <protection locked="0"/>
    </xf>
    <xf numFmtId="0" fontId="8" fillId="24" borderId="61" xfId="1371" applyFont="1" applyFill="1" applyBorder="1" applyAlignment="1" applyProtection="1">
      <alignment horizontal="center" vertical="center" wrapText="1"/>
      <protection locked="0"/>
    </xf>
    <xf numFmtId="0" fontId="9" fillId="50" borderId="60" xfId="1371" applyFont="1" applyFill="1" applyBorder="1" applyAlignment="1" applyProtection="1">
      <alignment horizontal="center" vertical="center"/>
      <protection locked="0"/>
    </xf>
    <xf numFmtId="0" fontId="8" fillId="52" borderId="60" xfId="1371" applyFont="1" applyFill="1" applyBorder="1" applyAlignment="1">
      <alignment horizontal="justify" vertical="center"/>
    </xf>
    <xf numFmtId="0" fontId="9" fillId="50" borderId="61" xfId="1371" applyFont="1" applyFill="1" applyBorder="1" applyAlignment="1" applyProtection="1">
      <alignment horizontal="center" vertical="center"/>
      <protection locked="0"/>
    </xf>
    <xf numFmtId="0" fontId="8" fillId="52" borderId="60" xfId="1371" applyFont="1" applyFill="1" applyBorder="1" applyAlignment="1" applyProtection="1">
      <alignment horizontal="justify" vertical="center" wrapText="1"/>
      <protection locked="0"/>
    </xf>
    <xf numFmtId="0" fontId="8" fillId="52" borderId="54" xfId="1371" applyFont="1" applyFill="1" applyBorder="1" applyAlignment="1">
      <alignment horizontal="justify" vertical="center" wrapText="1"/>
    </xf>
    <xf numFmtId="0" fontId="9" fillId="50" borderId="55" xfId="1371" applyFont="1" applyFill="1" applyBorder="1" applyAlignment="1" applyProtection="1">
      <alignment horizontal="center" vertical="center" wrapText="1"/>
      <protection locked="0"/>
    </xf>
    <xf numFmtId="0" fontId="72" fillId="59" borderId="66" xfId="0" applyFont="1" applyFill="1" applyBorder="1" applyAlignment="1">
      <alignment horizontal="center" vertical="center"/>
    </xf>
    <xf numFmtId="0" fontId="72" fillId="59" borderId="67" xfId="0" applyFont="1" applyFill="1" applyBorder="1" applyAlignment="1">
      <alignment horizontal="center" vertical="center"/>
    </xf>
    <xf numFmtId="0" fontId="72" fillId="59" borderId="68" xfId="0" applyFont="1" applyFill="1" applyBorder="1" applyAlignment="1">
      <alignment horizontal="center" vertical="center"/>
    </xf>
    <xf numFmtId="0" fontId="49" fillId="52" borderId="60" xfId="0" applyFont="1" applyFill="1" applyBorder="1" applyAlignment="1">
      <alignment horizontal="center" vertical="center" wrapText="1"/>
    </xf>
    <xf numFmtId="0" fontId="0" fillId="0" borderId="60" xfId="0" applyBorder="1" applyAlignment="1">
      <alignment horizontal="center" vertical="center" wrapText="1"/>
    </xf>
    <xf numFmtId="0" fontId="0" fillId="50" borderId="60" xfId="0" applyFill="1" applyBorder="1" applyAlignment="1">
      <alignment vertical="center" wrapText="1"/>
    </xf>
    <xf numFmtId="17" fontId="0" fillId="0" borderId="60" xfId="0" applyNumberFormat="1" applyBorder="1" applyAlignment="1">
      <alignment vertical="center"/>
    </xf>
    <xf numFmtId="9" fontId="33" fillId="0" borderId="60" xfId="1495" applyFont="1" applyBorder="1" applyAlignment="1">
      <alignment vertical="center"/>
    </xf>
    <xf numFmtId="17" fontId="0" fillId="0" borderId="66" xfId="0" applyNumberFormat="1" applyBorder="1" applyAlignment="1">
      <alignment vertical="center" wrapText="1"/>
    </xf>
    <xf numFmtId="0" fontId="49" fillId="0" borderId="60" xfId="0" applyFont="1" applyBorder="1" applyAlignment="1">
      <alignment horizontal="center" vertical="center" wrapText="1"/>
    </xf>
    <xf numFmtId="0" fontId="0" fillId="0" borderId="60" xfId="0" applyBorder="1"/>
    <xf numFmtId="0" fontId="0" fillId="0" borderId="60" xfId="0" applyBorder="1" applyAlignment="1">
      <alignment vertical="center" wrapText="1"/>
    </xf>
    <xf numFmtId="0" fontId="49" fillId="53" borderId="66" xfId="0" applyFont="1" applyFill="1" applyBorder="1" applyAlignment="1">
      <alignment horizontal="center" vertical="center" wrapText="1"/>
    </xf>
    <xf numFmtId="0" fontId="49" fillId="53" borderId="68" xfId="0" applyFont="1" applyFill="1" applyBorder="1" applyAlignment="1">
      <alignment horizontal="center" vertical="center" wrapText="1"/>
    </xf>
    <xf numFmtId="9" fontId="64" fillId="53" borderId="60" xfId="1495" applyFont="1" applyFill="1" applyBorder="1" applyAlignment="1">
      <alignment horizontal="center" vertical="center" wrapText="1"/>
    </xf>
    <xf numFmtId="9" fontId="64" fillId="53" borderId="66" xfId="1495" applyFont="1" applyFill="1" applyBorder="1" applyAlignment="1">
      <alignment horizontal="center" vertical="center" wrapText="1"/>
    </xf>
    <xf numFmtId="9" fontId="64" fillId="53" borderId="68" xfId="1495" applyFont="1" applyFill="1" applyBorder="1" applyAlignment="1">
      <alignment horizontal="center" vertical="center" wrapText="1"/>
    </xf>
    <xf numFmtId="9" fontId="64" fillId="53" borderId="66" xfId="1495" applyFont="1" applyFill="1" applyBorder="1" applyAlignment="1">
      <alignment horizontal="center" vertical="center" wrapText="1"/>
    </xf>
    <xf numFmtId="9" fontId="49" fillId="52" borderId="60" xfId="0" applyNumberFormat="1" applyFont="1" applyFill="1" applyBorder="1" applyAlignment="1">
      <alignment vertical="center" wrapText="1"/>
    </xf>
    <xf numFmtId="0" fontId="49" fillId="52" borderId="60" xfId="0" applyFont="1" applyFill="1" applyBorder="1" applyAlignment="1">
      <alignment vertical="center" wrapText="1"/>
    </xf>
    <xf numFmtId="0" fontId="73" fillId="0" borderId="62" xfId="0" applyFont="1" applyBorder="1" applyAlignment="1" applyProtection="1">
      <alignment horizontal="center" wrapText="1"/>
      <protection locked="0"/>
    </xf>
    <xf numFmtId="0" fontId="75" fillId="0" borderId="60" xfId="0" applyFont="1" applyBorder="1" applyAlignment="1" applyProtection="1">
      <alignment horizontal="center" vertical="center" wrapText="1"/>
      <protection locked="0"/>
    </xf>
    <xf numFmtId="0" fontId="57" fillId="61" borderId="62" xfId="1371" applyFont="1" applyFill="1" applyBorder="1" applyAlignment="1">
      <alignment horizontal="center" vertical="center"/>
    </xf>
    <xf numFmtId="0" fontId="57" fillId="61" borderId="61" xfId="1371" applyFont="1" applyFill="1" applyBorder="1" applyAlignment="1">
      <alignment horizontal="center" vertical="center"/>
    </xf>
    <xf numFmtId="0" fontId="8" fillId="61" borderId="60" xfId="1371" applyFont="1" applyFill="1" applyBorder="1" applyAlignment="1">
      <alignment horizontal="center" vertical="center" wrapText="1"/>
    </xf>
    <xf numFmtId="0" fontId="15" fillId="61" borderId="60" xfId="1371" applyFont="1" applyFill="1" applyBorder="1" applyAlignment="1">
      <alignment vertical="center" wrapText="1"/>
    </xf>
    <xf numFmtId="1" fontId="5" fillId="0" borderId="60" xfId="1273" applyNumberFormat="1" applyFont="1" applyFill="1" applyBorder="1" applyAlignment="1">
      <alignment horizontal="center" vertical="center" wrapText="1"/>
    </xf>
    <xf numFmtId="1" fontId="5" fillId="0" borderId="61" xfId="1273" applyNumberFormat="1" applyFont="1" applyFill="1" applyBorder="1" applyAlignment="1">
      <alignment horizontal="center" vertical="center" wrapText="1"/>
    </xf>
    <xf numFmtId="9" fontId="5" fillId="0" borderId="60" xfId="1496" applyFont="1" applyFill="1" applyBorder="1" applyAlignment="1">
      <alignment horizontal="center" vertical="center"/>
    </xf>
    <xf numFmtId="0" fontId="5" fillId="0" borderId="60" xfId="1496" applyNumberFormat="1" applyFont="1" applyFill="1" applyBorder="1" applyAlignment="1">
      <alignment horizontal="center" vertical="center" wrapText="1"/>
    </xf>
    <xf numFmtId="0" fontId="5" fillId="0" borderId="61" xfId="1496" applyNumberFormat="1" applyFont="1" applyFill="1" applyBorder="1" applyAlignment="1">
      <alignment horizontal="center" vertical="center" wrapText="1"/>
    </xf>
    <xf numFmtId="0" fontId="77" fillId="0" borderId="61" xfId="1371" applyFont="1" applyBorder="1" applyAlignment="1">
      <alignment horizontal="center" vertical="center"/>
    </xf>
    <xf numFmtId="0" fontId="8" fillId="61" borderId="62" xfId="1371" applyFont="1" applyFill="1" applyBorder="1" applyAlignment="1">
      <alignment horizontal="left" vertical="center" wrapText="1"/>
    </xf>
    <xf numFmtId="9" fontId="8" fillId="61" borderId="61" xfId="1496" applyFont="1" applyFill="1" applyBorder="1" applyAlignment="1">
      <alignment horizontal="center" vertical="center"/>
    </xf>
    <xf numFmtId="0" fontId="5" fillId="0" borderId="66" xfId="1371" applyFont="1" applyBorder="1" applyAlignment="1">
      <alignment horizontal="center" vertical="center"/>
    </xf>
    <xf numFmtId="0" fontId="5" fillId="0" borderId="67" xfId="1371" applyFont="1" applyBorder="1" applyAlignment="1">
      <alignment horizontal="center" vertical="center"/>
    </xf>
    <xf numFmtId="0" fontId="5" fillId="0" borderId="68" xfId="1371" applyFont="1" applyBorder="1" applyAlignment="1">
      <alignment horizontal="center" vertical="center"/>
    </xf>
    <xf numFmtId="0" fontId="5" fillId="50" borderId="61" xfId="1371" applyFont="1" applyFill="1" applyBorder="1" applyAlignment="1">
      <alignment horizontal="center" vertical="center"/>
    </xf>
    <xf numFmtId="0" fontId="5" fillId="0" borderId="66" xfId="1371" applyFont="1" applyBorder="1" applyAlignment="1">
      <alignment horizontal="justify" vertical="center" wrapText="1"/>
    </xf>
    <xf numFmtId="0" fontId="5" fillId="0" borderId="67" xfId="1371" applyFont="1" applyBorder="1" applyAlignment="1">
      <alignment horizontal="justify" vertical="center" wrapText="1"/>
    </xf>
    <xf numFmtId="0" fontId="5" fillId="0" borderId="68" xfId="1371" applyFont="1" applyBorder="1" applyAlignment="1">
      <alignment horizontal="justify" vertical="center" wrapText="1"/>
    </xf>
    <xf numFmtId="0" fontId="5" fillId="0" borderId="66" xfId="1371" applyFont="1" applyBorder="1" applyAlignment="1">
      <alignment horizontal="center" vertical="center" wrapText="1"/>
    </xf>
    <xf numFmtId="0" fontId="5" fillId="0" borderId="67" xfId="1371" applyFont="1" applyBorder="1" applyAlignment="1">
      <alignment horizontal="center" vertical="center" wrapText="1"/>
    </xf>
    <xf numFmtId="0" fontId="5" fillId="0" borderId="70" xfId="1371" applyFont="1" applyBorder="1" applyAlignment="1">
      <alignment horizontal="center" vertical="center" wrapText="1"/>
    </xf>
    <xf numFmtId="14" fontId="5" fillId="0" borderId="66" xfId="1371" applyNumberFormat="1" applyFont="1" applyBorder="1" applyAlignment="1">
      <alignment horizontal="center" vertical="center" wrapText="1"/>
    </xf>
    <xf numFmtId="14" fontId="5" fillId="0" borderId="67" xfId="1371" applyNumberFormat="1" applyFont="1" applyBorder="1" applyAlignment="1">
      <alignment horizontal="center" vertical="center" wrapText="1"/>
    </xf>
    <xf numFmtId="14" fontId="5" fillId="0" borderId="68" xfId="1371" applyNumberFormat="1" applyFont="1" applyBorder="1" applyAlignment="1">
      <alignment horizontal="center" vertical="center" wrapText="1"/>
    </xf>
    <xf numFmtId="2" fontId="5" fillId="0" borderId="66" xfId="1496" applyNumberFormat="1" applyFont="1" applyFill="1" applyBorder="1" applyAlignment="1">
      <alignment horizontal="center" vertical="center" wrapText="1"/>
    </xf>
    <xf numFmtId="2" fontId="5" fillId="0" borderId="70" xfId="1496" applyNumberFormat="1" applyFont="1" applyFill="1" applyBorder="1" applyAlignment="1">
      <alignment horizontal="center" vertical="center" wrapText="1"/>
    </xf>
    <xf numFmtId="0" fontId="5" fillId="0" borderId="68" xfId="1371" applyFont="1" applyBorder="1" applyAlignment="1">
      <alignment horizontal="center" vertical="center" wrapText="1"/>
    </xf>
    <xf numFmtId="4" fontId="5" fillId="0" borderId="66" xfId="1496" applyNumberFormat="1" applyFont="1" applyFill="1" applyBorder="1" applyAlignment="1">
      <alignment horizontal="center" vertical="center" wrapText="1"/>
    </xf>
    <xf numFmtId="4" fontId="5" fillId="0" borderId="67" xfId="1496" applyNumberFormat="1" applyFont="1" applyFill="1" applyBorder="1" applyAlignment="1">
      <alignment horizontal="center" vertical="center" wrapText="1"/>
    </xf>
    <xf numFmtId="4" fontId="5" fillId="0" borderId="70" xfId="1496" applyNumberFormat="1" applyFont="1" applyFill="1" applyBorder="1" applyAlignment="1">
      <alignment horizontal="center" vertical="center" wrapText="1"/>
    </xf>
    <xf numFmtId="0" fontId="8" fillId="61" borderId="71" xfId="1371" applyFont="1" applyFill="1" applyBorder="1" applyAlignment="1">
      <alignment horizontal="left" vertical="center" wrapText="1"/>
    </xf>
    <xf numFmtId="9" fontId="70" fillId="0" borderId="60" xfId="1495" applyFont="1" applyBorder="1" applyAlignment="1">
      <alignment horizontal="center" vertical="center"/>
    </xf>
    <xf numFmtId="9" fontId="9" fillId="50" borderId="65" xfId="1495" applyFont="1" applyFill="1" applyBorder="1" applyAlignment="1" applyProtection="1">
      <alignment horizontal="center" vertical="center" wrapText="1"/>
      <protection locked="0"/>
    </xf>
    <xf numFmtId="10" fontId="9" fillId="50" borderId="15" xfId="1495" applyNumberFormat="1" applyFont="1" applyFill="1" applyBorder="1" applyAlignment="1" applyProtection="1">
      <alignment vertical="center" wrapText="1"/>
      <protection locked="0" hidden="1"/>
    </xf>
    <xf numFmtId="0" fontId="8" fillId="61" borderId="62" xfId="1371" applyFont="1" applyFill="1" applyBorder="1" applyAlignment="1" applyProtection="1">
      <alignment horizontal="justify" vertical="center" wrapText="1"/>
      <protection locked="0"/>
    </xf>
    <xf numFmtId="0" fontId="51" fillId="0" borderId="66" xfId="1371" applyFont="1" applyBorder="1" applyAlignment="1" applyProtection="1">
      <alignment horizontal="justify" vertical="center" wrapText="1"/>
      <protection locked="0"/>
    </xf>
    <xf numFmtId="0" fontId="51" fillId="0" borderId="67" xfId="1371" applyFont="1" applyBorder="1" applyAlignment="1" applyProtection="1">
      <alignment horizontal="justify" vertical="center" wrapText="1"/>
      <protection locked="0"/>
    </xf>
    <xf numFmtId="0" fontId="51" fillId="0" borderId="70" xfId="1371" applyFont="1" applyBorder="1" applyAlignment="1" applyProtection="1">
      <alignment horizontal="justify" vertical="center" wrapText="1"/>
      <protection locked="0"/>
    </xf>
    <xf numFmtId="0" fontId="70" fillId="0" borderId="66" xfId="1371" applyFont="1" applyBorder="1" applyAlignment="1" applyProtection="1">
      <alignment horizontal="justify" vertical="center"/>
      <protection locked="0"/>
    </xf>
    <xf numFmtId="0" fontId="70" fillId="0" borderId="67" xfId="1371" applyFont="1" applyBorder="1" applyAlignment="1" applyProtection="1">
      <alignment horizontal="justify" vertical="center"/>
      <protection locked="0"/>
    </xf>
    <xf numFmtId="0" fontId="70" fillId="0" borderId="70" xfId="1371" applyFont="1" applyBorder="1" applyAlignment="1" applyProtection="1">
      <alignment horizontal="justify" vertical="center"/>
      <protection locked="0"/>
    </xf>
    <xf numFmtId="0" fontId="70" fillId="0" borderId="66" xfId="1371" applyFont="1" applyBorder="1" applyAlignment="1" applyProtection="1">
      <alignment horizontal="justify" vertical="center" wrapText="1"/>
      <protection locked="0"/>
    </xf>
    <xf numFmtId="0" fontId="70" fillId="0" borderId="67" xfId="1371" applyFont="1" applyBorder="1" applyAlignment="1" applyProtection="1">
      <alignment horizontal="justify" vertical="center" wrapText="1"/>
      <protection locked="0"/>
    </xf>
    <xf numFmtId="0" fontId="70" fillId="0" borderId="70" xfId="1371" applyFont="1" applyBorder="1" applyAlignment="1" applyProtection="1">
      <alignment horizontal="justify" vertical="center" wrapText="1"/>
      <protection locked="0"/>
    </xf>
    <xf numFmtId="0" fontId="8" fillId="61" borderId="62" xfId="1371" applyFont="1" applyFill="1" applyBorder="1" applyAlignment="1">
      <alignment horizontal="justify" vertical="center" wrapText="1"/>
    </xf>
    <xf numFmtId="0" fontId="5" fillId="0" borderId="66" xfId="1371" applyFont="1" applyBorder="1" applyAlignment="1" applyProtection="1">
      <alignment horizontal="justify" vertical="center" wrapText="1"/>
      <protection locked="0"/>
    </xf>
    <xf numFmtId="0" fontId="5" fillId="0" borderId="67" xfId="1371" applyFont="1" applyBorder="1" applyAlignment="1" applyProtection="1">
      <alignment horizontal="justify" vertical="center" wrapText="1"/>
      <protection locked="0"/>
    </xf>
    <xf numFmtId="0" fontId="5" fillId="0" borderId="70" xfId="1371" applyFont="1" applyBorder="1" applyAlignment="1" applyProtection="1">
      <alignment horizontal="justify" vertical="center" wrapText="1"/>
      <protection locked="0"/>
    </xf>
    <xf numFmtId="0" fontId="8" fillId="61" borderId="71" xfId="1371" applyFont="1" applyFill="1" applyBorder="1" applyAlignment="1">
      <alignment horizontal="left" vertical="center" wrapText="1"/>
    </xf>
    <xf numFmtId="0" fontId="8" fillId="61" borderId="61" xfId="1371" applyFont="1" applyFill="1" applyBorder="1" applyAlignment="1" applyProtection="1">
      <alignment horizontal="center" vertical="center" wrapText="1"/>
      <protection locked="0"/>
    </xf>
    <xf numFmtId="14" fontId="12" fillId="0" borderId="60" xfId="1371" applyNumberFormat="1" applyFont="1" applyBorder="1" applyAlignment="1" applyProtection="1">
      <alignment horizontal="center" vertical="center" wrapText="1"/>
      <protection locked="0"/>
    </xf>
    <xf numFmtId="0" fontId="12" fillId="0" borderId="60" xfId="1371" applyFont="1" applyBorder="1" applyAlignment="1" applyProtection="1">
      <alignment horizontal="center" vertical="center" wrapText="1"/>
      <protection locked="0"/>
    </xf>
    <xf numFmtId="0" fontId="12" fillId="0" borderId="61" xfId="1371" applyFont="1" applyBorder="1" applyAlignment="1" applyProtection="1">
      <alignment horizontal="center" vertical="center" wrapText="1"/>
      <protection locked="0"/>
    </xf>
    <xf numFmtId="0" fontId="8" fillId="61" borderId="62" xfId="1371" applyFont="1" applyFill="1" applyBorder="1" applyAlignment="1">
      <alignment horizontal="justify" vertical="center"/>
    </xf>
    <xf numFmtId="0" fontId="12" fillId="0" borderId="6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62" xfId="1371" applyFont="1" applyFill="1" applyBorder="1" applyAlignment="1">
      <alignment vertical="center" wrapText="1"/>
    </xf>
    <xf numFmtId="0" fontId="12" fillId="0" borderId="70" xfId="1371" applyFont="1" applyBorder="1" applyAlignment="1" applyProtection="1">
      <alignment horizontal="center" vertical="center" wrapText="1"/>
      <protection locked="0"/>
    </xf>
    <xf numFmtId="9" fontId="5" fillId="0" borderId="15" xfId="1496" applyFont="1" applyFill="1" applyBorder="1" applyAlignment="1">
      <alignment horizontal="center" vertical="center"/>
    </xf>
    <xf numFmtId="0" fontId="8" fillId="61" borderId="15" xfId="1371" applyFont="1" applyFill="1" applyBorder="1" applyAlignment="1">
      <alignment horizontal="center" vertical="center" wrapText="1"/>
    </xf>
    <xf numFmtId="0" fontId="5" fillId="0" borderId="15" xfId="1496" applyNumberFormat="1" applyFont="1" applyFill="1" applyBorder="1" applyAlignment="1">
      <alignment horizontal="center" vertical="center" wrapText="1"/>
    </xf>
    <xf numFmtId="176" fontId="5" fillId="0" borderId="66" xfId="1496" applyNumberFormat="1" applyFont="1" applyFill="1" applyBorder="1" applyAlignment="1">
      <alignment horizontal="center" vertical="center" wrapText="1"/>
    </xf>
    <xf numFmtId="4" fontId="5" fillId="50" borderId="66" xfId="1496" applyNumberFormat="1" applyFont="1" applyFill="1" applyBorder="1" applyAlignment="1">
      <alignment horizontal="center" vertical="center" wrapText="1"/>
    </xf>
    <xf numFmtId="4" fontId="5" fillId="50" borderId="67" xfId="1496" applyNumberFormat="1" applyFont="1" applyFill="1" applyBorder="1" applyAlignment="1">
      <alignment horizontal="center" vertical="center" wrapText="1"/>
    </xf>
    <xf numFmtId="177" fontId="70" fillId="24" borderId="60" xfId="1250" applyNumberFormat="1" applyFont="1" applyFill="1" applyBorder="1" applyAlignment="1">
      <alignment horizontal="center" vertical="center"/>
    </xf>
    <xf numFmtId="177" fontId="70" fillId="24" borderId="66" xfId="1250" applyNumberFormat="1" applyFont="1" applyFill="1" applyBorder="1" applyAlignment="1">
      <alignment horizontal="center" vertical="center"/>
    </xf>
    <xf numFmtId="43" fontId="70" fillId="24" borderId="66" xfId="1250" applyFont="1" applyFill="1" applyBorder="1" applyAlignment="1">
      <alignment horizontal="center" vertical="center"/>
    </xf>
    <xf numFmtId="0" fontId="51" fillId="50" borderId="66" xfId="1371" applyFont="1" applyFill="1" applyBorder="1" applyAlignment="1" applyProtection="1">
      <alignment horizontal="justify" vertical="center" wrapText="1"/>
      <protection locked="0"/>
    </xf>
    <xf numFmtId="0" fontId="51" fillId="50" borderId="67" xfId="1371" applyFont="1" applyFill="1" applyBorder="1" applyAlignment="1" applyProtection="1">
      <alignment horizontal="justify" vertical="center" wrapText="1"/>
      <protection locked="0"/>
    </xf>
    <xf numFmtId="0" fontId="51" fillId="50" borderId="70" xfId="1371" applyFont="1" applyFill="1" applyBorder="1" applyAlignment="1" applyProtection="1">
      <alignment horizontal="justify" vertical="center" wrapText="1"/>
      <protection locked="0"/>
    </xf>
    <xf numFmtId="14" fontId="9" fillId="0" borderId="60" xfId="1371" applyNumberFormat="1" applyFont="1" applyBorder="1" applyAlignment="1" applyProtection="1">
      <alignment horizontal="center" vertical="center" wrapText="1"/>
      <protection locked="0"/>
    </xf>
    <xf numFmtId="0" fontId="9" fillId="0" borderId="61" xfId="1371" applyFont="1" applyBorder="1" applyAlignment="1" applyProtection="1">
      <alignment horizontal="center" vertical="center" wrapText="1"/>
      <protection locked="0"/>
    </xf>
    <xf numFmtId="175" fontId="5" fillId="24" borderId="66" xfId="1496" applyNumberFormat="1" applyFont="1" applyFill="1" applyBorder="1" applyAlignment="1">
      <alignment horizontal="center" vertical="center" wrapText="1"/>
    </xf>
    <xf numFmtId="175" fontId="5" fillId="24" borderId="70" xfId="1496" applyNumberFormat="1" applyFont="1" applyFill="1" applyBorder="1" applyAlignment="1">
      <alignment horizontal="center" vertical="center" wrapText="1"/>
    </xf>
    <xf numFmtId="9" fontId="5" fillId="50" borderId="66" xfId="1495" applyFont="1" applyFill="1" applyBorder="1" applyAlignment="1">
      <alignment horizontal="center" vertical="center" wrapText="1"/>
    </xf>
    <xf numFmtId="9" fontId="5" fillId="50" borderId="67" xfId="1495" applyFont="1" applyFill="1" applyBorder="1" applyAlignment="1">
      <alignment horizontal="center" vertical="center" wrapText="1"/>
    </xf>
    <xf numFmtId="9" fontId="5" fillId="50" borderId="70" xfId="1495" applyFont="1" applyFill="1" applyBorder="1" applyAlignment="1">
      <alignment horizontal="center" vertical="center" wrapText="1"/>
    </xf>
    <xf numFmtId="2" fontId="5" fillId="24" borderId="70" xfId="1496" applyNumberFormat="1" applyFont="1" applyFill="1" applyBorder="1" applyAlignment="1">
      <alignment horizontal="center" vertical="center" wrapText="1"/>
    </xf>
    <xf numFmtId="43" fontId="5" fillId="0" borderId="66" xfId="1250" applyFont="1" applyFill="1" applyBorder="1" applyAlignment="1">
      <alignment horizontal="center" vertical="center"/>
    </xf>
    <xf numFmtId="0" fontId="70" fillId="0" borderId="60" xfId="1371" applyFont="1" applyBorder="1" applyAlignment="1">
      <alignment horizontal="center" vertical="center" wrapText="1"/>
    </xf>
    <xf numFmtId="0" fontId="78" fillId="0" borderId="60" xfId="1371" applyFont="1" applyBorder="1" applyAlignment="1">
      <alignment horizontal="center" vertical="center" wrapText="1"/>
    </xf>
    <xf numFmtId="175" fontId="5" fillId="0" borderId="66" xfId="1496" applyNumberFormat="1" applyFont="1" applyFill="1" applyBorder="1" applyAlignment="1">
      <alignment horizontal="center" vertical="center" wrapText="1"/>
    </xf>
    <xf numFmtId="175" fontId="5" fillId="0" borderId="70" xfId="1496" applyNumberFormat="1" applyFont="1" applyFill="1" applyBorder="1" applyAlignment="1">
      <alignment vertical="center" wrapText="1"/>
    </xf>
    <xf numFmtId="10" fontId="5" fillId="0" borderId="66" xfId="1495" applyNumberFormat="1" applyFont="1" applyFill="1" applyBorder="1" applyAlignment="1">
      <alignment horizontal="center" vertical="center" wrapText="1"/>
    </xf>
    <xf numFmtId="10" fontId="5" fillId="0" borderId="67" xfId="1495" applyNumberFormat="1" applyFont="1" applyFill="1" applyBorder="1" applyAlignment="1">
      <alignment horizontal="center" vertical="center" wrapText="1"/>
    </xf>
    <xf numFmtId="10" fontId="5" fillId="0" borderId="70" xfId="1495" applyNumberFormat="1" applyFont="1" applyFill="1" applyBorder="1" applyAlignment="1">
      <alignment horizontal="center" vertical="center" wrapText="1"/>
    </xf>
    <xf numFmtId="9" fontId="5" fillId="50" borderId="65" xfId="1495" applyFont="1" applyFill="1" applyBorder="1" applyAlignment="1" applyProtection="1">
      <alignment horizontal="center" vertical="center" wrapText="1"/>
      <protection locked="0"/>
    </xf>
    <xf numFmtId="175" fontId="5" fillId="0" borderId="70" xfId="1496" applyNumberFormat="1" applyFont="1" applyFill="1" applyBorder="1" applyAlignment="1">
      <alignment horizontal="center" vertical="center" wrapText="1"/>
    </xf>
    <xf numFmtId="170" fontId="5" fillId="0" borderId="66" xfId="1495" applyNumberFormat="1" applyFont="1" applyFill="1" applyBorder="1" applyAlignment="1">
      <alignment horizontal="center" vertical="center" wrapText="1"/>
    </xf>
    <xf numFmtId="170" fontId="5" fillId="0" borderId="67" xfId="1495" applyNumberFormat="1" applyFont="1" applyFill="1" applyBorder="1" applyAlignment="1">
      <alignment horizontal="center" vertical="center" wrapText="1"/>
    </xf>
    <xf numFmtId="170" fontId="5" fillId="0" borderId="70" xfId="1495" applyNumberFormat="1" applyFont="1" applyFill="1" applyBorder="1" applyAlignment="1">
      <alignment horizontal="center" vertical="center" wrapText="1"/>
    </xf>
    <xf numFmtId="176" fontId="5" fillId="24" borderId="66" xfId="1250" applyNumberFormat="1" applyFont="1" applyFill="1" applyBorder="1" applyAlignment="1">
      <alignment horizontal="center" vertical="center"/>
    </xf>
    <xf numFmtId="0" fontId="9" fillId="24" borderId="61" xfId="1371" applyFont="1" applyFill="1" applyBorder="1" applyAlignment="1">
      <alignment vertical="center"/>
    </xf>
    <xf numFmtId="0" fontId="8" fillId="50" borderId="66" xfId="1496" applyNumberFormat="1" applyFont="1" applyFill="1" applyBorder="1" applyAlignment="1">
      <alignment horizontal="center" vertical="center" wrapText="1"/>
    </xf>
    <xf numFmtId="0" fontId="8" fillId="50" borderId="70" xfId="1496" applyNumberFormat="1" applyFont="1" applyFill="1" applyBorder="1" applyAlignment="1">
      <alignment horizontal="center" vertical="center" wrapText="1"/>
    </xf>
    <xf numFmtId="0" fontId="9" fillId="50" borderId="68" xfId="1371" applyFont="1" applyFill="1" applyBorder="1" applyAlignment="1">
      <alignment horizontal="center" vertical="center" wrapText="1"/>
    </xf>
    <xf numFmtId="0" fontId="9" fillId="24" borderId="66" xfId="1371" applyFont="1" applyFill="1" applyBorder="1" applyAlignment="1">
      <alignment horizontal="left" vertical="center" wrapText="1"/>
    </xf>
    <xf numFmtId="0" fontId="9" fillId="24" borderId="67" xfId="1371" applyFont="1" applyFill="1" applyBorder="1" applyAlignment="1">
      <alignment horizontal="left" vertical="center" wrapText="1"/>
    </xf>
    <xf numFmtId="0" fontId="9" fillId="24" borderId="70" xfId="1371" applyFont="1" applyFill="1" applyBorder="1" applyAlignment="1">
      <alignment horizontal="left" vertical="center" wrapText="1"/>
    </xf>
    <xf numFmtId="0" fontId="9" fillId="0" borderId="66" xfId="1371" applyFont="1" applyBorder="1" applyAlignment="1">
      <alignment horizontal="center" vertical="center" wrapText="1"/>
    </xf>
    <xf numFmtId="0" fontId="9" fillId="0" borderId="67" xfId="1371" applyFont="1" applyBorder="1" applyAlignment="1">
      <alignment horizontal="center" vertical="center" wrapText="1"/>
    </xf>
    <xf numFmtId="0" fontId="9" fillId="0" borderId="70" xfId="1371" applyFont="1" applyBorder="1" applyAlignment="1">
      <alignment horizontal="center" vertical="center" wrapText="1"/>
    </xf>
    <xf numFmtId="0" fontId="14" fillId="24" borderId="66" xfId="1371" applyFont="1" applyFill="1" applyBorder="1" applyAlignment="1">
      <alignment horizontal="center" vertical="center"/>
    </xf>
    <xf numFmtId="0" fontId="14" fillId="24" borderId="67" xfId="1371" applyFont="1" applyFill="1" applyBorder="1" applyAlignment="1">
      <alignment horizontal="center" vertical="center"/>
    </xf>
    <xf numFmtId="0" fontId="14" fillId="24" borderId="70" xfId="1371" applyFont="1" applyFill="1" applyBorder="1" applyAlignment="1">
      <alignment horizontal="center" vertical="center"/>
    </xf>
    <xf numFmtId="0" fontId="9" fillId="0" borderId="68" xfId="1371" applyFont="1" applyBorder="1" applyAlignment="1">
      <alignment horizontal="center" vertical="center" wrapText="1"/>
    </xf>
    <xf numFmtId="0" fontId="9" fillId="50" borderId="68" xfId="1371" applyFont="1" applyFill="1" applyBorder="1" applyAlignment="1">
      <alignment horizontal="center" vertical="center"/>
    </xf>
    <xf numFmtId="0" fontId="9" fillId="0" borderId="66" xfId="1371" applyFont="1" applyBorder="1" applyAlignment="1">
      <alignment horizontal="justify" vertical="center" wrapText="1"/>
    </xf>
    <xf numFmtId="0" fontId="9" fillId="0" borderId="67" xfId="1371" applyFont="1" applyBorder="1" applyAlignment="1">
      <alignment horizontal="justify" vertical="center" wrapText="1"/>
    </xf>
    <xf numFmtId="0" fontId="9" fillId="0" borderId="68" xfId="1371" applyFont="1" applyBorder="1" applyAlignment="1">
      <alignment horizontal="justify" vertical="center" wrapText="1"/>
    </xf>
    <xf numFmtId="1" fontId="9" fillId="50" borderId="66" xfId="1495" applyNumberFormat="1" applyFont="1" applyFill="1" applyBorder="1" applyAlignment="1">
      <alignment horizontal="center" vertical="center" wrapText="1"/>
    </xf>
    <xf numFmtId="1" fontId="9" fillId="50" borderId="67" xfId="1495" applyNumberFormat="1" applyFont="1" applyFill="1" applyBorder="1" applyAlignment="1">
      <alignment horizontal="center" vertical="center" wrapText="1"/>
    </xf>
    <xf numFmtId="1" fontId="9" fillId="50" borderId="70" xfId="1495" applyNumberFormat="1" applyFont="1" applyFill="1" applyBorder="1" applyAlignment="1">
      <alignment horizontal="center" vertical="center" wrapText="1"/>
    </xf>
    <xf numFmtId="171" fontId="63" fillId="26" borderId="60" xfId="1250" applyNumberFormat="1" applyFont="1" applyFill="1" applyBorder="1" applyAlignment="1">
      <alignment horizontal="center" vertical="center"/>
    </xf>
    <xf numFmtId="43" fontId="9" fillId="26" borderId="60" xfId="1250" applyFont="1" applyFill="1" applyBorder="1" applyAlignment="1">
      <alignment horizontal="center" vertical="center"/>
    </xf>
    <xf numFmtId="171" fontId="63" fillId="60" borderId="60" xfId="1250" applyNumberFormat="1" applyFont="1" applyFill="1" applyBorder="1" applyAlignment="1">
      <alignment horizontal="center" vertical="center"/>
    </xf>
    <xf numFmtId="43" fontId="9" fillId="60" borderId="60" xfId="1250" applyFont="1" applyFill="1" applyBorder="1" applyAlignment="1" applyProtection="1">
      <alignment horizontal="center" vertical="center" wrapText="1"/>
      <protection locked="0"/>
    </xf>
    <xf numFmtId="10" fontId="62" fillId="25" borderId="60" xfId="1495" applyNumberFormat="1" applyFont="1" applyFill="1" applyBorder="1" applyAlignment="1">
      <alignment horizontal="center" vertical="center" wrapText="1"/>
    </xf>
    <xf numFmtId="10" fontId="63" fillId="25" borderId="60" xfId="1495" applyNumberFormat="1" applyFont="1" applyFill="1" applyBorder="1" applyAlignment="1">
      <alignment horizontal="center" vertical="center" wrapText="1"/>
    </xf>
    <xf numFmtId="10" fontId="51" fillId="25" borderId="61" xfId="1495" applyNumberFormat="1" applyFont="1" applyFill="1" applyBorder="1" applyAlignment="1">
      <alignment horizontal="center" vertical="center" wrapText="1"/>
    </xf>
    <xf numFmtId="0" fontId="51" fillId="50" borderId="66" xfId="0" applyFont="1" applyFill="1" applyBorder="1" applyAlignment="1">
      <alignment horizontal="justify" vertical="center" wrapText="1"/>
    </xf>
    <xf numFmtId="0" fontId="51" fillId="50" borderId="67" xfId="0" applyFont="1" applyFill="1" applyBorder="1" applyAlignment="1">
      <alignment horizontal="justify" vertical="center" wrapText="1"/>
    </xf>
    <xf numFmtId="0" fontId="51" fillId="50" borderId="68" xfId="0" applyFont="1" applyFill="1" applyBorder="1" applyAlignment="1">
      <alignment horizontal="justify" vertical="center" wrapText="1"/>
    </xf>
    <xf numFmtId="0" fontId="54" fillId="50" borderId="66" xfId="0" applyFont="1" applyFill="1" applyBorder="1" applyAlignment="1">
      <alignment horizontal="justify" vertical="center" wrapText="1"/>
    </xf>
    <xf numFmtId="0" fontId="54" fillId="50" borderId="67" xfId="0" applyFont="1" applyFill="1" applyBorder="1" applyAlignment="1">
      <alignment horizontal="justify" vertical="center" wrapText="1"/>
    </xf>
    <xf numFmtId="0" fontId="54" fillId="50" borderId="70" xfId="0" applyFont="1" applyFill="1" applyBorder="1" applyAlignment="1">
      <alignment horizontal="justify" vertical="center" wrapText="1"/>
    </xf>
    <xf numFmtId="14" fontId="9" fillId="24" borderId="60" xfId="1371" applyNumberFormat="1" applyFont="1" applyFill="1" applyBorder="1" applyAlignment="1" applyProtection="1">
      <alignment vertical="center" wrapText="1"/>
      <protection locked="0"/>
    </xf>
    <xf numFmtId="0" fontId="9" fillId="50" borderId="66" xfId="1371" applyFont="1" applyFill="1" applyBorder="1" applyAlignment="1" applyProtection="1">
      <alignment horizontal="center" vertical="center" wrapText="1"/>
      <protection locked="0"/>
    </xf>
    <xf numFmtId="0" fontId="9" fillId="50" borderId="68" xfId="1371" applyFont="1" applyFill="1" applyBorder="1" applyAlignment="1" applyProtection="1">
      <alignment horizontal="center" vertical="center" wrapText="1"/>
      <protection locked="0"/>
    </xf>
    <xf numFmtId="0" fontId="49" fillId="52" borderId="60" xfId="0" applyFont="1" applyFill="1" applyBorder="1" applyAlignment="1">
      <alignment horizontal="center" vertical="center" wrapText="1"/>
    </xf>
    <xf numFmtId="0" fontId="0" fillId="56" borderId="60" xfId="0" applyFill="1" applyBorder="1" applyAlignment="1">
      <alignment vertical="center" wrapText="1"/>
    </xf>
    <xf numFmtId="0" fontId="0" fillId="56" borderId="60" xfId="0" applyFill="1" applyBorder="1" applyAlignment="1">
      <alignment horizontal="center" vertical="center" wrapText="1"/>
    </xf>
    <xf numFmtId="17" fontId="0" fillId="56" borderId="60" xfId="0" applyNumberFormat="1" applyFill="1" applyBorder="1" applyAlignment="1">
      <alignment vertical="center"/>
    </xf>
    <xf numFmtId="9" fontId="33" fillId="56" borderId="60" xfId="1495" applyFont="1" applyFill="1" applyBorder="1" applyAlignment="1">
      <alignment horizontal="center" vertical="center"/>
    </xf>
    <xf numFmtId="17" fontId="0" fillId="56" borderId="60" xfId="0" applyNumberFormat="1" applyFill="1" applyBorder="1" applyAlignment="1">
      <alignment horizontal="center" vertical="center"/>
    </xf>
    <xf numFmtId="0" fontId="0" fillId="56" borderId="60" xfId="0" applyFill="1" applyBorder="1" applyAlignment="1">
      <alignment horizontal="center" wrapText="1"/>
    </xf>
    <xf numFmtId="0" fontId="0" fillId="56" borderId="60" xfId="0" applyFill="1" applyBorder="1" applyAlignment="1">
      <alignment wrapText="1"/>
    </xf>
    <xf numFmtId="0" fontId="0" fillId="56" borderId="68" xfId="0" applyFill="1" applyBorder="1" applyAlignment="1">
      <alignment vertical="center" wrapText="1"/>
    </xf>
    <xf numFmtId="17" fontId="0" fillId="56" borderId="66" xfId="0" applyNumberFormat="1" applyFill="1" applyBorder="1" applyAlignment="1">
      <alignment vertical="center"/>
    </xf>
    <xf numFmtId="9" fontId="33" fillId="56" borderId="60" xfId="1495" applyFont="1" applyFill="1" applyBorder="1" applyAlignment="1">
      <alignment vertical="center" wrapText="1"/>
    </xf>
    <xf numFmtId="0" fontId="0" fillId="56" borderId="60" xfId="0" applyFill="1" applyBorder="1"/>
    <xf numFmtId="0" fontId="49" fillId="56" borderId="66" xfId="0" applyFont="1" applyFill="1" applyBorder="1" applyAlignment="1">
      <alignment horizontal="center" vertical="center" wrapText="1"/>
    </xf>
    <xf numFmtId="0" fontId="49" fillId="56" borderId="68" xfId="0" applyFont="1" applyFill="1" applyBorder="1" applyAlignment="1">
      <alignment horizontal="center" vertical="center" wrapText="1"/>
    </xf>
    <xf numFmtId="9" fontId="64" fillId="56" borderId="60" xfId="1495" applyFont="1" applyFill="1" applyBorder="1" applyAlignment="1">
      <alignment horizontal="center" vertical="center" wrapText="1"/>
    </xf>
    <xf numFmtId="9" fontId="64" fillId="56" borderId="66" xfId="1495" applyFont="1" applyFill="1" applyBorder="1" applyAlignment="1">
      <alignment horizontal="center" vertical="center" wrapText="1"/>
    </xf>
    <xf numFmtId="9" fontId="64" fillId="56" borderId="68" xfId="1495" applyFont="1" applyFill="1" applyBorder="1" applyAlignment="1">
      <alignment horizontal="center" vertical="center" wrapText="1"/>
    </xf>
    <xf numFmtId="9" fontId="64" fillId="56" borderId="66" xfId="1495" applyFont="1" applyFill="1" applyBorder="1" applyAlignment="1">
      <alignment horizontal="center" vertical="center" wrapText="1"/>
    </xf>
    <xf numFmtId="9" fontId="49" fillId="56" borderId="60" xfId="0" applyNumberFormat="1" applyFont="1" applyFill="1" applyBorder="1" applyAlignment="1">
      <alignment vertical="center" wrapText="1"/>
    </xf>
    <xf numFmtId="0" fontId="49" fillId="56" borderId="60" xfId="0" applyFont="1" applyFill="1" applyBorder="1" applyAlignment="1">
      <alignment vertical="center" wrapText="1"/>
    </xf>
    <xf numFmtId="0" fontId="0" fillId="59" borderId="60" xfId="0" applyFill="1" applyBorder="1"/>
    <xf numFmtId="0" fontId="0" fillId="58" borderId="60" xfId="0" applyFill="1" applyBorder="1"/>
    <xf numFmtId="0" fontId="0" fillId="57" borderId="60" xfId="0" applyFill="1" applyBorder="1"/>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0</c:v>
                </c:pt>
                <c:pt idx="9" formatCode="_(* #,##0.000_);_(* \(#,##0.000\);_(* &quot;-&quot;??_);_(@_)">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1.4000000000000002E-2</c:v>
                </c:pt>
                <c:pt idx="9" formatCode="_(* #,##0.000_);_(* \(#,##0.000\);_(* &quot;-&quot;??_);_(@_)">
                  <c:v>3.8000000000000006E-2</c:v>
                </c:pt>
                <c:pt idx="10" formatCode="_(* #,##0.000_);_(* \(#,##0.000\);_(* &quot;-&quot;??_);_(@_)">
                  <c:v>4.4000000000000004E-2</c:v>
                </c:pt>
                <c:pt idx="11" formatCode="_(* #,##0.000_);_(* \(#,##0.000\);_(* &quot;-&quot;??_);_(@_)">
                  <c:v>4.0000000000000001E-3</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0</c:v>
                </c:pt>
                <c:pt idx="9" formatCode="_(* #,##0.000_);_(* \(#,##0.000\);_(* &quot;-&quot;??_);_(@_)">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5.8800000000000005E-2</c:v>
                </c:pt>
                <c:pt idx="9" formatCode="_(* #,##0.000_);_(* \(#,##0.000\);_(* &quot;-&quot;??_);_(@_)">
                  <c:v>0.15959999999999999</c:v>
                </c:pt>
                <c:pt idx="10" formatCode="_(* #,##0.000_);_(* \(#,##0.000\);_(* &quot;-&quot;??_);_(@_)">
                  <c:v>0.18479999999999999</c:v>
                </c:pt>
                <c:pt idx="11" formatCode="_(* #,##0.000_);_(* \(#,##0.000\);_(* &quot;-&quot;??_);_(@_)">
                  <c:v>1.6799999999999999E-2</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0</c:v>
                </c:pt>
                <c:pt idx="9" formatCode="_(* #,##0.000_);_(* \(#,##0.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formatCode="_(* #,##0.000_);_(* \(#,##0.000\);_(* &quot;-&quot;??_);_(@_)">
                  <c:v>0</c:v>
                </c:pt>
                <c:pt idx="8" formatCode="_(* #,##0.000_);_(* \(#,##0.000\);_(* &quot;-&quot;??_);_(@_)">
                  <c:v>0.13300000000000001</c:v>
                </c:pt>
                <c:pt idx="9" formatCode="_(* #,##0.000_);_(* \(#,##0.000\);_(* &quot;-&quot;??_);_(@_)">
                  <c:v>0.36099999999999999</c:v>
                </c:pt>
                <c:pt idx="10" formatCode="_(* #,##0.000_);_(* \(#,##0.000\);_(* &quot;-&quot;??_);_(@_)">
                  <c:v>0.41799999999999998</c:v>
                </c:pt>
                <c:pt idx="11" formatCode="_(* #,##0.000_);_(* \(#,##0.000\);_(* &quot;-&quot;??_);_(@_)">
                  <c:v>3.7999999999999999E-2</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2.0720000000000006E-2</c:v>
                </c:pt>
                <c:pt idx="9">
                  <c:v>3.9760000000000004E-2</c:v>
                </c:pt>
                <c:pt idx="10">
                  <c:v>3.9760000000000004E-2</c:v>
                </c:pt>
                <c:pt idx="11">
                  <c:v>3.9760000000000004E-2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defaultColWidth="10.85546875" defaultRowHeight="14.45"/>
  <cols>
    <col min="1" max="1" width="15.85546875" style="55" customWidth="1"/>
    <col min="2" max="2" width="23.140625" style="55" customWidth="1"/>
    <col min="3" max="3" width="16.140625" style="55" customWidth="1"/>
    <col min="4" max="4" width="16.42578125" style="58" customWidth="1"/>
    <col min="5" max="5" width="17.42578125" style="55" customWidth="1"/>
    <col min="6" max="6" width="23.42578125" style="55" customWidth="1"/>
    <col min="7" max="7" width="17.140625" style="55" customWidth="1"/>
    <col min="8" max="8" width="16.42578125" style="55" customWidth="1"/>
    <col min="9" max="9" width="18.140625" style="55" customWidth="1"/>
    <col min="10" max="10" width="13.85546875" style="55" customWidth="1"/>
    <col min="11" max="11" width="13.85546875" style="65" customWidth="1"/>
    <col min="12" max="14" width="13.85546875" style="55" customWidth="1"/>
    <col min="15" max="17" width="13.5703125" style="55" customWidth="1"/>
    <col min="18" max="18" width="11.5703125" style="55" customWidth="1"/>
    <col min="19" max="19" width="9.85546875" style="55" customWidth="1"/>
    <col min="20" max="20" width="10.42578125" style="55" customWidth="1"/>
    <col min="21" max="21" width="14.140625" style="55" customWidth="1"/>
    <col min="22" max="22" width="11.5703125" style="55" customWidth="1"/>
    <col min="23" max="23" width="12.42578125" style="55" customWidth="1"/>
    <col min="24" max="26" width="14.5703125" style="55" customWidth="1"/>
    <col min="27" max="27" width="16.42578125" style="73" customWidth="1"/>
    <col min="28" max="28" width="14.85546875" style="55" customWidth="1"/>
    <col min="29" max="29" width="14.42578125" style="55" customWidth="1"/>
    <col min="30" max="30" width="89.85546875" style="55" customWidth="1"/>
    <col min="31" max="31" width="79.42578125" style="55" customWidth="1"/>
    <col min="32" max="32" width="87.42578125" style="55" customWidth="1"/>
    <col min="33" max="16384" width="10.85546875" style="55"/>
  </cols>
  <sheetData>
    <row r="2" spans="1:67" s="75" customFormat="1" ht="45.75" customHeight="1">
      <c r="A2" s="332"/>
      <c r="B2" s="332"/>
      <c r="C2" s="333" t="s">
        <v>0</v>
      </c>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148"/>
    </row>
    <row r="3" spans="1:67" s="75" customFormat="1" ht="45.75" customHeight="1">
      <c r="A3" s="332"/>
      <c r="B3" s="332"/>
      <c r="C3" s="333" t="s">
        <v>1</v>
      </c>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149"/>
    </row>
    <row r="4" spans="1:67" s="75" customFormat="1" ht="45.75" customHeight="1">
      <c r="A4" s="332"/>
      <c r="B4" s="332"/>
      <c r="C4" s="333" t="s">
        <v>2</v>
      </c>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149"/>
    </row>
    <row r="5" spans="1:67" s="75" customFormat="1" ht="45.75" customHeight="1">
      <c r="A5" s="332"/>
      <c r="B5" s="332"/>
      <c r="C5" s="334" t="s">
        <v>3</v>
      </c>
      <c r="D5" s="334"/>
      <c r="E5" s="334"/>
      <c r="F5" s="334"/>
      <c r="G5" s="334"/>
      <c r="H5" s="334"/>
      <c r="I5" s="334"/>
      <c r="J5" s="334"/>
      <c r="K5" s="334"/>
      <c r="L5" s="334"/>
      <c r="M5" s="334"/>
      <c r="N5" s="334"/>
      <c r="O5" s="334"/>
      <c r="P5" s="334"/>
      <c r="Q5" s="334"/>
      <c r="R5" s="335" t="s">
        <v>4</v>
      </c>
      <c r="S5" s="335"/>
      <c r="T5" s="335"/>
      <c r="U5" s="335"/>
      <c r="V5" s="335"/>
      <c r="W5" s="335"/>
      <c r="X5" s="335"/>
      <c r="Y5" s="335"/>
      <c r="Z5" s="335"/>
      <c r="AA5" s="335"/>
      <c r="AB5" s="335"/>
      <c r="AC5" s="335"/>
      <c r="AD5" s="335"/>
      <c r="AE5" s="335"/>
      <c r="AF5" s="150"/>
    </row>
    <row r="6" spans="1:67" s="76" customFormat="1" ht="30.75" customHeight="1">
      <c r="D6" s="77"/>
      <c r="K6" s="75"/>
      <c r="AA6" s="78"/>
    </row>
    <row r="7" spans="1:67" s="76" customFormat="1" ht="42" customHeight="1">
      <c r="B7" s="336" t="s">
        <v>5</v>
      </c>
      <c r="C7" s="337" t="e">
        <f>+#REF!</f>
        <v>#REF!</v>
      </c>
      <c r="D7" s="337"/>
      <c r="E7" s="337"/>
      <c r="F7" s="337"/>
      <c r="G7" s="337"/>
      <c r="K7" s="75"/>
      <c r="AA7" s="78"/>
    </row>
    <row r="8" spans="1:67" s="76" customFormat="1" ht="42" customHeight="1">
      <c r="B8" s="336" t="s">
        <v>6</v>
      </c>
      <c r="C8" s="337" t="e">
        <f>+#REF!</f>
        <v>#REF!</v>
      </c>
      <c r="D8" s="337"/>
      <c r="E8" s="337"/>
      <c r="F8" s="337"/>
      <c r="G8" s="337"/>
      <c r="K8" s="75"/>
      <c r="AA8" s="78"/>
    </row>
    <row r="9" spans="1:67" s="76" customFormat="1" ht="42" customHeight="1">
      <c r="B9" s="338" t="s">
        <v>7</v>
      </c>
      <c r="C9" s="337" t="e">
        <f>+#REF!</f>
        <v>#REF!</v>
      </c>
      <c r="D9" s="337"/>
      <c r="E9" s="337"/>
      <c r="F9" s="337"/>
      <c r="G9" s="337"/>
      <c r="K9" s="75"/>
      <c r="Q9" s="79"/>
      <c r="R9" s="80"/>
      <c r="AA9" s="78"/>
    </row>
    <row r="10" spans="1:67" s="61" customFormat="1" ht="24.75" customHeight="1">
      <c r="A10" s="59"/>
      <c r="B10" s="59"/>
      <c r="C10" s="59"/>
      <c r="D10" s="59"/>
      <c r="E10" s="60"/>
      <c r="F10" s="60"/>
      <c r="G10" s="60"/>
      <c r="H10" s="60"/>
      <c r="I10" s="60"/>
      <c r="J10" s="60"/>
      <c r="K10" s="69"/>
      <c r="L10" s="60"/>
      <c r="M10" s="60"/>
      <c r="N10" s="60"/>
      <c r="O10" s="60"/>
      <c r="P10" s="60"/>
      <c r="Q10" s="60"/>
      <c r="R10" s="60"/>
      <c r="S10" s="60"/>
      <c r="T10" s="60"/>
      <c r="U10" s="60"/>
      <c r="V10" s="60"/>
      <c r="W10" s="60"/>
      <c r="X10" s="60"/>
      <c r="Y10" s="60"/>
      <c r="Z10" s="60"/>
      <c r="AA10" s="74"/>
      <c r="AB10" s="60"/>
      <c r="AC10" s="60"/>
    </row>
    <row r="11" spans="1:67" s="62" customFormat="1" ht="35.25" customHeight="1">
      <c r="A11" s="339" t="str">
        <f>+'[1]Sección 1. Metas - Magnitud'!B13</f>
        <v>PLAN DE DESARROLLO - BOGOTÁ MEJOR PARA TODOS 2016-2020</v>
      </c>
      <c r="B11" s="340"/>
      <c r="C11" s="340"/>
      <c r="D11" s="340"/>
      <c r="E11" s="340"/>
      <c r="F11" s="340"/>
      <c r="G11" s="340"/>
      <c r="H11" s="341"/>
      <c r="I11" s="151" t="s">
        <v>8</v>
      </c>
      <c r="J11" s="152"/>
      <c r="K11" s="152"/>
      <c r="L11" s="152"/>
      <c r="M11" s="152"/>
      <c r="N11" s="153"/>
      <c r="O11" s="342" t="s">
        <v>9</v>
      </c>
      <c r="P11" s="342"/>
      <c r="Q11" s="342"/>
      <c r="R11" s="342"/>
      <c r="S11" s="342"/>
      <c r="T11" s="342"/>
      <c r="U11" s="342"/>
      <c r="V11" s="342"/>
      <c r="W11" s="342"/>
      <c r="X11" s="342"/>
      <c r="Y11" s="342"/>
      <c r="Z11" s="342"/>
      <c r="AA11" s="342"/>
      <c r="AB11" s="342"/>
      <c r="AC11" s="342"/>
      <c r="AD11" s="339" t="s">
        <v>10</v>
      </c>
      <c r="AE11" s="340"/>
      <c r="AF11" s="341"/>
    </row>
    <row r="12" spans="1:67" s="62" customFormat="1" ht="56.25" customHeight="1">
      <c r="A12" s="56" t="s">
        <v>11</v>
      </c>
      <c r="B12" s="56" t="s">
        <v>12</v>
      </c>
      <c r="C12" s="56" t="s">
        <v>13</v>
      </c>
      <c r="D12" s="56" t="s">
        <v>14</v>
      </c>
      <c r="E12" s="56" t="s">
        <v>15</v>
      </c>
      <c r="F12" s="56" t="s">
        <v>16</v>
      </c>
      <c r="G12" s="56" t="s">
        <v>17</v>
      </c>
      <c r="H12" s="56" t="s">
        <v>18</v>
      </c>
      <c r="I12" s="343" t="s">
        <v>19</v>
      </c>
      <c r="J12" s="343">
        <v>2016</v>
      </c>
      <c r="K12" s="343">
        <v>2017</v>
      </c>
      <c r="L12" s="343">
        <v>2018</v>
      </c>
      <c r="M12" s="343">
        <v>2019</v>
      </c>
      <c r="N12" s="343">
        <v>2020</v>
      </c>
      <c r="O12" s="344" t="s">
        <v>20</v>
      </c>
      <c r="P12" s="344" t="s">
        <v>21</v>
      </c>
      <c r="Q12" s="344" t="s">
        <v>22</v>
      </c>
      <c r="R12" s="344" t="s">
        <v>23</v>
      </c>
      <c r="S12" s="344" t="s">
        <v>24</v>
      </c>
      <c r="T12" s="344" t="s">
        <v>25</v>
      </c>
      <c r="U12" s="344" t="s">
        <v>26</v>
      </c>
      <c r="V12" s="344" t="s">
        <v>27</v>
      </c>
      <c r="W12" s="344" t="s">
        <v>28</v>
      </c>
      <c r="X12" s="344" t="s">
        <v>29</v>
      </c>
      <c r="Y12" s="344" t="s">
        <v>30</v>
      </c>
      <c r="Z12" s="344" t="s">
        <v>31</v>
      </c>
      <c r="AA12" s="344" t="s">
        <v>32</v>
      </c>
      <c r="AB12" s="345" t="s">
        <v>33</v>
      </c>
      <c r="AC12" s="344" t="s">
        <v>34</v>
      </c>
      <c r="AD12" s="57" t="s">
        <v>35</v>
      </c>
      <c r="AE12" s="57" t="s">
        <v>36</v>
      </c>
      <c r="AF12" s="57" t="s">
        <v>37</v>
      </c>
    </row>
    <row r="13" spans="1:67" s="64" customFormat="1" ht="84.75" customHeight="1">
      <c r="A13" s="346" t="s">
        <v>38</v>
      </c>
      <c r="B13" s="346" t="str">
        <f>+'[2]Sección 1. Metas - Magnitud'!I15</f>
        <v>Demarcar 2.600 kilómetro carril de vías</v>
      </c>
      <c r="C13" s="346">
        <v>224</v>
      </c>
      <c r="D13" s="346" t="s">
        <v>39</v>
      </c>
      <c r="E13" s="346">
        <v>171</v>
      </c>
      <c r="F13" s="347" t="s">
        <v>40</v>
      </c>
      <c r="G13" s="346" t="s">
        <v>41</v>
      </c>
      <c r="H13" s="346" t="s">
        <v>42</v>
      </c>
      <c r="I13" s="348" t="e">
        <f>SUM(J13:N14)</f>
        <v>#REF!</v>
      </c>
      <c r="J13" s="134" t="e">
        <f>+#REF!</f>
        <v>#REF!</v>
      </c>
      <c r="K13" s="154" t="e">
        <f>+#REF!</f>
        <v>#REF!</v>
      </c>
      <c r="L13" s="132" t="e">
        <f>+#REF!</f>
        <v>#REF!</v>
      </c>
      <c r="M13" s="134" t="e">
        <f>+#REF!</f>
        <v>#REF!</v>
      </c>
      <c r="N13" s="134" t="e">
        <f>+#REF!</f>
        <v>#REF!</v>
      </c>
      <c r="O13" s="136" t="e">
        <f>+#REF!</f>
        <v>#REF!</v>
      </c>
      <c r="P13" s="136">
        <v>6.45</v>
      </c>
      <c r="Q13" s="136">
        <v>31.03</v>
      </c>
      <c r="R13" s="136"/>
      <c r="S13" s="136" t="e">
        <f>+#REF!</f>
        <v>#REF!</v>
      </c>
      <c r="T13" s="136" t="e">
        <f>+#REF!</f>
        <v>#REF!</v>
      </c>
      <c r="U13" s="136" t="e">
        <f>+#REF!</f>
        <v>#REF!</v>
      </c>
      <c r="V13" s="136" t="e">
        <f>+#REF!</f>
        <v>#REF!</v>
      </c>
      <c r="W13" s="136" t="e">
        <f>+#REF!</f>
        <v>#REF!</v>
      </c>
      <c r="X13" s="136" t="e">
        <f>+#REF!</f>
        <v>#REF!</v>
      </c>
      <c r="Y13" s="136" t="e">
        <f>+#REF!</f>
        <v>#REF!</v>
      </c>
      <c r="Z13" s="136" t="e">
        <f>+#REF!</f>
        <v>#REF!</v>
      </c>
      <c r="AA13" s="140" t="e">
        <f>SUM(O13:Z14)</f>
        <v>#REF!</v>
      </c>
      <c r="AB13" s="349" t="e">
        <f>+AA13/K13</f>
        <v>#REF!</v>
      </c>
      <c r="AC13" s="349" t="e">
        <f>+(J13+AA13)/I13</f>
        <v>#REF!</v>
      </c>
      <c r="AD13" s="138" t="s">
        <v>43</v>
      </c>
      <c r="AE13" s="130" t="s">
        <v>44</v>
      </c>
      <c r="AF13" s="138" t="s">
        <v>45</v>
      </c>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row>
    <row r="14" spans="1:67" ht="195.75" customHeight="1">
      <c r="A14" s="346"/>
      <c r="B14" s="346"/>
      <c r="C14" s="346"/>
      <c r="D14" s="346"/>
      <c r="E14" s="346"/>
      <c r="F14" s="347"/>
      <c r="G14" s="346"/>
      <c r="H14" s="346"/>
      <c r="I14" s="348"/>
      <c r="J14" s="135"/>
      <c r="K14" s="155"/>
      <c r="L14" s="133"/>
      <c r="M14" s="135"/>
      <c r="N14" s="135"/>
      <c r="O14" s="137"/>
      <c r="P14" s="137"/>
      <c r="Q14" s="137"/>
      <c r="R14" s="137"/>
      <c r="S14" s="137"/>
      <c r="T14" s="137"/>
      <c r="U14" s="137"/>
      <c r="V14" s="137"/>
      <c r="W14" s="137"/>
      <c r="X14" s="137"/>
      <c r="Y14" s="137"/>
      <c r="Z14" s="137"/>
      <c r="AA14" s="141"/>
      <c r="AB14" s="349"/>
      <c r="AC14" s="349"/>
      <c r="AD14" s="139"/>
      <c r="AE14" s="131"/>
      <c r="AF14" s="139"/>
    </row>
    <row r="15" spans="1:67" ht="89.25" customHeight="1">
      <c r="A15" s="346" t="s">
        <v>38</v>
      </c>
      <c r="B15" s="346" t="str">
        <f>+'[2]Sección 1. Metas - Magnitud'!I18</f>
        <v>Instalar 35.000 señales verticales de pedestal</v>
      </c>
      <c r="C15" s="346">
        <v>223</v>
      </c>
      <c r="D15" s="346" t="s">
        <v>46</v>
      </c>
      <c r="E15" s="346">
        <v>170</v>
      </c>
      <c r="F15" s="347" t="s">
        <v>47</v>
      </c>
      <c r="G15" s="346" t="s">
        <v>41</v>
      </c>
      <c r="H15" s="346" t="s">
        <v>42</v>
      </c>
      <c r="I15" s="348" t="e">
        <f>SUM(J15:N16)</f>
        <v>#REF!</v>
      </c>
      <c r="J15" s="146" t="e">
        <f>+#REF!</f>
        <v>#REF!</v>
      </c>
      <c r="K15" s="142" t="e">
        <f>+#REF!</f>
        <v>#REF!</v>
      </c>
      <c r="L15" s="144" t="e">
        <f>+#REF!</f>
        <v>#REF!</v>
      </c>
      <c r="M15" s="146" t="e">
        <f>+#REF!</f>
        <v>#REF!</v>
      </c>
      <c r="N15" s="146" t="e">
        <f>+#REF!</f>
        <v>#REF!</v>
      </c>
      <c r="O15" s="136">
        <v>53</v>
      </c>
      <c r="P15" s="136">
        <v>712</v>
      </c>
      <c r="Q15" s="136">
        <v>881</v>
      </c>
      <c r="R15" s="136"/>
      <c r="S15" s="136" t="e">
        <f>+#REF!</f>
        <v>#REF!</v>
      </c>
      <c r="T15" s="136" t="e">
        <f>+#REF!</f>
        <v>#REF!</v>
      </c>
      <c r="U15" s="136" t="e">
        <f>+#REF!</f>
        <v>#REF!</v>
      </c>
      <c r="V15" s="136" t="e">
        <f>+#REF!</f>
        <v>#REF!</v>
      </c>
      <c r="W15" s="136" t="e">
        <f>+#REF!</f>
        <v>#REF!</v>
      </c>
      <c r="X15" s="136" t="e">
        <f>+#REF!</f>
        <v>#REF!</v>
      </c>
      <c r="Y15" s="136" t="e">
        <f>+#REF!</f>
        <v>#REF!</v>
      </c>
      <c r="Z15" s="136" t="e">
        <f>+#REF!</f>
        <v>#REF!</v>
      </c>
      <c r="AA15" s="140" t="e">
        <f>SUM(O15:Z16)</f>
        <v>#REF!</v>
      </c>
      <c r="AB15" s="349" t="e">
        <f>+AA15/K15</f>
        <v>#REF!</v>
      </c>
      <c r="AC15" s="349" t="e">
        <f>+(J15+AA15)/I15</f>
        <v>#REF!</v>
      </c>
      <c r="AD15" s="138" t="s">
        <v>48</v>
      </c>
      <c r="AE15" s="130" t="s">
        <v>44</v>
      </c>
      <c r="AF15" s="138" t="s">
        <v>49</v>
      </c>
    </row>
    <row r="16" spans="1:67" ht="140.25" customHeight="1">
      <c r="A16" s="346"/>
      <c r="B16" s="346"/>
      <c r="C16" s="346"/>
      <c r="D16" s="346"/>
      <c r="E16" s="346"/>
      <c r="F16" s="347"/>
      <c r="G16" s="346"/>
      <c r="H16" s="346"/>
      <c r="I16" s="348"/>
      <c r="J16" s="147"/>
      <c r="K16" s="143"/>
      <c r="L16" s="145"/>
      <c r="M16" s="147"/>
      <c r="N16" s="147"/>
      <c r="O16" s="137"/>
      <c r="P16" s="137"/>
      <c r="Q16" s="137"/>
      <c r="R16" s="137"/>
      <c r="S16" s="137"/>
      <c r="T16" s="137"/>
      <c r="U16" s="137"/>
      <c r="V16" s="137"/>
      <c r="W16" s="137"/>
      <c r="X16" s="137"/>
      <c r="Y16" s="137"/>
      <c r="Z16" s="137"/>
      <c r="AA16" s="141"/>
      <c r="AB16" s="349"/>
      <c r="AC16" s="349"/>
      <c r="AD16" s="139"/>
      <c r="AE16" s="131"/>
      <c r="AF16" s="139"/>
    </row>
    <row r="17" spans="1:32" ht="62.25" customHeight="1">
      <c r="A17" s="346" t="s">
        <v>38</v>
      </c>
      <c r="B17" s="350" t="str">
        <f>+'[2]Sección 1. Metas - Magnitud'!I45</f>
        <v>Realizar el 100% de las actividades para la segunda fase del Sistema Inteligente de Tranporte - SIT</v>
      </c>
      <c r="C17" s="346">
        <v>231</v>
      </c>
      <c r="D17" s="346" t="s">
        <v>50</v>
      </c>
      <c r="E17" s="346">
        <v>178</v>
      </c>
      <c r="F17" s="347" t="s">
        <v>51</v>
      </c>
      <c r="G17" s="346" t="s">
        <v>52</v>
      </c>
      <c r="H17" s="346" t="s">
        <v>42</v>
      </c>
      <c r="I17" s="351">
        <f>SUM(J17:N18)</f>
        <v>1</v>
      </c>
      <c r="J17" s="182">
        <v>0.05</v>
      </c>
      <c r="K17" s="170">
        <v>0.28999999999999998</v>
      </c>
      <c r="L17" s="172">
        <v>0.25</v>
      </c>
      <c r="M17" s="170">
        <v>0.4</v>
      </c>
      <c r="N17" s="170">
        <v>0.01</v>
      </c>
      <c r="O17" s="174">
        <v>0.19</v>
      </c>
      <c r="P17" s="175"/>
      <c r="Q17" s="175"/>
      <c r="R17" s="178">
        <v>0</v>
      </c>
      <c r="S17" s="179"/>
      <c r="T17" s="179"/>
      <c r="U17" s="158">
        <v>0</v>
      </c>
      <c r="V17" s="159"/>
      <c r="W17" s="159"/>
      <c r="X17" s="158">
        <v>0</v>
      </c>
      <c r="Y17" s="159"/>
      <c r="Z17" s="159"/>
      <c r="AA17" s="162">
        <f>+R17+O17+U17+X17</f>
        <v>0.19</v>
      </c>
      <c r="AB17" s="349">
        <f>+AA17/K17</f>
        <v>0.65517241379310354</v>
      </c>
      <c r="AC17" s="349">
        <f>+(J17+AA17)/I17</f>
        <v>0.24</v>
      </c>
      <c r="AD17" s="156" t="s">
        <v>53</v>
      </c>
      <c r="AE17" s="130" t="s">
        <v>44</v>
      </c>
      <c r="AF17" s="156" t="s">
        <v>54</v>
      </c>
    </row>
    <row r="18" spans="1:32" ht="200.25" customHeight="1">
      <c r="A18" s="346"/>
      <c r="B18" s="350"/>
      <c r="C18" s="346"/>
      <c r="D18" s="346"/>
      <c r="E18" s="346"/>
      <c r="F18" s="347"/>
      <c r="G18" s="346"/>
      <c r="H18" s="346"/>
      <c r="I18" s="352"/>
      <c r="J18" s="183"/>
      <c r="K18" s="171"/>
      <c r="L18" s="173"/>
      <c r="M18" s="171"/>
      <c r="N18" s="171"/>
      <c r="O18" s="176"/>
      <c r="P18" s="177"/>
      <c r="Q18" s="177"/>
      <c r="R18" s="180"/>
      <c r="S18" s="181"/>
      <c r="T18" s="181"/>
      <c r="U18" s="160"/>
      <c r="V18" s="161"/>
      <c r="W18" s="161"/>
      <c r="X18" s="160"/>
      <c r="Y18" s="161"/>
      <c r="Z18" s="161"/>
      <c r="AA18" s="163"/>
      <c r="AB18" s="349"/>
      <c r="AC18" s="349"/>
      <c r="AD18" s="157"/>
      <c r="AE18" s="131"/>
      <c r="AF18" s="157"/>
    </row>
    <row r="19" spans="1:32" ht="62.25" customHeight="1">
      <c r="A19" s="346" t="s">
        <v>38</v>
      </c>
      <c r="B19" s="350" t="str">
        <f>+'[2]Sección 1. Metas - Magnitud'!I48</f>
        <v>Realizar el 100% de las actividades para la segunda fase de Semáforos Inteligentes.</v>
      </c>
      <c r="C19" s="346">
        <v>232</v>
      </c>
      <c r="D19" s="346" t="s">
        <v>55</v>
      </c>
      <c r="E19" s="346">
        <v>179</v>
      </c>
      <c r="F19" s="347" t="s">
        <v>56</v>
      </c>
      <c r="G19" s="346" t="s">
        <v>52</v>
      </c>
      <c r="H19" s="346" t="s">
        <v>42</v>
      </c>
      <c r="I19" s="351">
        <f>SUM(J19:N20)</f>
        <v>1</v>
      </c>
      <c r="J19" s="182">
        <v>0.01</v>
      </c>
      <c r="K19" s="170">
        <v>0.15</v>
      </c>
      <c r="L19" s="172">
        <v>0.42</v>
      </c>
      <c r="M19" s="170">
        <v>0.42</v>
      </c>
      <c r="N19" s="170">
        <v>0</v>
      </c>
      <c r="O19" s="166">
        <v>0.35</v>
      </c>
      <c r="P19" s="167"/>
      <c r="Q19" s="167"/>
      <c r="R19" s="174">
        <v>0</v>
      </c>
      <c r="S19" s="175"/>
      <c r="T19" s="175"/>
      <c r="U19" s="166">
        <v>0</v>
      </c>
      <c r="V19" s="167"/>
      <c r="W19" s="167"/>
      <c r="X19" s="166">
        <v>0</v>
      </c>
      <c r="Y19" s="167"/>
      <c r="Z19" s="167"/>
      <c r="AA19" s="164">
        <f>+R19+O19+U19+X19</f>
        <v>0.35</v>
      </c>
      <c r="AB19" s="349">
        <f>+AA19/K19</f>
        <v>2.3333333333333335</v>
      </c>
      <c r="AC19" s="349">
        <f>+(J19+AA19)/I19</f>
        <v>0.36</v>
      </c>
      <c r="AD19" s="156" t="s">
        <v>57</v>
      </c>
      <c r="AE19" s="130" t="s">
        <v>44</v>
      </c>
      <c r="AF19" s="156" t="s">
        <v>54</v>
      </c>
    </row>
    <row r="20" spans="1:32" ht="298.5" customHeight="1">
      <c r="A20" s="346"/>
      <c r="B20" s="350"/>
      <c r="C20" s="346"/>
      <c r="D20" s="346"/>
      <c r="E20" s="346"/>
      <c r="F20" s="347"/>
      <c r="G20" s="346"/>
      <c r="H20" s="346"/>
      <c r="I20" s="352"/>
      <c r="J20" s="183"/>
      <c r="K20" s="171"/>
      <c r="L20" s="173"/>
      <c r="M20" s="171"/>
      <c r="N20" s="171"/>
      <c r="O20" s="168"/>
      <c r="P20" s="169"/>
      <c r="Q20" s="169"/>
      <c r="R20" s="176"/>
      <c r="S20" s="177"/>
      <c r="T20" s="177"/>
      <c r="U20" s="168"/>
      <c r="V20" s="169"/>
      <c r="W20" s="169"/>
      <c r="X20" s="168"/>
      <c r="Y20" s="169"/>
      <c r="Z20" s="169"/>
      <c r="AA20" s="165"/>
      <c r="AB20" s="349"/>
      <c r="AC20" s="349"/>
      <c r="AD20" s="157"/>
      <c r="AE20" s="131"/>
      <c r="AF20" s="157"/>
    </row>
    <row r="21" spans="1:32" ht="62.25" customHeight="1">
      <c r="A21" s="346" t="s">
        <v>38</v>
      </c>
      <c r="B21" s="350" t="str">
        <f>+'[2]Sección 1. Metas - Magnitud'!I51</f>
        <v>Realizar el 100% de las actividades para la primera fase de Detección Electrónica DEI</v>
      </c>
      <c r="C21" s="346">
        <v>233</v>
      </c>
      <c r="D21" s="346" t="s">
        <v>58</v>
      </c>
      <c r="E21" s="346">
        <v>180</v>
      </c>
      <c r="F21" s="347" t="s">
        <v>59</v>
      </c>
      <c r="G21" s="346" t="s">
        <v>52</v>
      </c>
      <c r="H21" s="346" t="s">
        <v>42</v>
      </c>
      <c r="I21" s="351">
        <f>SUM(J21:N22)</f>
        <v>1</v>
      </c>
      <c r="J21" s="182">
        <v>0.01</v>
      </c>
      <c r="K21" s="170">
        <v>0.1</v>
      </c>
      <c r="L21" s="172">
        <v>0.3</v>
      </c>
      <c r="M21" s="170">
        <v>0.55000000000000004</v>
      </c>
      <c r="N21" s="170">
        <v>0.04</v>
      </c>
      <c r="O21" s="166">
        <v>4.4999999999999998E-2</v>
      </c>
      <c r="P21" s="167"/>
      <c r="Q21" s="167"/>
      <c r="R21" s="166">
        <v>0</v>
      </c>
      <c r="S21" s="167"/>
      <c r="T21" s="167"/>
      <c r="U21" s="166">
        <v>0</v>
      </c>
      <c r="V21" s="167"/>
      <c r="W21" s="167"/>
      <c r="X21" s="166">
        <v>0</v>
      </c>
      <c r="Y21" s="167"/>
      <c r="Z21" s="167"/>
      <c r="AA21" s="164">
        <f>+R21+O21+U21+X21</f>
        <v>4.4999999999999998E-2</v>
      </c>
      <c r="AB21" s="349">
        <f>+AA21/K21</f>
        <v>0.44999999999999996</v>
      </c>
      <c r="AC21" s="349">
        <f>+(J21+AA21)/I21</f>
        <v>5.5E-2</v>
      </c>
      <c r="AD21" s="156" t="s">
        <v>60</v>
      </c>
      <c r="AE21" s="130" t="s">
        <v>44</v>
      </c>
      <c r="AF21" s="156" t="s">
        <v>54</v>
      </c>
    </row>
    <row r="22" spans="1:32" ht="124.5" customHeight="1">
      <c r="A22" s="346"/>
      <c r="B22" s="350"/>
      <c r="C22" s="346"/>
      <c r="D22" s="346"/>
      <c r="E22" s="346"/>
      <c r="F22" s="347"/>
      <c r="G22" s="346"/>
      <c r="H22" s="346"/>
      <c r="I22" s="352"/>
      <c r="J22" s="183"/>
      <c r="K22" s="171"/>
      <c r="L22" s="173"/>
      <c r="M22" s="171"/>
      <c r="N22" s="171"/>
      <c r="O22" s="168"/>
      <c r="P22" s="169"/>
      <c r="Q22" s="169"/>
      <c r="R22" s="168"/>
      <c r="S22" s="169"/>
      <c r="T22" s="169"/>
      <c r="U22" s="168"/>
      <c r="V22" s="169"/>
      <c r="W22" s="169"/>
      <c r="X22" s="168"/>
      <c r="Y22" s="169"/>
      <c r="Z22" s="169"/>
      <c r="AA22" s="165"/>
      <c r="AB22" s="349"/>
      <c r="AC22" s="349"/>
      <c r="AD22" s="157"/>
      <c r="AE22" s="131"/>
      <c r="AF22" s="15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defaultColWidth="10.85546875" defaultRowHeight="12.9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3"/>
    <col min="25" max="16384" width="10.85546875" style="7"/>
  </cols>
  <sheetData>
    <row r="1" spans="2:14" ht="6" customHeight="1" thickBot="1"/>
    <row r="2" spans="2:14" ht="25.5" customHeight="1">
      <c r="B2" s="185"/>
      <c r="C2" s="184" t="s">
        <v>0</v>
      </c>
      <c r="D2" s="184"/>
      <c r="E2" s="184"/>
      <c r="F2" s="184"/>
      <c r="G2" s="184"/>
      <c r="H2" s="184"/>
      <c r="I2" s="186"/>
      <c r="J2" s="10"/>
      <c r="K2" s="10"/>
      <c r="M2" s="11" t="s">
        <v>61</v>
      </c>
    </row>
    <row r="3" spans="2:14" ht="25.5" customHeight="1">
      <c r="B3" s="353"/>
      <c r="C3" s="289" t="s">
        <v>1</v>
      </c>
      <c r="D3" s="289"/>
      <c r="E3" s="289"/>
      <c r="F3" s="289"/>
      <c r="G3" s="289"/>
      <c r="H3" s="289"/>
      <c r="I3" s="354"/>
      <c r="J3" s="10"/>
      <c r="K3" s="10"/>
      <c r="M3" s="11" t="s">
        <v>62</v>
      </c>
    </row>
    <row r="4" spans="2:14" ht="25.5" customHeight="1">
      <c r="B4" s="353"/>
      <c r="C4" s="289" t="s">
        <v>63</v>
      </c>
      <c r="D4" s="289"/>
      <c r="E4" s="289"/>
      <c r="F4" s="289"/>
      <c r="G4" s="289"/>
      <c r="H4" s="289"/>
      <c r="I4" s="354"/>
      <c r="J4" s="10"/>
      <c r="K4" s="10"/>
      <c r="M4" s="11" t="s">
        <v>64</v>
      </c>
    </row>
    <row r="5" spans="2:14" ht="25.5" customHeight="1">
      <c r="B5" s="353"/>
      <c r="C5" s="289" t="s">
        <v>65</v>
      </c>
      <c r="D5" s="289"/>
      <c r="E5" s="289"/>
      <c r="F5" s="289"/>
      <c r="G5" s="355" t="s">
        <v>66</v>
      </c>
      <c r="H5" s="355"/>
      <c r="I5" s="354"/>
      <c r="J5" s="10"/>
      <c r="K5" s="10"/>
      <c r="M5" s="11" t="s">
        <v>67</v>
      </c>
    </row>
    <row r="6" spans="2:14" ht="23.25" customHeight="1">
      <c r="B6" s="187" t="s">
        <v>68</v>
      </c>
      <c r="C6" s="188"/>
      <c r="D6" s="188"/>
      <c r="E6" s="188"/>
      <c r="F6" s="188"/>
      <c r="G6" s="188"/>
      <c r="H6" s="188"/>
      <c r="I6" s="189"/>
      <c r="J6" s="12"/>
      <c r="K6" s="12"/>
    </row>
    <row r="7" spans="2:14" ht="24" customHeight="1">
      <c r="B7" s="356" t="s">
        <v>69</v>
      </c>
      <c r="C7" s="190"/>
      <c r="D7" s="190"/>
      <c r="E7" s="190"/>
      <c r="F7" s="190"/>
      <c r="G7" s="190"/>
      <c r="H7" s="190"/>
      <c r="I7" s="191"/>
      <c r="J7" s="13"/>
      <c r="K7" s="13"/>
    </row>
    <row r="8" spans="2:14" ht="24" customHeight="1">
      <c r="B8" s="357" t="s">
        <v>70</v>
      </c>
      <c r="C8" s="358"/>
      <c r="D8" s="358"/>
      <c r="E8" s="358"/>
      <c r="F8" s="358"/>
      <c r="G8" s="358"/>
      <c r="H8" s="358"/>
      <c r="I8" s="359"/>
      <c r="J8" s="43"/>
      <c r="K8" s="43"/>
      <c r="N8" s="6" t="s">
        <v>71</v>
      </c>
    </row>
    <row r="9" spans="2:14" ht="30.75" customHeight="1">
      <c r="B9" s="68" t="s">
        <v>72</v>
      </c>
      <c r="C9" s="44">
        <v>14</v>
      </c>
      <c r="D9" s="192" t="s">
        <v>73</v>
      </c>
      <c r="E9" s="192"/>
      <c r="F9" s="360" t="s">
        <v>319</v>
      </c>
      <c r="G9" s="361"/>
      <c r="H9" s="361"/>
      <c r="I9" s="362"/>
      <c r="J9" s="14"/>
      <c r="K9" s="14"/>
      <c r="M9" s="11" t="s">
        <v>75</v>
      </c>
      <c r="N9" s="6" t="s">
        <v>76</v>
      </c>
    </row>
    <row r="10" spans="2:14" ht="30.75" customHeight="1">
      <c r="B10" s="363" t="s">
        <v>77</v>
      </c>
      <c r="C10" s="364" t="s">
        <v>78</v>
      </c>
      <c r="D10" s="365" t="s">
        <v>79</v>
      </c>
      <c r="E10" s="366"/>
      <c r="F10" s="367" t="s">
        <v>80</v>
      </c>
      <c r="G10" s="368"/>
      <c r="H10" s="369" t="s">
        <v>81</v>
      </c>
      <c r="I10" s="560" t="s">
        <v>78</v>
      </c>
      <c r="J10" s="15"/>
      <c r="K10" s="15"/>
      <c r="M10" s="11" t="s">
        <v>82</v>
      </c>
      <c r="N10" s="6" t="s">
        <v>83</v>
      </c>
    </row>
    <row r="11" spans="2:14" ht="30.75" customHeight="1">
      <c r="B11" s="363" t="s">
        <v>84</v>
      </c>
      <c r="C11" s="371" t="s">
        <v>85</v>
      </c>
      <c r="D11" s="371"/>
      <c r="E11" s="371"/>
      <c r="F11" s="371"/>
      <c r="G11" s="369" t="s">
        <v>86</v>
      </c>
      <c r="H11" s="372">
        <v>1032</v>
      </c>
      <c r="I11" s="373"/>
      <c r="J11" s="16"/>
      <c r="K11" s="16"/>
      <c r="M11" s="11" t="s">
        <v>87</v>
      </c>
      <c r="N11" s="6" t="s">
        <v>42</v>
      </c>
    </row>
    <row r="12" spans="2:14" ht="30.75" customHeight="1">
      <c r="B12" s="363" t="s">
        <v>88</v>
      </c>
      <c r="C12" s="374" t="s">
        <v>82</v>
      </c>
      <c r="D12" s="374"/>
      <c r="E12" s="374"/>
      <c r="F12" s="374"/>
      <c r="G12" s="369" t="s">
        <v>89</v>
      </c>
      <c r="H12" s="561" t="s">
        <v>320</v>
      </c>
      <c r="I12" s="562"/>
      <c r="J12" s="17"/>
      <c r="K12" s="17"/>
      <c r="M12" s="18" t="s">
        <v>91</v>
      </c>
    </row>
    <row r="13" spans="2:14" ht="30.75" customHeight="1">
      <c r="B13" s="363" t="s">
        <v>92</v>
      </c>
      <c r="C13" s="377" t="s">
        <v>93</v>
      </c>
      <c r="D13" s="377"/>
      <c r="E13" s="377"/>
      <c r="F13" s="377"/>
      <c r="G13" s="377"/>
      <c r="H13" s="377"/>
      <c r="I13" s="378"/>
      <c r="J13" s="19"/>
      <c r="K13" s="19"/>
      <c r="M13" s="18"/>
    </row>
    <row r="14" spans="2:14" ht="30.75" customHeight="1">
      <c r="B14" s="363" t="s">
        <v>94</v>
      </c>
      <c r="C14" s="367" t="s">
        <v>321</v>
      </c>
      <c r="D14" s="368"/>
      <c r="E14" s="368"/>
      <c r="F14" s="368"/>
      <c r="G14" s="368"/>
      <c r="H14" s="368"/>
      <c r="I14" s="379"/>
      <c r="J14" s="15"/>
      <c r="K14" s="15"/>
      <c r="M14" s="18"/>
      <c r="N14" s="6" t="s">
        <v>96</v>
      </c>
    </row>
    <row r="15" spans="2:14" ht="30.75" customHeight="1">
      <c r="B15" s="363" t="s">
        <v>97</v>
      </c>
      <c r="C15" s="360" t="s">
        <v>322</v>
      </c>
      <c r="D15" s="361"/>
      <c r="E15" s="361"/>
      <c r="F15" s="563"/>
      <c r="G15" s="369" t="s">
        <v>99</v>
      </c>
      <c r="H15" s="381" t="s">
        <v>100</v>
      </c>
      <c r="I15" s="382"/>
      <c r="J15" s="15"/>
      <c r="K15" s="15"/>
      <c r="M15" s="18" t="s">
        <v>101</v>
      </c>
      <c r="N15" s="6" t="s">
        <v>78</v>
      </c>
    </row>
    <row r="16" spans="2:14" ht="30.75" customHeight="1">
      <c r="B16" s="363" t="s">
        <v>102</v>
      </c>
      <c r="C16" s="383" t="s">
        <v>103</v>
      </c>
      <c r="D16" s="384"/>
      <c r="E16" s="384"/>
      <c r="F16" s="384"/>
      <c r="G16" s="369" t="s">
        <v>104</v>
      </c>
      <c r="H16" s="381" t="s">
        <v>42</v>
      </c>
      <c r="I16" s="382"/>
      <c r="J16" s="15"/>
      <c r="K16" s="15"/>
      <c r="M16" s="18" t="s">
        <v>105</v>
      </c>
    </row>
    <row r="17" spans="2:14" ht="36" customHeight="1">
      <c r="B17" s="363" t="s">
        <v>106</v>
      </c>
      <c r="C17" s="564" t="s">
        <v>323</v>
      </c>
      <c r="D17" s="565"/>
      <c r="E17" s="565"/>
      <c r="F17" s="565"/>
      <c r="G17" s="565"/>
      <c r="H17" s="565"/>
      <c r="I17" s="566"/>
      <c r="J17" s="19"/>
      <c r="K17" s="19"/>
      <c r="M17" s="18" t="s">
        <v>108</v>
      </c>
      <c r="N17" s="6" t="s">
        <v>109</v>
      </c>
    </row>
    <row r="18" spans="2:14" ht="30.75" customHeight="1">
      <c r="B18" s="363" t="s">
        <v>110</v>
      </c>
      <c r="C18" s="360" t="s">
        <v>324</v>
      </c>
      <c r="D18" s="361"/>
      <c r="E18" s="361"/>
      <c r="F18" s="361"/>
      <c r="G18" s="361"/>
      <c r="H18" s="361"/>
      <c r="I18" s="362"/>
      <c r="J18" s="20"/>
      <c r="K18" s="20"/>
      <c r="M18" s="18" t="s">
        <v>112</v>
      </c>
      <c r="N18" s="6" t="s">
        <v>113</v>
      </c>
    </row>
    <row r="19" spans="2:14" ht="30.75" customHeight="1">
      <c r="B19" s="363" t="s">
        <v>114</v>
      </c>
      <c r="C19" s="567" t="s">
        <v>325</v>
      </c>
      <c r="D19" s="568"/>
      <c r="E19" s="568"/>
      <c r="F19" s="568"/>
      <c r="G19" s="568"/>
      <c r="H19" s="568"/>
      <c r="I19" s="569"/>
      <c r="J19" s="21"/>
      <c r="K19" s="21"/>
      <c r="M19" s="18"/>
      <c r="N19" s="6" t="s">
        <v>116</v>
      </c>
    </row>
    <row r="20" spans="2:14" ht="30.75" customHeight="1">
      <c r="B20" s="363" t="s">
        <v>117</v>
      </c>
      <c r="C20" s="570" t="s">
        <v>41</v>
      </c>
      <c r="D20" s="571"/>
      <c r="E20" s="571"/>
      <c r="F20" s="571"/>
      <c r="G20" s="571"/>
      <c r="H20" s="571"/>
      <c r="I20" s="572"/>
      <c r="J20" s="22"/>
      <c r="K20" s="22"/>
      <c r="M20" s="18" t="s">
        <v>100</v>
      </c>
      <c r="N20" s="6" t="s">
        <v>118</v>
      </c>
    </row>
    <row r="21" spans="2:14" ht="27.75" customHeight="1">
      <c r="B21" s="388" t="s">
        <v>119</v>
      </c>
      <c r="C21" s="389" t="s">
        <v>120</v>
      </c>
      <c r="D21" s="389"/>
      <c r="E21" s="389"/>
      <c r="F21" s="390" t="s">
        <v>121</v>
      </c>
      <c r="G21" s="390"/>
      <c r="H21" s="390"/>
      <c r="I21" s="391"/>
      <c r="J21" s="23"/>
      <c r="K21" s="23"/>
      <c r="M21" s="18" t="s">
        <v>122</v>
      </c>
      <c r="N21" s="6" t="s">
        <v>123</v>
      </c>
    </row>
    <row r="22" spans="2:14" ht="27" customHeight="1">
      <c r="B22" s="193"/>
      <c r="C22" s="567" t="s">
        <v>326</v>
      </c>
      <c r="D22" s="568"/>
      <c r="E22" s="573"/>
      <c r="F22" s="567" t="s">
        <v>327</v>
      </c>
      <c r="G22" s="568"/>
      <c r="H22" s="568"/>
      <c r="I22" s="569"/>
      <c r="J22" s="21"/>
      <c r="K22" s="21"/>
      <c r="M22" s="18" t="s">
        <v>126</v>
      </c>
      <c r="N22" s="6" t="s">
        <v>127</v>
      </c>
    </row>
    <row r="23" spans="2:14" ht="39.75" customHeight="1">
      <c r="B23" s="363" t="s">
        <v>128</v>
      </c>
      <c r="C23" s="367" t="s">
        <v>41</v>
      </c>
      <c r="D23" s="368"/>
      <c r="E23" s="574"/>
      <c r="F23" s="367" t="s">
        <v>41</v>
      </c>
      <c r="G23" s="368"/>
      <c r="H23" s="368"/>
      <c r="I23" s="379"/>
      <c r="J23" s="15"/>
      <c r="K23" s="15"/>
      <c r="M23" s="18"/>
      <c r="N23" s="6" t="s">
        <v>93</v>
      </c>
    </row>
    <row r="24" spans="2:14" ht="44.25" customHeight="1">
      <c r="B24" s="363" t="s">
        <v>129</v>
      </c>
      <c r="C24" s="575" t="s">
        <v>328</v>
      </c>
      <c r="D24" s="576"/>
      <c r="E24" s="577"/>
      <c r="F24" s="567" t="s">
        <v>329</v>
      </c>
      <c r="G24" s="568"/>
      <c r="H24" s="568"/>
      <c r="I24" s="569"/>
      <c r="J24" s="20"/>
      <c r="K24" s="20"/>
      <c r="M24" s="24"/>
      <c r="N24" s="6" t="s">
        <v>132</v>
      </c>
    </row>
    <row r="25" spans="2:14" ht="29.25" customHeight="1">
      <c r="B25" s="363" t="s">
        <v>133</v>
      </c>
      <c r="C25" s="395" t="s">
        <v>103</v>
      </c>
      <c r="D25" s="396"/>
      <c r="E25" s="397"/>
      <c r="F25" s="369" t="s">
        <v>134</v>
      </c>
      <c r="G25" s="578">
        <v>74</v>
      </c>
      <c r="H25" s="579"/>
      <c r="I25" s="580"/>
      <c r="J25" s="25"/>
      <c r="K25" s="25"/>
      <c r="M25" s="24"/>
    </row>
    <row r="26" spans="2:14" ht="27" customHeight="1">
      <c r="B26" s="363" t="s">
        <v>135</v>
      </c>
      <c r="C26" s="360" t="s">
        <v>136</v>
      </c>
      <c r="D26" s="361"/>
      <c r="E26" s="563"/>
      <c r="F26" s="369" t="s">
        <v>137</v>
      </c>
      <c r="G26" s="578">
        <v>0</v>
      </c>
      <c r="H26" s="579"/>
      <c r="I26" s="580"/>
      <c r="J26" s="26"/>
      <c r="K26" s="26"/>
      <c r="M26" s="24"/>
    </row>
    <row r="27" spans="2:14" ht="47.25" customHeight="1">
      <c r="B27" s="405" t="s">
        <v>138</v>
      </c>
      <c r="C27" s="367" t="s">
        <v>108</v>
      </c>
      <c r="D27" s="368"/>
      <c r="E27" s="574"/>
      <c r="F27" s="27" t="s">
        <v>139</v>
      </c>
      <c r="G27" s="402" t="s">
        <v>140</v>
      </c>
      <c r="H27" s="403"/>
      <c r="I27" s="404"/>
      <c r="J27" s="23"/>
      <c r="K27" s="23"/>
      <c r="M27" s="24"/>
    </row>
    <row r="28" spans="2:14" ht="30" customHeight="1">
      <c r="B28" s="406" t="s">
        <v>141</v>
      </c>
      <c r="C28" s="407"/>
      <c r="D28" s="407"/>
      <c r="E28" s="407"/>
      <c r="F28" s="407"/>
      <c r="G28" s="407"/>
      <c r="H28" s="407"/>
      <c r="I28" s="408"/>
      <c r="J28" s="43"/>
      <c r="K28" s="43"/>
      <c r="M28" s="24"/>
    </row>
    <row r="29" spans="2:14" ht="56.25" customHeight="1">
      <c r="B29" s="409" t="s">
        <v>142</v>
      </c>
      <c r="C29" s="410" t="s">
        <v>143</v>
      </c>
      <c r="D29" s="410" t="s">
        <v>144</v>
      </c>
      <c r="E29" s="410" t="s">
        <v>145</v>
      </c>
      <c r="F29" s="410" t="s">
        <v>146</v>
      </c>
      <c r="G29" s="411" t="s">
        <v>147</v>
      </c>
      <c r="H29" s="411" t="s">
        <v>148</v>
      </c>
      <c r="I29" s="412" t="s">
        <v>149</v>
      </c>
      <c r="J29" s="54" t="s">
        <v>150</v>
      </c>
      <c r="K29" s="21"/>
      <c r="M29" s="24"/>
    </row>
    <row r="30" spans="2:14" ht="19.5" customHeight="1">
      <c r="B30" s="413" t="s">
        <v>151</v>
      </c>
      <c r="C30" s="581">
        <v>0</v>
      </c>
      <c r="D30" s="582">
        <f>+C30</f>
        <v>0</v>
      </c>
      <c r="E30" s="583">
        <v>0</v>
      </c>
      <c r="F30" s="584">
        <f>+E30</f>
        <v>0</v>
      </c>
      <c r="G30" s="585" t="e">
        <f>+C30/E30</f>
        <v>#DIV/0!</v>
      </c>
      <c r="H30" s="586" t="e">
        <f>+D30/F30</f>
        <v>#DIV/0!</v>
      </c>
      <c r="I30" s="587" t="e">
        <f>+D30/$G$26</f>
        <v>#DIV/0!</v>
      </c>
      <c r="J30" s="53">
        <v>0.99</v>
      </c>
      <c r="K30" s="28"/>
      <c r="M30" s="24"/>
    </row>
    <row r="31" spans="2:14" ht="19.5" customHeight="1">
      <c r="B31" s="413" t="s">
        <v>152</v>
      </c>
      <c r="C31" s="581">
        <v>0</v>
      </c>
      <c r="D31" s="582">
        <f>+D30+C31</f>
        <v>0</v>
      </c>
      <c r="E31" s="583">
        <v>0</v>
      </c>
      <c r="F31" s="584">
        <f>+F30+E31</f>
        <v>0</v>
      </c>
      <c r="G31" s="585" t="e">
        <f t="shared" ref="G31:G41" si="0">+C31/E31</f>
        <v>#DIV/0!</v>
      </c>
      <c r="H31" s="586" t="e">
        <f t="shared" ref="H31:H41" si="1">+D31/F31</f>
        <v>#DIV/0!</v>
      </c>
      <c r="I31" s="587" t="e">
        <f t="shared" ref="I31:I40" si="2">+D31/$G$26</f>
        <v>#DIV/0!</v>
      </c>
      <c r="J31" s="53">
        <v>0.99</v>
      </c>
      <c r="K31" s="28"/>
      <c r="M31" s="24"/>
    </row>
    <row r="32" spans="2:14" ht="19.5" customHeight="1">
      <c r="B32" s="413" t="s">
        <v>153</v>
      </c>
      <c r="C32" s="581">
        <v>0</v>
      </c>
      <c r="D32" s="582">
        <f t="shared" ref="D32:D41" si="3">+D31+C32</f>
        <v>0</v>
      </c>
      <c r="E32" s="583">
        <v>0</v>
      </c>
      <c r="F32" s="584">
        <f t="shared" ref="F32:F41" si="4">+F31+E32</f>
        <v>0</v>
      </c>
      <c r="G32" s="585" t="e">
        <f t="shared" si="0"/>
        <v>#DIV/0!</v>
      </c>
      <c r="H32" s="586" t="e">
        <f t="shared" si="1"/>
        <v>#DIV/0!</v>
      </c>
      <c r="I32" s="587" t="e">
        <f t="shared" si="2"/>
        <v>#DIV/0!</v>
      </c>
      <c r="J32" s="53">
        <v>0.99</v>
      </c>
      <c r="K32" s="28"/>
      <c r="M32" s="24"/>
    </row>
    <row r="33" spans="2:11" ht="19.5" customHeight="1">
      <c r="B33" s="413" t="s">
        <v>154</v>
      </c>
      <c r="C33" s="581">
        <v>0</v>
      </c>
      <c r="D33" s="582">
        <f t="shared" si="3"/>
        <v>0</v>
      </c>
      <c r="E33" s="583">
        <v>0</v>
      </c>
      <c r="F33" s="584">
        <f t="shared" si="4"/>
        <v>0</v>
      </c>
      <c r="G33" s="585" t="e">
        <f t="shared" si="0"/>
        <v>#DIV/0!</v>
      </c>
      <c r="H33" s="586" t="e">
        <f t="shared" si="1"/>
        <v>#DIV/0!</v>
      </c>
      <c r="I33" s="587" t="e">
        <f t="shared" si="2"/>
        <v>#DIV/0!</v>
      </c>
      <c r="J33" s="53">
        <v>0.99</v>
      </c>
      <c r="K33" s="28"/>
    </row>
    <row r="34" spans="2:11" ht="19.5" customHeight="1">
      <c r="B34" s="413" t="s">
        <v>155</v>
      </c>
      <c r="C34" s="581">
        <v>0</v>
      </c>
      <c r="D34" s="582">
        <f t="shared" si="3"/>
        <v>0</v>
      </c>
      <c r="E34" s="583">
        <v>0</v>
      </c>
      <c r="F34" s="584">
        <f t="shared" si="4"/>
        <v>0</v>
      </c>
      <c r="G34" s="585" t="e">
        <f t="shared" si="0"/>
        <v>#DIV/0!</v>
      </c>
      <c r="H34" s="586" t="e">
        <f t="shared" si="1"/>
        <v>#DIV/0!</v>
      </c>
      <c r="I34" s="587" t="e">
        <f t="shared" si="2"/>
        <v>#DIV/0!</v>
      </c>
      <c r="J34" s="53">
        <v>0.99</v>
      </c>
      <c r="K34" s="28"/>
    </row>
    <row r="35" spans="2:11" ht="19.5" customHeight="1">
      <c r="B35" s="413" t="s">
        <v>156</v>
      </c>
      <c r="C35" s="581">
        <v>0</v>
      </c>
      <c r="D35" s="582">
        <f t="shared" si="3"/>
        <v>0</v>
      </c>
      <c r="E35" s="583">
        <v>0</v>
      </c>
      <c r="F35" s="584">
        <f t="shared" si="4"/>
        <v>0</v>
      </c>
      <c r="G35" s="585" t="e">
        <f t="shared" si="0"/>
        <v>#DIV/0!</v>
      </c>
      <c r="H35" s="586" t="e">
        <f t="shared" si="1"/>
        <v>#DIV/0!</v>
      </c>
      <c r="I35" s="587" t="e">
        <f t="shared" si="2"/>
        <v>#DIV/0!</v>
      </c>
      <c r="J35" s="53">
        <v>0.99</v>
      </c>
      <c r="K35" s="28"/>
    </row>
    <row r="36" spans="2:11" ht="19.5" customHeight="1">
      <c r="B36" s="413" t="s">
        <v>157</v>
      </c>
      <c r="C36" s="581">
        <v>0</v>
      </c>
      <c r="D36" s="582">
        <f t="shared" si="3"/>
        <v>0</v>
      </c>
      <c r="E36" s="583">
        <v>0</v>
      </c>
      <c r="F36" s="584">
        <f t="shared" si="4"/>
        <v>0</v>
      </c>
      <c r="G36" s="585" t="e">
        <f t="shared" si="0"/>
        <v>#DIV/0!</v>
      </c>
      <c r="H36" s="586" t="e">
        <f t="shared" si="1"/>
        <v>#DIV/0!</v>
      </c>
      <c r="I36" s="587" t="e">
        <f t="shared" si="2"/>
        <v>#DIV/0!</v>
      </c>
      <c r="J36" s="53">
        <v>0.99</v>
      </c>
      <c r="K36" s="28"/>
    </row>
    <row r="37" spans="2:11" ht="19.5" customHeight="1">
      <c r="B37" s="413" t="s">
        <v>158</v>
      </c>
      <c r="C37" s="581">
        <v>0</v>
      </c>
      <c r="D37" s="582">
        <f t="shared" si="3"/>
        <v>0</v>
      </c>
      <c r="E37" s="583">
        <v>0</v>
      </c>
      <c r="F37" s="584">
        <f t="shared" si="4"/>
        <v>0</v>
      </c>
      <c r="G37" s="585" t="e">
        <f t="shared" si="0"/>
        <v>#DIV/0!</v>
      </c>
      <c r="H37" s="586" t="e">
        <f t="shared" si="1"/>
        <v>#DIV/0!</v>
      </c>
      <c r="I37" s="587" t="e">
        <f t="shared" si="2"/>
        <v>#DIV/0!</v>
      </c>
      <c r="J37" s="53">
        <v>0.99</v>
      </c>
      <c r="K37" s="28"/>
    </row>
    <row r="38" spans="2:11" ht="19.5" customHeight="1">
      <c r="B38" s="413" t="s">
        <v>159</v>
      </c>
      <c r="C38" s="581">
        <v>0</v>
      </c>
      <c r="D38" s="582">
        <f t="shared" si="3"/>
        <v>0</v>
      </c>
      <c r="E38" s="583">
        <v>0</v>
      </c>
      <c r="F38" s="584">
        <f t="shared" si="4"/>
        <v>0</v>
      </c>
      <c r="G38" s="585" t="e">
        <f t="shared" si="0"/>
        <v>#DIV/0!</v>
      </c>
      <c r="H38" s="586" t="e">
        <f t="shared" si="1"/>
        <v>#DIV/0!</v>
      </c>
      <c r="I38" s="587" t="e">
        <f t="shared" si="2"/>
        <v>#DIV/0!</v>
      </c>
      <c r="J38" s="53">
        <v>0.99</v>
      </c>
      <c r="K38" s="28"/>
    </row>
    <row r="39" spans="2:11" ht="19.5" customHeight="1">
      <c r="B39" s="413" t="s">
        <v>160</v>
      </c>
      <c r="C39" s="581">
        <v>0</v>
      </c>
      <c r="D39" s="582">
        <f t="shared" si="3"/>
        <v>0</v>
      </c>
      <c r="E39" s="583">
        <v>0</v>
      </c>
      <c r="F39" s="584">
        <f t="shared" si="4"/>
        <v>0</v>
      </c>
      <c r="G39" s="585" t="e">
        <f t="shared" si="0"/>
        <v>#DIV/0!</v>
      </c>
      <c r="H39" s="586" t="e">
        <f t="shared" si="1"/>
        <v>#DIV/0!</v>
      </c>
      <c r="I39" s="587" t="e">
        <f t="shared" si="2"/>
        <v>#DIV/0!</v>
      </c>
      <c r="J39" s="53">
        <v>0.99</v>
      </c>
      <c r="K39" s="28"/>
    </row>
    <row r="40" spans="2:11" ht="19.5" customHeight="1">
      <c r="B40" s="413" t="s">
        <v>161</v>
      </c>
      <c r="C40" s="581">
        <v>0</v>
      </c>
      <c r="D40" s="582">
        <f t="shared" si="3"/>
        <v>0</v>
      </c>
      <c r="E40" s="583">
        <v>0</v>
      </c>
      <c r="F40" s="584">
        <f t="shared" si="4"/>
        <v>0</v>
      </c>
      <c r="G40" s="585" t="e">
        <f t="shared" si="0"/>
        <v>#DIV/0!</v>
      </c>
      <c r="H40" s="586" t="e">
        <f t="shared" si="1"/>
        <v>#DIV/0!</v>
      </c>
      <c r="I40" s="587" t="e">
        <f t="shared" si="2"/>
        <v>#DIV/0!</v>
      </c>
      <c r="J40" s="53">
        <v>0.99</v>
      </c>
      <c r="K40" s="28"/>
    </row>
    <row r="41" spans="2:11" ht="19.5" customHeight="1">
      <c r="B41" s="413" t="s">
        <v>162</v>
      </c>
      <c r="C41" s="581">
        <v>0</v>
      </c>
      <c r="D41" s="582">
        <f t="shared" si="3"/>
        <v>0</v>
      </c>
      <c r="E41" s="583">
        <v>0</v>
      </c>
      <c r="F41" s="584">
        <f t="shared" si="4"/>
        <v>0</v>
      </c>
      <c r="G41" s="585" t="e">
        <f t="shared" si="0"/>
        <v>#DIV/0!</v>
      </c>
      <c r="H41" s="586" t="e">
        <f t="shared" si="1"/>
        <v>#DIV/0!</v>
      </c>
      <c r="I41" s="587" t="e">
        <f>+D41/$G$26</f>
        <v>#DIV/0!</v>
      </c>
      <c r="J41" s="53">
        <v>0.99</v>
      </c>
      <c r="K41" s="28"/>
    </row>
    <row r="42" spans="2:11" ht="54.75" customHeight="1">
      <c r="B42" s="421" t="s">
        <v>163</v>
      </c>
      <c r="C42" s="425"/>
      <c r="D42" s="425"/>
      <c r="E42" s="425"/>
      <c r="F42" s="425"/>
      <c r="G42" s="425"/>
      <c r="H42" s="425"/>
      <c r="I42" s="426"/>
      <c r="J42" s="29"/>
      <c r="K42" s="29"/>
    </row>
    <row r="43" spans="2:11" ht="29.25" customHeight="1">
      <c r="B43" s="406" t="s">
        <v>164</v>
      </c>
      <c r="C43" s="407"/>
      <c r="D43" s="407"/>
      <c r="E43" s="407"/>
      <c r="F43" s="407"/>
      <c r="G43" s="407"/>
      <c r="H43" s="407"/>
      <c r="I43" s="408"/>
      <c r="J43" s="43"/>
      <c r="K43" s="43"/>
    </row>
    <row r="44" spans="2:11" ht="32.25" customHeight="1">
      <c r="B44" s="424"/>
      <c r="C44" s="194"/>
      <c r="D44" s="194"/>
      <c r="E44" s="194"/>
      <c r="F44" s="194"/>
      <c r="G44" s="194"/>
      <c r="H44" s="194"/>
      <c r="I44" s="195"/>
      <c r="J44" s="43"/>
      <c r="K44" s="43"/>
    </row>
    <row r="45" spans="2:11" ht="32.25" customHeight="1">
      <c r="B45" s="196"/>
      <c r="C45" s="197"/>
      <c r="D45" s="197"/>
      <c r="E45" s="197"/>
      <c r="F45" s="197"/>
      <c r="G45" s="197"/>
      <c r="H45" s="197"/>
      <c r="I45" s="198"/>
      <c r="J45" s="29"/>
      <c r="K45" s="29"/>
    </row>
    <row r="46" spans="2:11" ht="32.25" customHeight="1">
      <c r="B46" s="196"/>
      <c r="C46" s="197"/>
      <c r="D46" s="197"/>
      <c r="E46" s="197"/>
      <c r="F46" s="197"/>
      <c r="G46" s="197"/>
      <c r="H46" s="197"/>
      <c r="I46" s="198"/>
      <c r="J46" s="29"/>
      <c r="K46" s="29"/>
    </row>
    <row r="47" spans="2:11" ht="32.25" customHeight="1">
      <c r="B47" s="196"/>
      <c r="C47" s="197"/>
      <c r="D47" s="197"/>
      <c r="E47" s="197"/>
      <c r="F47" s="197"/>
      <c r="G47" s="197"/>
      <c r="H47" s="197"/>
      <c r="I47" s="198"/>
      <c r="J47" s="29"/>
      <c r="K47" s="29"/>
    </row>
    <row r="48" spans="2:11" ht="32.25" customHeight="1">
      <c r="B48" s="199"/>
      <c r="C48" s="200"/>
      <c r="D48" s="200"/>
      <c r="E48" s="200"/>
      <c r="F48" s="200"/>
      <c r="G48" s="200"/>
      <c r="H48" s="200"/>
      <c r="I48" s="201"/>
      <c r="J48" s="12"/>
      <c r="K48" s="12"/>
    </row>
    <row r="49" spans="2:11" ht="79.5" customHeight="1">
      <c r="B49" s="363" t="s">
        <v>165</v>
      </c>
      <c r="C49" s="588"/>
      <c r="D49" s="589"/>
      <c r="E49" s="589"/>
      <c r="F49" s="589"/>
      <c r="G49" s="589"/>
      <c r="H49" s="589"/>
      <c r="I49" s="590"/>
      <c r="J49" s="30"/>
      <c r="K49" s="30"/>
    </row>
    <row r="50" spans="2:11" ht="26.25" customHeight="1">
      <c r="B50" s="363" t="s">
        <v>166</v>
      </c>
      <c r="C50" s="591"/>
      <c r="D50" s="592"/>
      <c r="E50" s="592"/>
      <c r="F50" s="592"/>
      <c r="G50" s="592"/>
      <c r="H50" s="592"/>
      <c r="I50" s="593"/>
      <c r="J50" s="30"/>
      <c r="K50" s="30"/>
    </row>
    <row r="51" spans="2:11" ht="64.5" customHeight="1">
      <c r="B51" s="427" t="s">
        <v>167</v>
      </c>
      <c r="C51" s="588"/>
      <c r="D51" s="589"/>
      <c r="E51" s="589"/>
      <c r="F51" s="589"/>
      <c r="G51" s="589"/>
      <c r="H51" s="589"/>
      <c r="I51" s="590"/>
      <c r="J51" s="30"/>
      <c r="K51" s="30"/>
    </row>
    <row r="52" spans="2:11" ht="29.25" customHeight="1">
      <c r="B52" s="406" t="s">
        <v>168</v>
      </c>
      <c r="C52" s="407"/>
      <c r="D52" s="407"/>
      <c r="E52" s="407"/>
      <c r="F52" s="407"/>
      <c r="G52" s="407"/>
      <c r="H52" s="407"/>
      <c r="I52" s="408"/>
      <c r="J52" s="30"/>
      <c r="K52" s="30"/>
    </row>
    <row r="53" spans="2:11" ht="33" customHeight="1">
      <c r="B53" s="431" t="s">
        <v>169</v>
      </c>
      <c r="C53" s="432" t="s">
        <v>170</v>
      </c>
      <c r="D53" s="433" t="s">
        <v>171</v>
      </c>
      <c r="E53" s="433"/>
      <c r="F53" s="433"/>
      <c r="G53" s="433" t="s">
        <v>172</v>
      </c>
      <c r="H53" s="433"/>
      <c r="I53" s="434"/>
      <c r="J53" s="31"/>
      <c r="K53" s="31"/>
    </row>
    <row r="54" spans="2:11" ht="31.5" customHeight="1">
      <c r="B54" s="431"/>
      <c r="C54" s="594"/>
      <c r="D54" s="425"/>
      <c r="E54" s="425"/>
      <c r="F54" s="425"/>
      <c r="G54" s="436"/>
      <c r="H54" s="436"/>
      <c r="I54" s="437"/>
      <c r="J54" s="31"/>
      <c r="K54" s="31"/>
    </row>
    <row r="55" spans="2:11" ht="31.5" customHeight="1">
      <c r="B55" s="427" t="s">
        <v>173</v>
      </c>
      <c r="C55" s="595" t="s">
        <v>330</v>
      </c>
      <c r="D55" s="596"/>
      <c r="E55" s="439" t="s">
        <v>175</v>
      </c>
      <c r="F55" s="439"/>
      <c r="G55" s="438" t="s">
        <v>331</v>
      </c>
      <c r="H55" s="438"/>
      <c r="I55" s="440"/>
      <c r="J55" s="32"/>
      <c r="K55" s="32"/>
    </row>
    <row r="56" spans="2:11" ht="31.5" customHeight="1">
      <c r="B56" s="427" t="s">
        <v>177</v>
      </c>
      <c r="C56" s="425" t="str">
        <f>+'[3]HV 1'!C56:D56</f>
        <v>NICOLAS ADOLFO CORREAL HUERTAS</v>
      </c>
      <c r="D56" s="425"/>
      <c r="E56" s="441" t="s">
        <v>178</v>
      </c>
      <c r="F56" s="441"/>
      <c r="G56" s="438" t="str">
        <f>+'[8]HV 1'!G59:I59</f>
        <v>DIANA VIDAL</v>
      </c>
      <c r="H56" s="438"/>
      <c r="I56" s="440"/>
      <c r="J56" s="32"/>
      <c r="K56" s="32"/>
    </row>
    <row r="57" spans="2:11" ht="31.5" customHeight="1">
      <c r="B57" s="427" t="s">
        <v>179</v>
      </c>
      <c r="C57" s="425"/>
      <c r="D57" s="425"/>
      <c r="E57" s="205" t="s">
        <v>180</v>
      </c>
      <c r="F57" s="206"/>
      <c r="G57" s="209"/>
      <c r="H57" s="210"/>
      <c r="I57" s="211"/>
      <c r="J57" s="33"/>
      <c r="K57" s="33"/>
    </row>
    <row r="58" spans="2:11" ht="31.5" customHeight="1" thickBot="1">
      <c r="B58" s="442" t="s">
        <v>181</v>
      </c>
      <c r="C58" s="443"/>
      <c r="D58" s="443"/>
      <c r="E58" s="207"/>
      <c r="F58" s="208"/>
      <c r="G58" s="212"/>
      <c r="H58" s="213"/>
      <c r="I58" s="214"/>
      <c r="J58" s="33"/>
      <c r="K58" s="33"/>
    </row>
    <row r="59" spans="2:11" hidden="1">
      <c r="B59" s="3"/>
      <c r="C59" s="3"/>
      <c r="D59" s="5"/>
      <c r="E59" s="5"/>
      <c r="F59" s="5"/>
      <c r="G59" s="5"/>
      <c r="H59" s="5"/>
      <c r="I59" s="45"/>
      <c r="J59" s="34"/>
      <c r="K59" s="34"/>
    </row>
    <row r="60" spans="2:11" ht="12.6" hidden="1">
      <c r="B60" s="46"/>
      <c r="C60" s="47"/>
      <c r="D60" s="47"/>
      <c r="E60" s="48"/>
      <c r="F60" s="48"/>
      <c r="G60" s="49"/>
      <c r="H60" s="50"/>
      <c r="I60" s="47"/>
      <c r="J60" s="37"/>
      <c r="K60" s="37"/>
    </row>
    <row r="61" spans="2:11" ht="12.6" hidden="1">
      <c r="B61" s="46"/>
      <c r="C61" s="47"/>
      <c r="D61" s="47"/>
      <c r="E61" s="48"/>
      <c r="F61" s="48"/>
      <c r="G61" s="49"/>
      <c r="H61" s="50"/>
      <c r="I61" s="47"/>
      <c r="J61" s="37"/>
      <c r="K61" s="37"/>
    </row>
    <row r="62" spans="2:11" ht="12.6" hidden="1">
      <c r="B62" s="46"/>
      <c r="C62" s="47"/>
      <c r="D62" s="47"/>
      <c r="E62" s="48"/>
      <c r="F62" s="48"/>
      <c r="G62" s="49"/>
      <c r="H62" s="50"/>
      <c r="I62" s="47"/>
      <c r="J62" s="37"/>
      <c r="K62" s="37"/>
    </row>
    <row r="63" spans="2:11" ht="12.6" hidden="1">
      <c r="B63" s="46"/>
      <c r="C63" s="47"/>
      <c r="D63" s="47"/>
      <c r="E63" s="48"/>
      <c r="F63" s="48"/>
      <c r="G63" s="49"/>
      <c r="H63" s="50"/>
      <c r="I63" s="47"/>
      <c r="J63" s="37"/>
      <c r="K63" s="37"/>
    </row>
    <row r="64" spans="2:11" ht="12.6" hidden="1">
      <c r="B64" s="46"/>
      <c r="C64" s="47"/>
      <c r="D64" s="47"/>
      <c r="E64" s="48"/>
      <c r="F64" s="48"/>
      <c r="G64" s="49"/>
      <c r="H64" s="50"/>
      <c r="I64" s="47"/>
      <c r="J64" s="37"/>
      <c r="K64" s="37"/>
    </row>
    <row r="65" spans="2:11" ht="12.6" hidden="1">
      <c r="B65" s="46"/>
      <c r="C65" s="47"/>
      <c r="D65" s="47"/>
      <c r="E65" s="48"/>
      <c r="F65" s="48"/>
      <c r="G65" s="49"/>
      <c r="H65" s="50"/>
      <c r="I65" s="47"/>
      <c r="J65" s="37"/>
      <c r="K65" s="37"/>
    </row>
    <row r="66" spans="2:11" ht="12.6" hidden="1">
      <c r="B66" s="46"/>
      <c r="C66" s="47"/>
      <c r="D66" s="47"/>
      <c r="E66" s="48"/>
      <c r="F66" s="48"/>
      <c r="G66" s="49"/>
      <c r="H66" s="50"/>
      <c r="I66" s="47"/>
      <c r="J66" s="37"/>
      <c r="K66" s="37"/>
    </row>
    <row r="67" spans="2:11" ht="12.6" hidden="1">
      <c r="B67" s="46"/>
      <c r="C67" s="47"/>
      <c r="D67" s="47"/>
      <c r="E67" s="48"/>
      <c r="F67" s="48"/>
      <c r="G67" s="49"/>
      <c r="H67" s="50"/>
      <c r="I67" s="47"/>
      <c r="J67" s="37"/>
      <c r="K67" s="37"/>
    </row>
    <row r="68" spans="2:11" ht="12.6">
      <c r="B68" s="51"/>
      <c r="C68" s="3"/>
      <c r="D68" s="3"/>
      <c r="E68" s="3"/>
      <c r="F68" s="3"/>
      <c r="G68" s="52"/>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defaultColWidth="11.42578125" defaultRowHeight="14.45"/>
  <cols>
    <col min="1" max="1" width="1.42578125" customWidth="1"/>
    <col min="2" max="2" width="20.140625" style="41"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5703125" customWidth="1"/>
    <col min="11" max="11" width="20" customWidth="1"/>
    <col min="13" max="13" width="17.85546875" bestFit="1" customWidth="1"/>
    <col min="108" max="108" width="11.42578125" customWidth="1"/>
    <col min="198" max="198" width="1.42578125" customWidth="1"/>
  </cols>
  <sheetData>
    <row r="1" spans="2:11" ht="18" customHeight="1" thickBot="1">
      <c r="B1" s="215"/>
      <c r="C1" s="218" t="s">
        <v>0</v>
      </c>
      <c r="D1" s="219"/>
      <c r="E1" s="219"/>
      <c r="F1" s="219"/>
      <c r="G1" s="219"/>
      <c r="H1" s="220"/>
      <c r="I1" s="221"/>
      <c r="J1" s="222"/>
    </row>
    <row r="2" spans="2:11" ht="18" customHeight="1" thickBot="1">
      <c r="B2" s="216"/>
      <c r="C2" s="218" t="s">
        <v>1</v>
      </c>
      <c r="D2" s="219"/>
      <c r="E2" s="219"/>
      <c r="F2" s="219"/>
      <c r="G2" s="219"/>
      <c r="H2" s="220"/>
      <c r="I2" s="223"/>
      <c r="J2" s="224"/>
    </row>
    <row r="3" spans="2:11" ht="18" customHeight="1" thickBot="1">
      <c r="B3" s="216"/>
      <c r="C3" s="218" t="s">
        <v>332</v>
      </c>
      <c r="D3" s="219"/>
      <c r="E3" s="219"/>
      <c r="F3" s="219"/>
      <c r="G3" s="219"/>
      <c r="H3" s="220"/>
      <c r="I3" s="223"/>
      <c r="J3" s="224"/>
    </row>
    <row r="4" spans="2:11" ht="18" customHeight="1" thickBot="1">
      <c r="B4" s="217"/>
      <c r="C4" s="218" t="s">
        <v>183</v>
      </c>
      <c r="D4" s="219"/>
      <c r="E4" s="219"/>
      <c r="F4" s="220"/>
      <c r="G4" s="227" t="s">
        <v>184</v>
      </c>
      <c r="H4" s="228"/>
      <c r="I4" s="225"/>
      <c r="J4" s="226"/>
    </row>
    <row r="5" spans="2:11" ht="18" customHeight="1" thickBot="1">
      <c r="B5" s="38"/>
      <c r="C5" s="10"/>
      <c r="D5" s="10"/>
      <c r="E5" s="10"/>
      <c r="F5" s="10"/>
      <c r="G5" s="10"/>
      <c r="H5" s="10"/>
      <c r="I5" s="10"/>
      <c r="J5" s="39"/>
    </row>
    <row r="6" spans="2:11" ht="51.75" customHeight="1" thickBot="1">
      <c r="B6" s="1" t="s">
        <v>333</v>
      </c>
      <c r="C6" s="231" t="str">
        <f>+'[6]Sección 1. Metas - Magnitud'!C7</f>
        <v>1032 - Gestión y control de tránsito y transporte</v>
      </c>
      <c r="D6" s="232"/>
      <c r="E6" s="233"/>
      <c r="F6" s="40"/>
      <c r="G6" s="10"/>
      <c r="H6" s="10"/>
      <c r="I6" s="10"/>
      <c r="J6" s="39"/>
    </row>
    <row r="7" spans="2:11" ht="32.25" customHeight="1" thickBot="1">
      <c r="B7" s="2" t="s">
        <v>186</v>
      </c>
      <c r="C7" s="231" t="str">
        <f>+'[6]Sección 1. Metas - Magnitud'!C8:F8</f>
        <v>Dirección de Control y Vigilancia</v>
      </c>
      <c r="D7" s="232"/>
      <c r="E7" s="233"/>
      <c r="F7" s="40"/>
      <c r="G7" s="10"/>
      <c r="H7" s="10"/>
      <c r="I7" s="10"/>
      <c r="J7" s="39"/>
    </row>
    <row r="8" spans="2:11" ht="32.25" customHeight="1" thickBot="1">
      <c r="B8" s="2" t="s">
        <v>187</v>
      </c>
      <c r="C8" s="231" t="str">
        <f>+'[6]Sección 1. Metas - Magnitud'!C9:F9</f>
        <v>Subsecretaría de Servicios de la Movilidad</v>
      </c>
      <c r="D8" s="232"/>
      <c r="E8" s="233"/>
      <c r="F8" s="4"/>
      <c r="G8" s="10"/>
      <c r="H8" s="10"/>
      <c r="I8" s="10"/>
      <c r="J8" s="39"/>
    </row>
    <row r="9" spans="2:11" ht="33.75" customHeight="1" thickBot="1">
      <c r="B9" s="2" t="s">
        <v>188</v>
      </c>
      <c r="C9" s="231" t="s">
        <v>189</v>
      </c>
      <c r="D9" s="232"/>
      <c r="E9" s="233"/>
      <c r="F9" s="40"/>
      <c r="G9" s="10"/>
      <c r="H9" s="10"/>
      <c r="I9" s="10"/>
      <c r="J9" s="39"/>
    </row>
    <row r="10" spans="2:11" ht="33.75" customHeight="1" thickBot="1">
      <c r="B10" s="70" t="s">
        <v>190</v>
      </c>
      <c r="C10" s="231" t="str">
        <f>+'[8]HV 14'!F9</f>
        <v>14. Realizar 241 visitas administrativas y de seguimiento a empresas prestadoras del servicio público de transporte.</v>
      </c>
      <c r="D10" s="232"/>
      <c r="E10" s="233"/>
      <c r="F10" s="40"/>
      <c r="G10" s="10"/>
      <c r="H10" s="10"/>
      <c r="I10" s="10"/>
      <c r="J10" s="39"/>
    </row>
    <row r="11" spans="2:11" ht="34.5" customHeight="1"/>
    <row r="12" spans="2:11" ht="21.75" customHeight="1">
      <c r="B12" s="444" t="s">
        <v>334</v>
      </c>
      <c r="C12" s="445"/>
      <c r="D12" s="445"/>
      <c r="E12" s="445"/>
      <c r="F12" s="445"/>
      <c r="G12" s="445"/>
      <c r="H12" s="446"/>
      <c r="I12" s="330" t="s">
        <v>192</v>
      </c>
      <c r="J12" s="331"/>
      <c r="K12" s="331"/>
    </row>
    <row r="13" spans="2:11" s="42" customFormat="1" ht="30" customHeight="1">
      <c r="B13" s="81" t="s">
        <v>193</v>
      </c>
      <c r="C13" s="81" t="s">
        <v>194</v>
      </c>
      <c r="D13" s="81" t="s">
        <v>195</v>
      </c>
      <c r="E13" s="81" t="s">
        <v>196</v>
      </c>
      <c r="F13" s="81" t="s">
        <v>197</v>
      </c>
      <c r="G13" s="81" t="s">
        <v>198</v>
      </c>
      <c r="H13" s="81" t="s">
        <v>199</v>
      </c>
      <c r="I13" s="597" t="s">
        <v>200</v>
      </c>
      <c r="J13" s="597" t="s">
        <v>201</v>
      </c>
      <c r="K13" s="597" t="s">
        <v>202</v>
      </c>
    </row>
    <row r="14" spans="2:11" s="42" customFormat="1">
      <c r="B14" s="89"/>
      <c r="C14" s="598"/>
      <c r="D14" s="90"/>
      <c r="E14" s="599"/>
      <c r="F14" s="598"/>
      <c r="G14" s="90"/>
      <c r="H14" s="600"/>
      <c r="I14" s="601"/>
      <c r="J14" s="602"/>
      <c r="K14" s="599"/>
    </row>
    <row r="15" spans="2:11" ht="165" customHeight="1">
      <c r="B15" s="89"/>
      <c r="C15" s="91"/>
      <c r="D15" s="90"/>
      <c r="E15" s="603"/>
      <c r="F15" s="604"/>
      <c r="G15" s="90"/>
      <c r="H15" s="600"/>
      <c r="I15" s="601"/>
      <c r="J15" s="602"/>
      <c r="K15" s="328"/>
    </row>
    <row r="16" spans="2:11">
      <c r="B16" s="89"/>
      <c r="C16" s="598"/>
      <c r="D16" s="90"/>
      <c r="E16" s="599"/>
      <c r="F16" s="598"/>
      <c r="G16" s="90"/>
      <c r="H16" s="600"/>
      <c r="I16" s="601"/>
      <c r="J16" s="602"/>
      <c r="K16" s="329"/>
    </row>
    <row r="17" spans="2:12">
      <c r="B17" s="89"/>
      <c r="C17" s="605"/>
      <c r="D17" s="90"/>
      <c r="E17" s="599"/>
      <c r="F17" s="605"/>
      <c r="G17" s="90"/>
      <c r="H17" s="606"/>
      <c r="I17" s="601"/>
      <c r="J17" s="602"/>
      <c r="K17" s="599"/>
    </row>
    <row r="18" spans="2:12">
      <c r="B18" s="89"/>
      <c r="C18" s="605"/>
      <c r="D18" s="90"/>
      <c r="E18" s="599"/>
      <c r="F18" s="605"/>
      <c r="G18" s="90"/>
      <c r="H18" s="606"/>
      <c r="I18" s="607"/>
      <c r="J18" s="602"/>
      <c r="K18" s="608"/>
    </row>
    <row r="19" spans="2:12" ht="15" customHeight="1">
      <c r="B19" s="609" t="s">
        <v>209</v>
      </c>
      <c r="C19" s="610"/>
      <c r="D19" s="611">
        <f>SUM(D15:D16)</f>
        <v>0</v>
      </c>
      <c r="E19" s="612" t="s">
        <v>209</v>
      </c>
      <c r="F19" s="613"/>
      <c r="G19" s="611">
        <v>1</v>
      </c>
      <c r="H19" s="614"/>
      <c r="I19" s="615">
        <f>SUM(I14:I18)</f>
        <v>0</v>
      </c>
      <c r="J19" s="616"/>
      <c r="K19" s="616"/>
    </row>
    <row r="23" spans="2:12">
      <c r="L23" s="85"/>
    </row>
    <row r="24" spans="2:12">
      <c r="L24" s="85"/>
    </row>
    <row r="25" spans="2:12">
      <c r="L25" s="85"/>
    </row>
    <row r="26" spans="2:12">
      <c r="L26" s="85"/>
    </row>
    <row r="27" spans="2:12">
      <c r="L27" s="85"/>
    </row>
    <row r="28" spans="2:12">
      <c r="L28" s="85"/>
    </row>
    <row r="30" spans="2:12">
      <c r="L30" s="86"/>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defaultColWidth="11.42578125" defaultRowHeight="14.45"/>
  <sheetData>
    <row r="9" spans="10:12">
      <c r="K9" s="617" t="s">
        <v>335</v>
      </c>
      <c r="L9" s="617" t="s">
        <v>336</v>
      </c>
    </row>
    <row r="10" spans="10:12">
      <c r="J10" s="618" t="s">
        <v>337</v>
      </c>
      <c r="K10" s="618">
        <v>77</v>
      </c>
      <c r="L10" s="618">
        <v>2</v>
      </c>
    </row>
    <row r="11" spans="10:12">
      <c r="J11" s="454"/>
      <c r="K11" s="454"/>
      <c r="L11" s="454">
        <v>37</v>
      </c>
    </row>
    <row r="12" spans="10:12">
      <c r="J12" s="454"/>
      <c r="K12" s="454"/>
      <c r="L12" s="454">
        <v>43</v>
      </c>
    </row>
    <row r="13" spans="10:12">
      <c r="K13" s="454" t="s">
        <v>338</v>
      </c>
      <c r="L13" s="619">
        <f>SUM(L10:L12)</f>
        <v>82</v>
      </c>
    </row>
    <row r="14" spans="10:12">
      <c r="J14" s="618" t="s">
        <v>339</v>
      </c>
      <c r="K14" s="618">
        <v>115</v>
      </c>
      <c r="L14" s="618">
        <v>16</v>
      </c>
    </row>
    <row r="15" spans="10:12">
      <c r="J15" s="454"/>
      <c r="K15" s="454"/>
      <c r="L15" s="454">
        <v>27</v>
      </c>
    </row>
    <row r="16" spans="10:12">
      <c r="J16" s="454"/>
      <c r="K16" s="454"/>
      <c r="L16" s="454">
        <v>10</v>
      </c>
    </row>
    <row r="17" spans="10:14">
      <c r="J17" s="454"/>
      <c r="K17" s="454" t="s">
        <v>338</v>
      </c>
      <c r="L17" s="619">
        <f>SUM(L14:L16)</f>
        <v>53</v>
      </c>
    </row>
    <row r="18" spans="10:14">
      <c r="J18" s="618" t="s">
        <v>340</v>
      </c>
      <c r="K18" s="618">
        <v>7</v>
      </c>
      <c r="L18" s="618">
        <v>13</v>
      </c>
    </row>
    <row r="19" spans="10:14">
      <c r="J19" s="454"/>
      <c r="K19" s="454"/>
      <c r="L19" s="454">
        <v>14</v>
      </c>
    </row>
    <row r="20" spans="10:14">
      <c r="J20" s="454"/>
      <c r="K20" s="454"/>
      <c r="L20" s="454">
        <v>10</v>
      </c>
    </row>
    <row r="21" spans="10:14">
      <c r="J21" s="454"/>
      <c r="K21" s="454" t="s">
        <v>338</v>
      </c>
      <c r="L21" s="619">
        <f>SUM(L18:L20)</f>
        <v>37</v>
      </c>
    </row>
    <row r="22" spans="10:14">
      <c r="J22" s="618" t="s">
        <v>341</v>
      </c>
      <c r="K22" s="618">
        <v>52</v>
      </c>
      <c r="L22" s="618">
        <v>10</v>
      </c>
    </row>
    <row r="23" spans="10:14">
      <c r="J23" s="454"/>
      <c r="K23" s="454"/>
      <c r="L23" s="454">
        <v>0</v>
      </c>
    </row>
    <row r="24" spans="10:14">
      <c r="J24" s="454"/>
      <c r="K24" s="454"/>
      <c r="L24" s="454">
        <v>59</v>
      </c>
    </row>
    <row r="25" spans="10:14">
      <c r="J25" s="454"/>
      <c r="K25" s="454" t="s">
        <v>338</v>
      </c>
      <c r="L25" s="619">
        <f>SUM(L22:L24)</f>
        <v>69</v>
      </c>
    </row>
    <row r="27" spans="10:14">
      <c r="J27" s="83" t="s">
        <v>342</v>
      </c>
      <c r="K27" s="83">
        <f>SUM(K10:K22)</f>
        <v>251</v>
      </c>
      <c r="L27" s="83">
        <f>+L13+L17+L21+L25</f>
        <v>241</v>
      </c>
      <c r="M27" s="84">
        <f>+L27/K27</f>
        <v>0.96015936254980083</v>
      </c>
      <c r="N27" s="8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defaultColWidth="11.42578125" defaultRowHeight="14.4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defaultColWidth="10.85546875" defaultRowHeight="12.9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3"/>
    <col min="25" max="16384" width="10.85546875" style="7"/>
  </cols>
  <sheetData>
    <row r="1" spans="2:14" ht="6" customHeight="1" thickBot="1"/>
    <row r="2" spans="2:14" ht="25.5" customHeight="1">
      <c r="B2" s="185"/>
      <c r="C2" s="184" t="s">
        <v>0</v>
      </c>
      <c r="D2" s="184"/>
      <c r="E2" s="184"/>
      <c r="F2" s="184"/>
      <c r="G2" s="184"/>
      <c r="H2" s="184"/>
      <c r="I2" s="186"/>
      <c r="J2" s="10"/>
      <c r="K2" s="10"/>
      <c r="M2" s="11" t="s">
        <v>61</v>
      </c>
    </row>
    <row r="3" spans="2:14" ht="25.5" customHeight="1">
      <c r="B3" s="353"/>
      <c r="C3" s="289" t="s">
        <v>1</v>
      </c>
      <c r="D3" s="289"/>
      <c r="E3" s="289"/>
      <c r="F3" s="289"/>
      <c r="G3" s="289"/>
      <c r="H3" s="289"/>
      <c r="I3" s="354"/>
      <c r="J3" s="10"/>
      <c r="K3" s="10"/>
      <c r="M3" s="11" t="s">
        <v>62</v>
      </c>
    </row>
    <row r="4" spans="2:14" ht="25.5" customHeight="1">
      <c r="B4" s="353"/>
      <c r="C4" s="289" t="s">
        <v>63</v>
      </c>
      <c r="D4" s="289"/>
      <c r="E4" s="289"/>
      <c r="F4" s="289"/>
      <c r="G4" s="289"/>
      <c r="H4" s="289"/>
      <c r="I4" s="354"/>
      <c r="J4" s="10"/>
      <c r="K4" s="10"/>
      <c r="M4" s="11" t="s">
        <v>64</v>
      </c>
    </row>
    <row r="5" spans="2:14" ht="25.5" customHeight="1">
      <c r="B5" s="353"/>
      <c r="C5" s="289" t="s">
        <v>65</v>
      </c>
      <c r="D5" s="289"/>
      <c r="E5" s="289"/>
      <c r="F5" s="289"/>
      <c r="G5" s="355" t="s">
        <v>66</v>
      </c>
      <c r="H5" s="355"/>
      <c r="I5" s="354"/>
      <c r="J5" s="10"/>
      <c r="K5" s="10"/>
      <c r="M5" s="11" t="s">
        <v>67</v>
      </c>
    </row>
    <row r="6" spans="2:14" ht="23.25" customHeight="1">
      <c r="B6" s="187" t="s">
        <v>68</v>
      </c>
      <c r="C6" s="188"/>
      <c r="D6" s="188"/>
      <c r="E6" s="188"/>
      <c r="F6" s="188"/>
      <c r="G6" s="188"/>
      <c r="H6" s="188"/>
      <c r="I6" s="189"/>
      <c r="J6" s="12"/>
      <c r="K6" s="12"/>
    </row>
    <row r="7" spans="2:14" ht="24" customHeight="1">
      <c r="B7" s="356" t="s">
        <v>69</v>
      </c>
      <c r="C7" s="190"/>
      <c r="D7" s="190"/>
      <c r="E7" s="190"/>
      <c r="F7" s="190"/>
      <c r="G7" s="190"/>
      <c r="H7" s="190"/>
      <c r="I7" s="191"/>
      <c r="J7" s="13"/>
      <c r="K7" s="13"/>
    </row>
    <row r="8" spans="2:14" ht="24" customHeight="1">
      <c r="B8" s="357" t="s">
        <v>70</v>
      </c>
      <c r="C8" s="358"/>
      <c r="D8" s="358"/>
      <c r="E8" s="358"/>
      <c r="F8" s="358"/>
      <c r="G8" s="358"/>
      <c r="H8" s="358"/>
      <c r="I8" s="359"/>
      <c r="J8" s="43"/>
      <c r="K8" s="43"/>
      <c r="N8" s="6" t="s">
        <v>71</v>
      </c>
    </row>
    <row r="9" spans="2:14" ht="30.75" customHeight="1">
      <c r="B9" s="68" t="s">
        <v>72</v>
      </c>
      <c r="C9" s="44">
        <v>231</v>
      </c>
      <c r="D9" s="192" t="s">
        <v>73</v>
      </c>
      <c r="E9" s="192"/>
      <c r="F9" s="360" t="s">
        <v>74</v>
      </c>
      <c r="G9" s="361"/>
      <c r="H9" s="361"/>
      <c r="I9" s="362"/>
      <c r="J9" s="14"/>
      <c r="K9" s="14"/>
      <c r="M9" s="11" t="s">
        <v>75</v>
      </c>
      <c r="N9" s="6" t="s">
        <v>76</v>
      </c>
    </row>
    <row r="10" spans="2:14" ht="30.75" customHeight="1">
      <c r="B10" s="363" t="s">
        <v>77</v>
      </c>
      <c r="C10" s="364" t="s">
        <v>78</v>
      </c>
      <c r="D10" s="365" t="s">
        <v>79</v>
      </c>
      <c r="E10" s="366"/>
      <c r="F10" s="367" t="s">
        <v>80</v>
      </c>
      <c r="G10" s="368"/>
      <c r="H10" s="369" t="s">
        <v>81</v>
      </c>
      <c r="I10" s="370" t="s">
        <v>78</v>
      </c>
      <c r="J10" s="15"/>
      <c r="K10" s="15"/>
      <c r="M10" s="11" t="s">
        <v>82</v>
      </c>
      <c r="N10" s="6" t="s">
        <v>83</v>
      </c>
    </row>
    <row r="11" spans="2:14" ht="30.75" customHeight="1">
      <c r="B11" s="363" t="s">
        <v>84</v>
      </c>
      <c r="C11" s="371" t="s">
        <v>85</v>
      </c>
      <c r="D11" s="371"/>
      <c r="E11" s="371"/>
      <c r="F11" s="371"/>
      <c r="G11" s="369" t="s">
        <v>86</v>
      </c>
      <c r="H11" s="372">
        <v>1032</v>
      </c>
      <c r="I11" s="373"/>
      <c r="J11" s="16"/>
      <c r="K11" s="16"/>
      <c r="M11" s="11" t="s">
        <v>87</v>
      </c>
      <c r="N11" s="6" t="s">
        <v>42</v>
      </c>
    </row>
    <row r="12" spans="2:14" ht="30.75" customHeight="1">
      <c r="B12" s="363" t="s">
        <v>88</v>
      </c>
      <c r="C12" s="374" t="s">
        <v>82</v>
      </c>
      <c r="D12" s="374"/>
      <c r="E12" s="374"/>
      <c r="F12" s="374"/>
      <c r="G12" s="369" t="s">
        <v>89</v>
      </c>
      <c r="H12" s="375" t="s">
        <v>90</v>
      </c>
      <c r="I12" s="376"/>
      <c r="J12" s="17"/>
      <c r="K12" s="17"/>
      <c r="M12" s="18" t="s">
        <v>91</v>
      </c>
    </row>
    <row r="13" spans="2:14" ht="30.75" customHeight="1">
      <c r="B13" s="363" t="s">
        <v>92</v>
      </c>
      <c r="C13" s="377" t="s">
        <v>93</v>
      </c>
      <c r="D13" s="377"/>
      <c r="E13" s="377"/>
      <c r="F13" s="377"/>
      <c r="G13" s="377"/>
      <c r="H13" s="377"/>
      <c r="I13" s="378"/>
      <c r="J13" s="19"/>
      <c r="K13" s="19"/>
      <c r="M13" s="18"/>
    </row>
    <row r="14" spans="2:14" ht="30.75" customHeight="1">
      <c r="B14" s="363" t="s">
        <v>94</v>
      </c>
      <c r="C14" s="367" t="s">
        <v>95</v>
      </c>
      <c r="D14" s="368"/>
      <c r="E14" s="368"/>
      <c r="F14" s="368"/>
      <c r="G14" s="368"/>
      <c r="H14" s="368"/>
      <c r="I14" s="379"/>
      <c r="J14" s="15"/>
      <c r="K14" s="15"/>
      <c r="M14" s="18"/>
      <c r="N14" s="6" t="s">
        <v>96</v>
      </c>
    </row>
    <row r="15" spans="2:14" ht="30.75" customHeight="1">
      <c r="B15" s="363" t="s">
        <v>97</v>
      </c>
      <c r="C15" s="380" t="s">
        <v>98</v>
      </c>
      <c r="D15" s="380"/>
      <c r="E15" s="380"/>
      <c r="F15" s="380"/>
      <c r="G15" s="369" t="s">
        <v>99</v>
      </c>
      <c r="H15" s="381" t="s">
        <v>100</v>
      </c>
      <c r="I15" s="382"/>
      <c r="J15" s="15"/>
      <c r="K15" s="15"/>
      <c r="M15" s="18" t="s">
        <v>101</v>
      </c>
      <c r="N15" s="6" t="s">
        <v>78</v>
      </c>
    </row>
    <row r="16" spans="2:14" ht="30.75" customHeight="1">
      <c r="B16" s="363" t="s">
        <v>102</v>
      </c>
      <c r="C16" s="383" t="s">
        <v>103</v>
      </c>
      <c r="D16" s="384"/>
      <c r="E16" s="384"/>
      <c r="F16" s="384"/>
      <c r="G16" s="369" t="s">
        <v>104</v>
      </c>
      <c r="H16" s="381" t="s">
        <v>42</v>
      </c>
      <c r="I16" s="382"/>
      <c r="J16" s="15"/>
      <c r="K16" s="15"/>
      <c r="M16" s="18" t="s">
        <v>105</v>
      </c>
    </row>
    <row r="17" spans="2:14" ht="36" customHeight="1">
      <c r="B17" s="363" t="s">
        <v>106</v>
      </c>
      <c r="C17" s="377" t="s">
        <v>107</v>
      </c>
      <c r="D17" s="377"/>
      <c r="E17" s="377"/>
      <c r="F17" s="377"/>
      <c r="G17" s="377"/>
      <c r="H17" s="377"/>
      <c r="I17" s="378"/>
      <c r="J17" s="19"/>
      <c r="K17" s="19"/>
      <c r="M17" s="18" t="s">
        <v>108</v>
      </c>
      <c r="N17" s="6" t="s">
        <v>109</v>
      </c>
    </row>
    <row r="18" spans="2:14" ht="30.75" customHeight="1">
      <c r="B18" s="363" t="s">
        <v>110</v>
      </c>
      <c r="C18" s="380" t="s">
        <v>111</v>
      </c>
      <c r="D18" s="380"/>
      <c r="E18" s="380"/>
      <c r="F18" s="380"/>
      <c r="G18" s="380"/>
      <c r="H18" s="380"/>
      <c r="I18" s="385"/>
      <c r="J18" s="20"/>
      <c r="K18" s="20"/>
      <c r="M18" s="18" t="s">
        <v>112</v>
      </c>
      <c r="N18" s="6" t="s">
        <v>113</v>
      </c>
    </row>
    <row r="19" spans="2:14" ht="30.75" customHeight="1">
      <c r="B19" s="363" t="s">
        <v>114</v>
      </c>
      <c r="C19" s="380" t="s">
        <v>115</v>
      </c>
      <c r="D19" s="380"/>
      <c r="E19" s="380"/>
      <c r="F19" s="380"/>
      <c r="G19" s="380"/>
      <c r="H19" s="380"/>
      <c r="I19" s="385"/>
      <c r="J19" s="21"/>
      <c r="K19" s="21"/>
      <c r="M19" s="18"/>
      <c r="N19" s="6" t="s">
        <v>116</v>
      </c>
    </row>
    <row r="20" spans="2:14" ht="30.75" customHeight="1">
      <c r="B20" s="363" t="s">
        <v>117</v>
      </c>
      <c r="C20" s="386" t="s">
        <v>52</v>
      </c>
      <c r="D20" s="386"/>
      <c r="E20" s="386"/>
      <c r="F20" s="386"/>
      <c r="G20" s="386"/>
      <c r="H20" s="386"/>
      <c r="I20" s="387"/>
      <c r="J20" s="22"/>
      <c r="K20" s="22"/>
      <c r="M20" s="18" t="s">
        <v>100</v>
      </c>
      <c r="N20" s="6" t="s">
        <v>118</v>
      </c>
    </row>
    <row r="21" spans="2:14" ht="27.75" customHeight="1">
      <c r="B21" s="388" t="s">
        <v>119</v>
      </c>
      <c r="C21" s="389" t="s">
        <v>120</v>
      </c>
      <c r="D21" s="389"/>
      <c r="E21" s="389"/>
      <c r="F21" s="390" t="s">
        <v>121</v>
      </c>
      <c r="G21" s="390"/>
      <c r="H21" s="390"/>
      <c r="I21" s="391"/>
      <c r="J21" s="23"/>
      <c r="K21" s="23"/>
      <c r="M21" s="18" t="s">
        <v>122</v>
      </c>
      <c r="N21" s="6" t="s">
        <v>123</v>
      </c>
    </row>
    <row r="22" spans="2:14" ht="27" customHeight="1">
      <c r="B22" s="193"/>
      <c r="C22" s="380" t="s">
        <v>124</v>
      </c>
      <c r="D22" s="380"/>
      <c r="E22" s="380"/>
      <c r="F22" s="380" t="s">
        <v>125</v>
      </c>
      <c r="G22" s="380"/>
      <c r="H22" s="380"/>
      <c r="I22" s="385"/>
      <c r="J22" s="21"/>
      <c r="K22" s="21"/>
      <c r="M22" s="18" t="s">
        <v>126</v>
      </c>
      <c r="N22" s="6" t="s">
        <v>127</v>
      </c>
    </row>
    <row r="23" spans="2:14" ht="39.75" customHeight="1">
      <c r="B23" s="363" t="s">
        <v>128</v>
      </c>
      <c r="C23" s="381" t="s">
        <v>52</v>
      </c>
      <c r="D23" s="381"/>
      <c r="E23" s="381"/>
      <c r="F23" s="381" t="s">
        <v>52</v>
      </c>
      <c r="G23" s="381"/>
      <c r="H23" s="381"/>
      <c r="I23" s="382"/>
      <c r="J23" s="15"/>
      <c r="K23" s="15"/>
      <c r="M23" s="18"/>
      <c r="N23" s="6" t="s">
        <v>93</v>
      </c>
    </row>
    <row r="24" spans="2:14" ht="44.25" customHeight="1">
      <c r="B24" s="363" t="s">
        <v>129</v>
      </c>
      <c r="C24" s="392" t="s">
        <v>130</v>
      </c>
      <c r="D24" s="393"/>
      <c r="E24" s="394"/>
      <c r="F24" s="360" t="s">
        <v>131</v>
      </c>
      <c r="G24" s="361"/>
      <c r="H24" s="361"/>
      <c r="I24" s="362"/>
      <c r="J24" s="20"/>
      <c r="K24" s="20"/>
      <c r="M24" s="24"/>
      <c r="N24" s="6" t="s">
        <v>132</v>
      </c>
    </row>
    <row r="25" spans="2:14" ht="29.25" customHeight="1">
      <c r="B25" s="363" t="s">
        <v>133</v>
      </c>
      <c r="C25" s="395" t="s">
        <v>103</v>
      </c>
      <c r="D25" s="396"/>
      <c r="E25" s="397"/>
      <c r="F25" s="369" t="s">
        <v>134</v>
      </c>
      <c r="G25" s="398">
        <v>0.3</v>
      </c>
      <c r="H25" s="399"/>
      <c r="I25" s="400"/>
      <c r="J25" s="25"/>
      <c r="K25" s="25"/>
      <c r="M25" s="24"/>
    </row>
    <row r="26" spans="2:14" ht="27" customHeight="1">
      <c r="B26" s="363" t="s">
        <v>135</v>
      </c>
      <c r="C26" s="360" t="s">
        <v>136</v>
      </c>
      <c r="D26" s="361"/>
      <c r="E26" s="401"/>
      <c r="F26" s="369" t="s">
        <v>137</v>
      </c>
      <c r="G26" s="402">
        <v>0.3</v>
      </c>
      <c r="H26" s="403"/>
      <c r="I26" s="404"/>
      <c r="J26" s="26"/>
      <c r="K26" s="26"/>
      <c r="M26" s="24"/>
    </row>
    <row r="27" spans="2:14" ht="47.25" customHeight="1">
      <c r="B27" s="405" t="s">
        <v>138</v>
      </c>
      <c r="C27" s="202" t="s">
        <v>108</v>
      </c>
      <c r="D27" s="203"/>
      <c r="E27" s="204"/>
      <c r="F27" s="27" t="s">
        <v>139</v>
      </c>
      <c r="G27" s="402" t="s">
        <v>140</v>
      </c>
      <c r="H27" s="403"/>
      <c r="I27" s="404"/>
      <c r="J27" s="23"/>
      <c r="K27" s="23"/>
      <c r="M27" s="24"/>
    </row>
    <row r="28" spans="2:14" ht="30" customHeight="1">
      <c r="B28" s="406" t="s">
        <v>141</v>
      </c>
      <c r="C28" s="407"/>
      <c r="D28" s="407"/>
      <c r="E28" s="407"/>
      <c r="F28" s="407"/>
      <c r="G28" s="407"/>
      <c r="H28" s="407"/>
      <c r="I28" s="408"/>
      <c r="J28" s="43"/>
      <c r="K28" s="43"/>
      <c r="M28" s="24"/>
    </row>
    <row r="29" spans="2:14" ht="56.25" customHeight="1">
      <c r="B29" s="409" t="s">
        <v>142</v>
      </c>
      <c r="C29" s="410" t="s">
        <v>143</v>
      </c>
      <c r="D29" s="410" t="s">
        <v>144</v>
      </c>
      <c r="E29" s="410" t="s">
        <v>145</v>
      </c>
      <c r="F29" s="410" t="s">
        <v>146</v>
      </c>
      <c r="G29" s="411" t="s">
        <v>147</v>
      </c>
      <c r="H29" s="411" t="s">
        <v>148</v>
      </c>
      <c r="I29" s="412" t="s">
        <v>149</v>
      </c>
      <c r="J29" s="54" t="s">
        <v>150</v>
      </c>
      <c r="K29" s="21"/>
      <c r="M29" s="24"/>
    </row>
    <row r="30" spans="2:14" ht="19.5" customHeight="1">
      <c r="B30" s="413" t="s">
        <v>151</v>
      </c>
      <c r="C30" s="414">
        <v>0</v>
      </c>
      <c r="D30" s="415">
        <f>+C30</f>
        <v>0</v>
      </c>
      <c r="E30" s="416">
        <v>0</v>
      </c>
      <c r="F30" s="417">
        <f>+E30</f>
        <v>0</v>
      </c>
      <c r="G30" s="418" t="e">
        <f>+C30/E30</f>
        <v>#DIV/0!</v>
      </c>
      <c r="H30" s="419" t="e">
        <f>+D30/F30</f>
        <v>#DIV/0!</v>
      </c>
      <c r="I30" s="420">
        <f>+D30/$G$26</f>
        <v>0</v>
      </c>
      <c r="J30" s="53">
        <v>0.99</v>
      </c>
      <c r="K30" s="28"/>
      <c r="M30" s="24"/>
    </row>
    <row r="31" spans="2:14" ht="19.5" customHeight="1">
      <c r="B31" s="413" t="s">
        <v>152</v>
      </c>
      <c r="C31" s="414">
        <v>0</v>
      </c>
      <c r="D31" s="415">
        <f>+D30+C31</f>
        <v>0</v>
      </c>
      <c r="E31" s="416">
        <v>0</v>
      </c>
      <c r="F31" s="417">
        <f>+F30+E31</f>
        <v>0</v>
      </c>
      <c r="G31" s="418" t="e">
        <f t="shared" ref="G31:H40" si="0">+C31/E31</f>
        <v>#DIV/0!</v>
      </c>
      <c r="H31" s="419" t="e">
        <f t="shared" si="0"/>
        <v>#DIV/0!</v>
      </c>
      <c r="I31" s="420">
        <f t="shared" ref="I31:I41" si="1">+D31/$G$26</f>
        <v>0</v>
      </c>
      <c r="J31" s="53">
        <v>0.99</v>
      </c>
      <c r="K31" s="28"/>
      <c r="M31" s="24"/>
    </row>
    <row r="32" spans="2:14" ht="19.5" customHeight="1">
      <c r="B32" s="413" t="s">
        <v>153</v>
      </c>
      <c r="C32" s="414">
        <v>0</v>
      </c>
      <c r="D32" s="415">
        <f t="shared" ref="D32:D40" si="2">+D31+C32</f>
        <v>0</v>
      </c>
      <c r="E32" s="416">
        <v>0.19</v>
      </c>
      <c r="F32" s="417">
        <f t="shared" ref="F32:F41" si="3">+F31+E32</f>
        <v>0.19</v>
      </c>
      <c r="G32" s="418">
        <f t="shared" si="0"/>
        <v>0</v>
      </c>
      <c r="H32" s="419">
        <f t="shared" si="0"/>
        <v>0</v>
      </c>
      <c r="I32" s="420">
        <f t="shared" si="1"/>
        <v>0</v>
      </c>
      <c r="J32" s="53">
        <v>0.99</v>
      </c>
      <c r="K32" s="28"/>
      <c r="M32" s="24"/>
    </row>
    <row r="33" spans="2:11" ht="19.5" customHeight="1">
      <c r="B33" s="413" t="s">
        <v>154</v>
      </c>
      <c r="C33" s="414">
        <v>0</v>
      </c>
      <c r="D33" s="415">
        <f t="shared" si="2"/>
        <v>0</v>
      </c>
      <c r="E33" s="416">
        <v>0</v>
      </c>
      <c r="F33" s="417">
        <f t="shared" si="3"/>
        <v>0.19</v>
      </c>
      <c r="G33" s="418" t="e">
        <f t="shared" si="0"/>
        <v>#DIV/0!</v>
      </c>
      <c r="H33" s="419">
        <f t="shared" si="0"/>
        <v>0</v>
      </c>
      <c r="I33" s="420">
        <f t="shared" si="1"/>
        <v>0</v>
      </c>
      <c r="J33" s="53">
        <v>0.99</v>
      </c>
      <c r="K33" s="28"/>
    </row>
    <row r="34" spans="2:11" ht="19.5" customHeight="1">
      <c r="B34" s="413" t="s">
        <v>155</v>
      </c>
      <c r="C34" s="414">
        <v>0</v>
      </c>
      <c r="D34" s="415">
        <f t="shared" si="2"/>
        <v>0</v>
      </c>
      <c r="E34" s="416">
        <v>0</v>
      </c>
      <c r="F34" s="417">
        <f t="shared" si="3"/>
        <v>0.19</v>
      </c>
      <c r="G34" s="418" t="e">
        <f t="shared" si="0"/>
        <v>#DIV/0!</v>
      </c>
      <c r="H34" s="419">
        <f t="shared" si="0"/>
        <v>0</v>
      </c>
      <c r="I34" s="420">
        <f t="shared" si="1"/>
        <v>0</v>
      </c>
      <c r="J34" s="53">
        <v>0.99</v>
      </c>
      <c r="K34" s="28"/>
    </row>
    <row r="35" spans="2:11" ht="19.5" customHeight="1">
      <c r="B35" s="413" t="s">
        <v>156</v>
      </c>
      <c r="C35" s="414">
        <v>0</v>
      </c>
      <c r="D35" s="415">
        <f t="shared" si="2"/>
        <v>0</v>
      </c>
      <c r="E35" s="416">
        <v>0</v>
      </c>
      <c r="F35" s="417">
        <f t="shared" si="3"/>
        <v>0.19</v>
      </c>
      <c r="G35" s="418" t="e">
        <f t="shared" si="0"/>
        <v>#DIV/0!</v>
      </c>
      <c r="H35" s="419">
        <f t="shared" si="0"/>
        <v>0</v>
      </c>
      <c r="I35" s="420">
        <f t="shared" si="1"/>
        <v>0</v>
      </c>
      <c r="J35" s="53">
        <v>0.99</v>
      </c>
      <c r="K35" s="28"/>
    </row>
    <row r="36" spans="2:11" ht="19.5" customHeight="1">
      <c r="B36" s="413" t="s">
        <v>157</v>
      </c>
      <c r="C36" s="414">
        <v>0</v>
      </c>
      <c r="D36" s="415">
        <f t="shared" si="2"/>
        <v>0</v>
      </c>
      <c r="E36" s="416">
        <v>0</v>
      </c>
      <c r="F36" s="417">
        <f t="shared" si="3"/>
        <v>0.19</v>
      </c>
      <c r="G36" s="418" t="e">
        <f t="shared" si="0"/>
        <v>#DIV/0!</v>
      </c>
      <c r="H36" s="419">
        <f t="shared" si="0"/>
        <v>0</v>
      </c>
      <c r="I36" s="420">
        <f t="shared" si="1"/>
        <v>0</v>
      </c>
      <c r="J36" s="53">
        <v>0.99</v>
      </c>
      <c r="K36" s="28"/>
    </row>
    <row r="37" spans="2:11" ht="19.5" customHeight="1">
      <c r="B37" s="413" t="s">
        <v>158</v>
      </c>
      <c r="C37" s="414">
        <v>0</v>
      </c>
      <c r="D37" s="415">
        <f t="shared" si="2"/>
        <v>0</v>
      </c>
      <c r="E37" s="416">
        <v>0</v>
      </c>
      <c r="F37" s="417">
        <f t="shared" si="3"/>
        <v>0.19</v>
      </c>
      <c r="G37" s="418" t="e">
        <f t="shared" si="0"/>
        <v>#DIV/0!</v>
      </c>
      <c r="H37" s="419">
        <f t="shared" si="0"/>
        <v>0</v>
      </c>
      <c r="I37" s="420">
        <f t="shared" si="1"/>
        <v>0</v>
      </c>
      <c r="J37" s="53">
        <v>0.99</v>
      </c>
      <c r="K37" s="28"/>
    </row>
    <row r="38" spans="2:11" ht="19.5" customHeight="1">
      <c r="B38" s="413" t="s">
        <v>159</v>
      </c>
      <c r="C38" s="414">
        <v>0</v>
      </c>
      <c r="D38" s="415">
        <f t="shared" si="2"/>
        <v>0</v>
      </c>
      <c r="E38" s="416">
        <v>0.02</v>
      </c>
      <c r="F38" s="417">
        <f t="shared" si="3"/>
        <v>0.21</v>
      </c>
      <c r="G38" s="418">
        <f t="shared" si="0"/>
        <v>0</v>
      </c>
      <c r="H38" s="419">
        <f t="shared" si="0"/>
        <v>0</v>
      </c>
      <c r="I38" s="420">
        <f t="shared" si="1"/>
        <v>0</v>
      </c>
      <c r="J38" s="53">
        <v>0.99</v>
      </c>
      <c r="K38" s="28"/>
    </row>
    <row r="39" spans="2:11" ht="19.5" customHeight="1">
      <c r="B39" s="413" t="s">
        <v>160</v>
      </c>
      <c r="C39" s="414">
        <v>0</v>
      </c>
      <c r="D39" s="415">
        <f t="shared" si="2"/>
        <v>0</v>
      </c>
      <c r="E39" s="416">
        <v>0</v>
      </c>
      <c r="F39" s="417">
        <f t="shared" si="3"/>
        <v>0.21</v>
      </c>
      <c r="G39" s="418" t="e">
        <f t="shared" si="0"/>
        <v>#DIV/0!</v>
      </c>
      <c r="H39" s="419">
        <f t="shared" si="0"/>
        <v>0</v>
      </c>
      <c r="I39" s="420">
        <f t="shared" si="1"/>
        <v>0</v>
      </c>
      <c r="J39" s="53">
        <v>0.99</v>
      </c>
      <c r="K39" s="28"/>
    </row>
    <row r="40" spans="2:11" ht="19.5" customHeight="1">
      <c r="B40" s="413" t="s">
        <v>161</v>
      </c>
      <c r="C40" s="414">
        <v>0</v>
      </c>
      <c r="D40" s="415">
        <f t="shared" si="2"/>
        <v>0</v>
      </c>
      <c r="E40" s="416">
        <v>0</v>
      </c>
      <c r="F40" s="417">
        <f t="shared" si="3"/>
        <v>0.21</v>
      </c>
      <c r="G40" s="418" t="e">
        <f t="shared" si="0"/>
        <v>#DIV/0!</v>
      </c>
      <c r="H40" s="419">
        <f t="shared" si="0"/>
        <v>0</v>
      </c>
      <c r="I40" s="420">
        <f t="shared" si="1"/>
        <v>0</v>
      </c>
      <c r="J40" s="53">
        <v>0.99</v>
      </c>
      <c r="K40" s="28"/>
    </row>
    <row r="41" spans="2:11" ht="19.5" customHeight="1">
      <c r="B41" s="413" t="s">
        <v>162</v>
      </c>
      <c r="C41" s="414">
        <v>0</v>
      </c>
      <c r="D41" s="415">
        <f>+D40+C41</f>
        <v>0</v>
      </c>
      <c r="E41" s="416">
        <v>0.04</v>
      </c>
      <c r="F41" s="417">
        <f t="shared" si="3"/>
        <v>0.25</v>
      </c>
      <c r="G41" s="418">
        <f>+C41/E41</f>
        <v>0</v>
      </c>
      <c r="H41" s="419">
        <f>+D41/F41</f>
        <v>0</v>
      </c>
      <c r="I41" s="420">
        <f t="shared" si="1"/>
        <v>0</v>
      </c>
      <c r="J41" s="53">
        <v>0.99</v>
      </c>
      <c r="K41" s="28"/>
    </row>
    <row r="42" spans="2:11" ht="54.75" customHeight="1">
      <c r="B42" s="421" t="s">
        <v>163</v>
      </c>
      <c r="C42" s="422" t="s">
        <v>53</v>
      </c>
      <c r="D42" s="422"/>
      <c r="E42" s="422"/>
      <c r="F42" s="422"/>
      <c r="G42" s="422"/>
      <c r="H42" s="422"/>
      <c r="I42" s="423"/>
      <c r="J42" s="29"/>
      <c r="K42" s="29"/>
    </row>
    <row r="43" spans="2:11" ht="29.25" customHeight="1">
      <c r="B43" s="406" t="s">
        <v>164</v>
      </c>
      <c r="C43" s="407"/>
      <c r="D43" s="407"/>
      <c r="E43" s="407"/>
      <c r="F43" s="407"/>
      <c r="G43" s="407"/>
      <c r="H43" s="407"/>
      <c r="I43" s="408"/>
      <c r="J43" s="43"/>
      <c r="K43" s="43"/>
    </row>
    <row r="44" spans="2:11" ht="32.25" customHeight="1">
      <c r="B44" s="424"/>
      <c r="C44" s="194"/>
      <c r="D44" s="194"/>
      <c r="E44" s="194"/>
      <c r="F44" s="194"/>
      <c r="G44" s="194"/>
      <c r="H44" s="194"/>
      <c r="I44" s="195"/>
      <c r="J44" s="43"/>
      <c r="K44" s="43"/>
    </row>
    <row r="45" spans="2:11" ht="32.25" customHeight="1">
      <c r="B45" s="196"/>
      <c r="C45" s="197"/>
      <c r="D45" s="197"/>
      <c r="E45" s="197"/>
      <c r="F45" s="197"/>
      <c r="G45" s="197"/>
      <c r="H45" s="197"/>
      <c r="I45" s="198"/>
      <c r="J45" s="29"/>
      <c r="K45" s="29"/>
    </row>
    <row r="46" spans="2:11" ht="32.25" customHeight="1">
      <c r="B46" s="196"/>
      <c r="C46" s="197"/>
      <c r="D46" s="197"/>
      <c r="E46" s="197"/>
      <c r="F46" s="197"/>
      <c r="G46" s="197"/>
      <c r="H46" s="197"/>
      <c r="I46" s="198"/>
      <c r="J46" s="29"/>
      <c r="K46" s="29"/>
    </row>
    <row r="47" spans="2:11" ht="32.25" customHeight="1">
      <c r="B47" s="196"/>
      <c r="C47" s="197"/>
      <c r="D47" s="197"/>
      <c r="E47" s="197"/>
      <c r="F47" s="197"/>
      <c r="G47" s="197"/>
      <c r="H47" s="197"/>
      <c r="I47" s="198"/>
      <c r="J47" s="29"/>
      <c r="K47" s="29"/>
    </row>
    <row r="48" spans="2:11" ht="32.25" customHeight="1">
      <c r="B48" s="199"/>
      <c r="C48" s="200"/>
      <c r="D48" s="200"/>
      <c r="E48" s="200"/>
      <c r="F48" s="200"/>
      <c r="G48" s="200"/>
      <c r="H48" s="200"/>
      <c r="I48" s="201"/>
      <c r="J48" s="12"/>
      <c r="K48" s="12"/>
    </row>
    <row r="49" spans="2:11" ht="83.25" customHeight="1">
      <c r="B49" s="363" t="s">
        <v>165</v>
      </c>
      <c r="C49" s="422" t="s">
        <v>53</v>
      </c>
      <c r="D49" s="422"/>
      <c r="E49" s="422"/>
      <c r="F49" s="422"/>
      <c r="G49" s="422"/>
      <c r="H49" s="422"/>
      <c r="I49" s="423"/>
      <c r="J49" s="30"/>
      <c r="K49" s="30"/>
    </row>
    <row r="50" spans="2:11" ht="34.5" customHeight="1">
      <c r="B50" s="363" t="s">
        <v>166</v>
      </c>
      <c r="C50" s="425" t="s">
        <v>140</v>
      </c>
      <c r="D50" s="425"/>
      <c r="E50" s="425"/>
      <c r="F50" s="425"/>
      <c r="G50" s="425"/>
      <c r="H50" s="425"/>
      <c r="I50" s="426"/>
      <c r="J50" s="30"/>
      <c r="K50" s="30"/>
    </row>
    <row r="51" spans="2:11" ht="34.5" customHeight="1">
      <c r="B51" s="427" t="s">
        <v>167</v>
      </c>
      <c r="C51" s="428" t="s">
        <v>54</v>
      </c>
      <c r="D51" s="429"/>
      <c r="E51" s="429"/>
      <c r="F51" s="429"/>
      <c r="G51" s="429"/>
      <c r="H51" s="429"/>
      <c r="I51" s="430"/>
      <c r="J51" s="30"/>
      <c r="K51" s="30"/>
    </row>
    <row r="52" spans="2:11" ht="29.25" customHeight="1">
      <c r="B52" s="406" t="s">
        <v>168</v>
      </c>
      <c r="C52" s="407"/>
      <c r="D52" s="407"/>
      <c r="E52" s="407"/>
      <c r="F52" s="407"/>
      <c r="G52" s="407"/>
      <c r="H52" s="407"/>
      <c r="I52" s="408"/>
      <c r="J52" s="30"/>
      <c r="K52" s="30"/>
    </row>
    <row r="53" spans="2:11" ht="33" customHeight="1">
      <c r="B53" s="431" t="s">
        <v>169</v>
      </c>
      <c r="C53" s="432" t="s">
        <v>170</v>
      </c>
      <c r="D53" s="433" t="s">
        <v>171</v>
      </c>
      <c r="E53" s="433"/>
      <c r="F53" s="433"/>
      <c r="G53" s="433" t="s">
        <v>172</v>
      </c>
      <c r="H53" s="433"/>
      <c r="I53" s="434"/>
      <c r="J53" s="31"/>
      <c r="K53" s="31"/>
    </row>
    <row r="54" spans="2:11" ht="31.5" customHeight="1">
      <c r="B54" s="431"/>
      <c r="C54" s="435"/>
      <c r="D54" s="425"/>
      <c r="E54" s="425"/>
      <c r="F54" s="425"/>
      <c r="G54" s="436"/>
      <c r="H54" s="436"/>
      <c r="I54" s="437"/>
      <c r="J54" s="31"/>
      <c r="K54" s="31"/>
    </row>
    <row r="55" spans="2:11" ht="31.5" customHeight="1">
      <c r="B55" s="427" t="s">
        <v>173</v>
      </c>
      <c r="C55" s="438" t="s">
        <v>174</v>
      </c>
      <c r="D55" s="438"/>
      <c r="E55" s="439" t="s">
        <v>175</v>
      </c>
      <c r="F55" s="439"/>
      <c r="G55" s="438" t="s">
        <v>176</v>
      </c>
      <c r="H55" s="438"/>
      <c r="I55" s="440"/>
      <c r="J55" s="32"/>
      <c r="K55" s="32"/>
    </row>
    <row r="56" spans="2:11" ht="31.5" customHeight="1">
      <c r="B56" s="427" t="s">
        <v>177</v>
      </c>
      <c r="C56" s="425" t="str">
        <f>+'[3]HV 1'!C56:D56</f>
        <v>NICOLAS ADOLFO CORREAL HUERTAS</v>
      </c>
      <c r="D56" s="425"/>
      <c r="E56" s="441" t="s">
        <v>178</v>
      </c>
      <c r="F56" s="441"/>
      <c r="G56" s="438" t="str">
        <f>+'[4]HV 1'!G56:I56</f>
        <v>DIANA VIDAL</v>
      </c>
      <c r="H56" s="438"/>
      <c r="I56" s="440"/>
      <c r="J56" s="32"/>
      <c r="K56" s="32"/>
    </row>
    <row r="57" spans="2:11" ht="31.5" customHeight="1">
      <c r="B57" s="427" t="s">
        <v>179</v>
      </c>
      <c r="C57" s="425"/>
      <c r="D57" s="425"/>
      <c r="E57" s="205" t="s">
        <v>180</v>
      </c>
      <c r="F57" s="206"/>
      <c r="G57" s="209"/>
      <c r="H57" s="210"/>
      <c r="I57" s="211"/>
      <c r="J57" s="33"/>
      <c r="K57" s="33"/>
    </row>
    <row r="58" spans="2:11" ht="31.5" customHeight="1" thickBot="1">
      <c r="B58" s="442" t="s">
        <v>181</v>
      </c>
      <c r="C58" s="443"/>
      <c r="D58" s="443"/>
      <c r="E58" s="207"/>
      <c r="F58" s="208"/>
      <c r="G58" s="212"/>
      <c r="H58" s="213"/>
      <c r="I58" s="214"/>
      <c r="J58" s="33"/>
      <c r="K58" s="33"/>
    </row>
    <row r="59" spans="2:11" hidden="1">
      <c r="B59" s="3"/>
      <c r="C59" s="3"/>
      <c r="D59" s="5"/>
      <c r="E59" s="5"/>
      <c r="F59" s="5"/>
      <c r="G59" s="5"/>
      <c r="H59" s="5"/>
      <c r="I59" s="45"/>
      <c r="J59" s="34"/>
      <c r="K59" s="34"/>
    </row>
    <row r="60" spans="2:11" ht="12.6" hidden="1">
      <c r="B60" s="46"/>
      <c r="C60" s="47"/>
      <c r="D60" s="47"/>
      <c r="E60" s="48"/>
      <c r="F60" s="48"/>
      <c r="G60" s="49"/>
      <c r="H60" s="50"/>
      <c r="I60" s="47"/>
      <c r="J60" s="37"/>
      <c r="K60" s="37"/>
    </row>
    <row r="61" spans="2:11" ht="12.6" hidden="1">
      <c r="B61" s="46"/>
      <c r="C61" s="47"/>
      <c r="D61" s="47"/>
      <c r="E61" s="48"/>
      <c r="F61" s="48"/>
      <c r="G61" s="49"/>
      <c r="H61" s="50"/>
      <c r="I61" s="47"/>
      <c r="J61" s="37"/>
      <c r="K61" s="37"/>
    </row>
    <row r="62" spans="2:11" ht="12.6" hidden="1">
      <c r="B62" s="46"/>
      <c r="C62" s="47"/>
      <c r="D62" s="47"/>
      <c r="E62" s="48"/>
      <c r="F62" s="48"/>
      <c r="G62" s="49"/>
      <c r="H62" s="50"/>
      <c r="I62" s="47"/>
      <c r="J62" s="37"/>
      <c r="K62" s="37"/>
    </row>
    <row r="63" spans="2:11" ht="12.6" hidden="1">
      <c r="B63" s="46"/>
      <c r="C63" s="47"/>
      <c r="D63" s="47"/>
      <c r="E63" s="48"/>
      <c r="F63" s="48"/>
      <c r="G63" s="49"/>
      <c r="H63" s="50"/>
      <c r="I63" s="47"/>
      <c r="J63" s="37"/>
      <c r="K63" s="37"/>
    </row>
    <row r="64" spans="2:11" ht="12.6" hidden="1">
      <c r="B64" s="46"/>
      <c r="C64" s="47"/>
      <c r="D64" s="47"/>
      <c r="E64" s="48"/>
      <c r="F64" s="48"/>
      <c r="G64" s="49"/>
      <c r="H64" s="50"/>
      <c r="I64" s="47"/>
      <c r="J64" s="37"/>
      <c r="K64" s="37"/>
    </row>
    <row r="65" spans="2:11" ht="12.6" hidden="1">
      <c r="B65" s="46"/>
      <c r="C65" s="47"/>
      <c r="D65" s="47"/>
      <c r="E65" s="48"/>
      <c r="F65" s="48"/>
      <c r="G65" s="49"/>
      <c r="H65" s="50"/>
      <c r="I65" s="47"/>
      <c r="J65" s="37"/>
      <c r="K65" s="37"/>
    </row>
    <row r="66" spans="2:11" ht="12.6" hidden="1">
      <c r="B66" s="46"/>
      <c r="C66" s="47"/>
      <c r="D66" s="47"/>
      <c r="E66" s="48"/>
      <c r="F66" s="48"/>
      <c r="G66" s="49"/>
      <c r="H66" s="50"/>
      <c r="I66" s="47"/>
      <c r="J66" s="37"/>
      <c r="K66" s="37"/>
    </row>
    <row r="67" spans="2:11" ht="12.6" hidden="1">
      <c r="B67" s="46"/>
      <c r="C67" s="47"/>
      <c r="D67" s="47"/>
      <c r="E67" s="48"/>
      <c r="F67" s="48"/>
      <c r="G67" s="49"/>
      <c r="H67" s="50"/>
      <c r="I67" s="47"/>
      <c r="J67" s="37"/>
      <c r="K67" s="37"/>
    </row>
    <row r="68" spans="2:11" ht="12.6">
      <c r="B68" s="51"/>
      <c r="C68" s="3"/>
      <c r="D68" s="3"/>
      <c r="E68" s="3"/>
      <c r="F68" s="3"/>
      <c r="G68" s="52"/>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defaultColWidth="11.42578125" defaultRowHeight="14.45"/>
  <cols>
    <col min="1" max="1" width="1.42578125" customWidth="1"/>
    <col min="2" max="2" width="20.140625" style="41" customWidth="1"/>
    <col min="3" max="3" width="34.42578125" customWidth="1"/>
    <col min="4" max="4" width="14.42578125" customWidth="1"/>
    <col min="5" max="5" width="6.5703125" customWidth="1"/>
    <col min="6" max="6" width="31" customWidth="1"/>
    <col min="7" max="8" width="16.140625" customWidth="1"/>
    <col min="9" max="9" width="16.42578125" customWidth="1"/>
    <col min="10" max="10" width="15.5703125" customWidth="1"/>
    <col min="11" max="11" width="54.42578125" customWidth="1"/>
    <col min="13" max="13" width="17.85546875" bestFit="1" customWidth="1"/>
    <col min="108" max="108" width="11.42578125" customWidth="1"/>
    <col min="198" max="198" width="1.42578125" customWidth="1"/>
  </cols>
  <sheetData>
    <row r="1" spans="2:13" ht="18" customHeight="1" thickBot="1">
      <c r="B1" s="215"/>
      <c r="C1" s="218" t="s">
        <v>0</v>
      </c>
      <c r="D1" s="219"/>
      <c r="E1" s="219"/>
      <c r="F1" s="219"/>
      <c r="G1" s="219"/>
      <c r="H1" s="220"/>
      <c r="I1" s="221"/>
      <c r="J1" s="222"/>
    </row>
    <row r="2" spans="2:13" ht="18" customHeight="1" thickBot="1">
      <c r="B2" s="216"/>
      <c r="C2" s="218" t="s">
        <v>1</v>
      </c>
      <c r="D2" s="219"/>
      <c r="E2" s="219"/>
      <c r="F2" s="219"/>
      <c r="G2" s="219"/>
      <c r="H2" s="220"/>
      <c r="I2" s="223"/>
      <c r="J2" s="224"/>
    </row>
    <row r="3" spans="2:13" ht="18" customHeight="1" thickBot="1">
      <c r="B3" s="216"/>
      <c r="C3" s="218" t="s">
        <v>182</v>
      </c>
      <c r="D3" s="219"/>
      <c r="E3" s="219"/>
      <c r="F3" s="219"/>
      <c r="G3" s="219"/>
      <c r="H3" s="220"/>
      <c r="I3" s="223"/>
      <c r="J3" s="224"/>
    </row>
    <row r="4" spans="2:13" ht="18" customHeight="1" thickBot="1">
      <c r="B4" s="217"/>
      <c r="C4" s="218" t="s">
        <v>183</v>
      </c>
      <c r="D4" s="219"/>
      <c r="E4" s="219"/>
      <c r="F4" s="220"/>
      <c r="G4" s="227" t="s">
        <v>184</v>
      </c>
      <c r="H4" s="228"/>
      <c r="I4" s="225"/>
      <c r="J4" s="226"/>
    </row>
    <row r="5" spans="2:13" ht="18" customHeight="1" thickBot="1">
      <c r="B5" s="38"/>
      <c r="C5" s="10"/>
      <c r="D5" s="10"/>
      <c r="E5" s="10"/>
      <c r="F5" s="10"/>
      <c r="G5" s="10"/>
      <c r="H5" s="10"/>
      <c r="I5" s="10"/>
      <c r="J5" s="39"/>
    </row>
    <row r="6" spans="2:13" ht="51.75" customHeight="1" thickBot="1">
      <c r="B6" s="1" t="s">
        <v>185</v>
      </c>
      <c r="C6" s="231" t="str">
        <f>+'[6]Sección 1. Metas - Magnitud'!C7</f>
        <v>1032 - Gestión y control de tránsito y transporte</v>
      </c>
      <c r="D6" s="232"/>
      <c r="E6" s="233"/>
      <c r="F6" s="40"/>
      <c r="G6" s="10"/>
      <c r="H6" s="10"/>
      <c r="I6" s="10"/>
      <c r="J6" s="39"/>
    </row>
    <row r="7" spans="2:13" ht="32.25" customHeight="1" thickBot="1">
      <c r="B7" s="2" t="s">
        <v>186</v>
      </c>
      <c r="C7" s="231" t="str">
        <f>+'[6]Sección 1. Metas - Magnitud'!C8:F8</f>
        <v>Dirección de Control y Vigilancia</v>
      </c>
      <c r="D7" s="232"/>
      <c r="E7" s="233"/>
      <c r="F7" s="40"/>
      <c r="G7" s="10"/>
      <c r="H7" s="10"/>
      <c r="I7" s="10"/>
      <c r="J7" s="39"/>
    </row>
    <row r="8" spans="2:13" ht="32.25" customHeight="1" thickBot="1">
      <c r="B8" s="2" t="s">
        <v>187</v>
      </c>
      <c r="C8" s="231" t="str">
        <f>+'[6]Sección 1. Metas - Magnitud'!C9:F9</f>
        <v>Subsecretaría de Servicios de la Movilidad</v>
      </c>
      <c r="D8" s="232"/>
      <c r="E8" s="233"/>
      <c r="F8" s="4"/>
      <c r="G8" s="10"/>
      <c r="H8" s="10"/>
      <c r="I8" s="10"/>
      <c r="J8" s="39"/>
    </row>
    <row r="9" spans="2:13" ht="33.75" customHeight="1" thickBot="1">
      <c r="B9" s="2" t="s">
        <v>188</v>
      </c>
      <c r="C9" s="231" t="s">
        <v>189</v>
      </c>
      <c r="D9" s="232"/>
      <c r="E9" s="233"/>
      <c r="F9" s="40"/>
      <c r="G9" s="10"/>
      <c r="H9" s="10"/>
      <c r="I9" s="10"/>
      <c r="J9" s="39"/>
    </row>
    <row r="10" spans="2:13" ht="32.25" customHeight="1" thickBot="1">
      <c r="B10" s="2" t="s">
        <v>190</v>
      </c>
      <c r="C10" s="231" t="s">
        <v>95</v>
      </c>
      <c r="D10" s="232"/>
      <c r="E10" s="233"/>
    </row>
    <row r="12" spans="2:13">
      <c r="B12" s="444" t="s">
        <v>191</v>
      </c>
      <c r="C12" s="445"/>
      <c r="D12" s="445"/>
      <c r="E12" s="445"/>
      <c r="F12" s="445"/>
      <c r="G12" s="445"/>
      <c r="H12" s="446"/>
      <c r="I12" s="234" t="s">
        <v>192</v>
      </c>
      <c r="J12" s="235"/>
      <c r="K12" s="235"/>
    </row>
    <row r="13" spans="2:13" s="42" customFormat="1" ht="30" customHeight="1">
      <c r="B13" s="229" t="s">
        <v>193</v>
      </c>
      <c r="C13" s="229" t="s">
        <v>194</v>
      </c>
      <c r="D13" s="229" t="s">
        <v>195</v>
      </c>
      <c r="E13" s="229" t="s">
        <v>196</v>
      </c>
      <c r="F13" s="229" t="s">
        <v>197</v>
      </c>
      <c r="G13" s="229" t="s">
        <v>198</v>
      </c>
      <c r="H13" s="229" t="s">
        <v>199</v>
      </c>
      <c r="I13" s="236" t="s">
        <v>200</v>
      </c>
      <c r="J13" s="238" t="s">
        <v>201</v>
      </c>
      <c r="K13" s="447" t="s">
        <v>202</v>
      </c>
    </row>
    <row r="14" spans="2:13" s="42" customFormat="1">
      <c r="B14" s="230"/>
      <c r="C14" s="230"/>
      <c r="D14" s="230"/>
      <c r="E14" s="230"/>
      <c r="F14" s="230"/>
      <c r="G14" s="230"/>
      <c r="H14" s="230"/>
      <c r="I14" s="237"/>
      <c r="J14" s="239"/>
      <c r="K14" s="447"/>
    </row>
    <row r="15" spans="2:13" s="42" customFormat="1" ht="101.45">
      <c r="B15" s="67">
        <v>1</v>
      </c>
      <c r="C15" s="88" t="s">
        <v>203</v>
      </c>
      <c r="D15" s="66">
        <v>0.19</v>
      </c>
      <c r="E15" s="448"/>
      <c r="F15" s="449" t="s">
        <v>204</v>
      </c>
      <c r="G15" s="93">
        <v>0.19</v>
      </c>
      <c r="H15" s="450">
        <v>43160</v>
      </c>
      <c r="I15" s="451">
        <v>0.19</v>
      </c>
      <c r="J15" s="452">
        <v>43132</v>
      </c>
      <c r="K15" s="453"/>
      <c r="M15" s="71"/>
    </row>
    <row r="16" spans="2:13" ht="57.95">
      <c r="B16" s="87">
        <v>2</v>
      </c>
      <c r="C16" s="454" t="s">
        <v>205</v>
      </c>
      <c r="D16" s="66">
        <v>0.02</v>
      </c>
      <c r="E16" s="448"/>
      <c r="F16" s="449" t="s">
        <v>206</v>
      </c>
      <c r="G16" s="93">
        <v>0.02</v>
      </c>
      <c r="H16" s="450">
        <v>43344</v>
      </c>
      <c r="I16" s="451"/>
      <c r="J16" s="452"/>
      <c r="K16" s="453"/>
      <c r="M16" s="72"/>
    </row>
    <row r="17" spans="2:11" ht="72.599999999999994">
      <c r="B17" s="92">
        <v>3</v>
      </c>
      <c r="C17" s="455" t="s">
        <v>207</v>
      </c>
      <c r="D17" s="66">
        <v>0.04</v>
      </c>
      <c r="E17" s="448"/>
      <c r="F17" s="449" t="s">
        <v>208</v>
      </c>
      <c r="G17" s="93">
        <v>0.04</v>
      </c>
      <c r="H17" s="450">
        <v>43435</v>
      </c>
      <c r="I17" s="451"/>
      <c r="J17" s="452"/>
      <c r="K17" s="453"/>
    </row>
    <row r="18" spans="2:11">
      <c r="B18" s="456" t="s">
        <v>209</v>
      </c>
      <c r="C18" s="457"/>
      <c r="D18" s="458">
        <f>SUM(D15:D17)</f>
        <v>0.25</v>
      </c>
      <c r="E18" s="459" t="s">
        <v>209</v>
      </c>
      <c r="F18" s="460"/>
      <c r="G18" s="458">
        <f>SUM(G15:G17)</f>
        <v>0.25</v>
      </c>
      <c r="H18" s="461"/>
      <c r="I18" s="462">
        <f>SUM(I15:I17)</f>
        <v>0.19</v>
      </c>
      <c r="J18" s="463"/>
      <c r="K18" s="46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22" zoomScale="70" zoomScaleNormal="70" zoomScalePageLayoutView="85" workbookViewId="0">
      <selection activeCell="F27" sqref="F27:F38"/>
    </sheetView>
  </sheetViews>
  <sheetFormatPr defaultColWidth="10.85546875" defaultRowHeight="12.95"/>
  <cols>
    <col min="1" max="1" width="1" style="7" customWidth="1"/>
    <col min="2" max="2" width="25.42578125" style="8" customWidth="1"/>
    <col min="3" max="3" width="14.42578125" style="7" customWidth="1"/>
    <col min="4" max="4" width="15.5703125" style="7" customWidth="1"/>
    <col min="5" max="5" width="23.42578125" style="7" customWidth="1"/>
    <col min="6" max="6" width="20.85546875" style="7" customWidth="1"/>
    <col min="7" max="7" width="19.85546875" style="8" customWidth="1"/>
    <col min="8" max="8" width="19.85546875" style="7" customWidth="1"/>
    <col min="9" max="9" width="16.42578125" style="7" customWidth="1"/>
    <col min="10" max="10" width="22.42578125" style="7" customWidth="1"/>
    <col min="11" max="11" width="22.42578125" style="7" hidden="1" customWidth="1"/>
    <col min="12" max="13" width="0" style="3" hidden="1" customWidth="1"/>
    <col min="14" max="24" width="10.85546875" style="3"/>
    <col min="25" max="16384" width="10.85546875" style="7"/>
  </cols>
  <sheetData>
    <row r="1" spans="2:15" ht="37.5" customHeight="1">
      <c r="B1" s="240"/>
      <c r="C1" s="184" t="s">
        <v>1</v>
      </c>
      <c r="D1" s="184"/>
      <c r="E1" s="184"/>
      <c r="F1" s="184"/>
      <c r="G1" s="184"/>
      <c r="H1" s="184"/>
      <c r="I1" s="186"/>
      <c r="J1" s="10"/>
      <c r="K1" s="10"/>
      <c r="L1" s="99"/>
      <c r="M1" s="100" t="s">
        <v>61</v>
      </c>
      <c r="N1" s="99"/>
      <c r="O1" s="99"/>
    </row>
    <row r="2" spans="2:15" ht="37.5" customHeight="1">
      <c r="B2" s="464"/>
      <c r="C2" s="465" t="s">
        <v>210</v>
      </c>
      <c r="D2" s="465"/>
      <c r="E2" s="465"/>
      <c r="F2" s="465"/>
      <c r="G2" s="465"/>
      <c r="H2" s="465"/>
      <c r="I2" s="354"/>
      <c r="J2" s="10"/>
      <c r="K2" s="10"/>
      <c r="L2" s="99"/>
      <c r="M2" s="100" t="s">
        <v>62</v>
      </c>
      <c r="N2" s="99"/>
      <c r="O2" s="99"/>
    </row>
    <row r="3" spans="2:15" ht="37.5" customHeight="1" thickBot="1">
      <c r="B3" s="241"/>
      <c r="C3" s="243" t="s">
        <v>211</v>
      </c>
      <c r="D3" s="243"/>
      <c r="E3" s="243"/>
      <c r="F3" s="243" t="s">
        <v>212</v>
      </c>
      <c r="G3" s="243"/>
      <c r="H3" s="243"/>
      <c r="I3" s="242"/>
      <c r="J3" s="10"/>
      <c r="K3" s="10"/>
      <c r="L3" s="99"/>
      <c r="M3" s="100" t="s">
        <v>64</v>
      </c>
      <c r="N3" s="99"/>
      <c r="O3" s="99"/>
    </row>
    <row r="4" spans="2:15" ht="23.25" customHeight="1">
      <c r="B4" s="244"/>
      <c r="C4" s="245"/>
      <c r="D4" s="245"/>
      <c r="E4" s="245"/>
      <c r="F4" s="245"/>
      <c r="G4" s="245"/>
      <c r="H4" s="245"/>
      <c r="I4" s="246"/>
      <c r="J4" s="12"/>
      <c r="K4" s="12"/>
      <c r="L4" s="99"/>
      <c r="M4" s="99"/>
      <c r="N4" s="99"/>
      <c r="O4" s="99"/>
    </row>
    <row r="5" spans="2:15" ht="24" customHeight="1">
      <c r="B5" s="466" t="s">
        <v>213</v>
      </c>
      <c r="C5" s="292"/>
      <c r="D5" s="292"/>
      <c r="E5" s="292"/>
      <c r="F5" s="292"/>
      <c r="G5" s="292"/>
      <c r="H5" s="292"/>
      <c r="I5" s="467"/>
      <c r="J5" s="43"/>
      <c r="K5" s="43"/>
      <c r="L5" s="99"/>
      <c r="M5" s="99"/>
      <c r="N5" s="99" t="s">
        <v>71</v>
      </c>
      <c r="O5" s="99"/>
    </row>
    <row r="6" spans="2:15" ht="30.75" customHeight="1">
      <c r="B6" s="104" t="s">
        <v>214</v>
      </c>
      <c r="C6" s="128">
        <v>1</v>
      </c>
      <c r="D6" s="468" t="s">
        <v>215</v>
      </c>
      <c r="E6" s="468"/>
      <c r="F6" s="268" t="s">
        <v>216</v>
      </c>
      <c r="G6" s="268"/>
      <c r="H6" s="268"/>
      <c r="I6" s="269"/>
      <c r="J6" s="14"/>
      <c r="K6" s="14"/>
      <c r="L6" s="99"/>
      <c r="M6" s="100" t="s">
        <v>75</v>
      </c>
      <c r="N6" s="99" t="s">
        <v>76</v>
      </c>
      <c r="O6" s="99"/>
    </row>
    <row r="7" spans="2:15" ht="30.75" customHeight="1">
      <c r="B7" s="104" t="s">
        <v>217</v>
      </c>
      <c r="C7" s="128" t="s">
        <v>78</v>
      </c>
      <c r="D7" s="468" t="s">
        <v>218</v>
      </c>
      <c r="E7" s="468"/>
      <c r="F7" s="272" t="s">
        <v>219</v>
      </c>
      <c r="G7" s="272"/>
      <c r="H7" s="469" t="s">
        <v>220</v>
      </c>
      <c r="I7" s="129" t="s">
        <v>96</v>
      </c>
      <c r="J7" s="15"/>
      <c r="K7" s="15"/>
      <c r="L7" s="99"/>
      <c r="M7" s="100" t="s">
        <v>82</v>
      </c>
      <c r="N7" s="99" t="s">
        <v>83</v>
      </c>
      <c r="O7" s="99"/>
    </row>
    <row r="8" spans="2:15" ht="62.25" customHeight="1">
      <c r="B8" s="104" t="s">
        <v>221</v>
      </c>
      <c r="C8" s="268" t="s">
        <v>222</v>
      </c>
      <c r="D8" s="268"/>
      <c r="E8" s="268"/>
      <c r="F8" s="268"/>
      <c r="G8" s="106" t="s">
        <v>223</v>
      </c>
      <c r="H8" s="470">
        <v>7556</v>
      </c>
      <c r="I8" s="471"/>
      <c r="J8" s="16"/>
      <c r="K8" s="16"/>
      <c r="L8" s="99"/>
      <c r="M8" s="100" t="s">
        <v>87</v>
      </c>
      <c r="N8" s="99" t="s">
        <v>42</v>
      </c>
      <c r="O8" s="99"/>
    </row>
    <row r="9" spans="2:15" ht="30.75" customHeight="1">
      <c r="B9" s="104" t="s">
        <v>62</v>
      </c>
      <c r="C9" s="472" t="s">
        <v>82</v>
      </c>
      <c r="D9" s="472"/>
      <c r="E9" s="472"/>
      <c r="F9" s="472"/>
      <c r="G9" s="106" t="s">
        <v>224</v>
      </c>
      <c r="H9" s="473" t="s">
        <v>225</v>
      </c>
      <c r="I9" s="474"/>
      <c r="J9" s="17"/>
      <c r="K9" s="17"/>
      <c r="L9" s="99"/>
      <c r="M9" s="101" t="s">
        <v>91</v>
      </c>
      <c r="N9" s="99"/>
      <c r="O9" s="99"/>
    </row>
    <row r="10" spans="2:15" ht="66" customHeight="1">
      <c r="B10" s="104" t="s">
        <v>226</v>
      </c>
      <c r="C10" s="268" t="s">
        <v>227</v>
      </c>
      <c r="D10" s="268"/>
      <c r="E10" s="268"/>
      <c r="F10" s="268"/>
      <c r="G10" s="268"/>
      <c r="H10" s="268"/>
      <c r="I10" s="269"/>
      <c r="J10" s="19"/>
      <c r="K10" s="19"/>
      <c r="L10" s="99"/>
      <c r="M10" s="101"/>
      <c r="N10" s="99"/>
      <c r="O10" s="99"/>
    </row>
    <row r="11" spans="2:15" ht="58.5" customHeight="1">
      <c r="B11" s="104" t="s">
        <v>228</v>
      </c>
      <c r="C11" s="268" t="s">
        <v>229</v>
      </c>
      <c r="D11" s="268"/>
      <c r="E11" s="268"/>
      <c r="F11" s="268"/>
      <c r="G11" s="268"/>
      <c r="H11" s="268"/>
      <c r="I11" s="268"/>
      <c r="J11" s="15"/>
      <c r="K11" s="15"/>
      <c r="L11" s="99"/>
      <c r="M11" s="101"/>
      <c r="N11" s="99" t="s">
        <v>96</v>
      </c>
      <c r="O11" s="99"/>
    </row>
    <row r="12" spans="2:15" ht="30.75" customHeight="1">
      <c r="B12" s="104" t="s">
        <v>230</v>
      </c>
      <c r="C12" s="268" t="s">
        <v>231</v>
      </c>
      <c r="D12" s="268"/>
      <c r="E12" s="268"/>
      <c r="F12" s="268"/>
      <c r="G12" s="106" t="s">
        <v>232</v>
      </c>
      <c r="H12" s="272" t="s">
        <v>100</v>
      </c>
      <c r="I12" s="273"/>
      <c r="J12" s="15"/>
      <c r="K12" s="15"/>
      <c r="L12" s="99"/>
      <c r="M12" s="101" t="s">
        <v>101</v>
      </c>
      <c r="N12" s="99" t="s">
        <v>78</v>
      </c>
      <c r="O12" s="99"/>
    </row>
    <row r="13" spans="2:15" ht="30.75" customHeight="1">
      <c r="B13" s="104" t="s">
        <v>233</v>
      </c>
      <c r="C13" s="247" t="s">
        <v>234</v>
      </c>
      <c r="D13" s="248"/>
      <c r="E13" s="248"/>
      <c r="F13" s="249"/>
      <c r="G13" s="106" t="s">
        <v>235</v>
      </c>
      <c r="H13" s="272" t="s">
        <v>42</v>
      </c>
      <c r="I13" s="273"/>
      <c r="J13" s="15"/>
      <c r="K13" s="15"/>
      <c r="L13" s="99"/>
      <c r="M13" s="101" t="s">
        <v>105</v>
      </c>
      <c r="N13" s="99"/>
      <c r="O13" s="99"/>
    </row>
    <row r="14" spans="2:15" ht="54" customHeight="1">
      <c r="B14" s="104" t="s">
        <v>236</v>
      </c>
      <c r="C14" s="268" t="s">
        <v>237</v>
      </c>
      <c r="D14" s="268"/>
      <c r="E14" s="268"/>
      <c r="F14" s="268"/>
      <c r="G14" s="268"/>
      <c r="H14" s="268"/>
      <c r="I14" s="269"/>
      <c r="J14" s="19"/>
      <c r="K14" s="19"/>
      <c r="L14" s="99"/>
      <c r="M14" s="101" t="s">
        <v>108</v>
      </c>
      <c r="N14" s="99"/>
      <c r="O14" s="99"/>
    </row>
    <row r="15" spans="2:15" ht="30.75" customHeight="1">
      <c r="B15" s="104" t="s">
        <v>238</v>
      </c>
      <c r="C15" s="271" t="s">
        <v>239</v>
      </c>
      <c r="D15" s="271"/>
      <c r="E15" s="271"/>
      <c r="F15" s="271"/>
      <c r="G15" s="271"/>
      <c r="H15" s="271"/>
      <c r="I15" s="293"/>
      <c r="J15" s="20"/>
      <c r="K15" s="20"/>
      <c r="L15" s="99"/>
      <c r="M15" s="101" t="s">
        <v>112</v>
      </c>
      <c r="N15" s="99"/>
      <c r="O15" s="99"/>
    </row>
    <row r="16" spans="2:15" ht="20.25" customHeight="1">
      <c r="B16" s="104" t="s">
        <v>240</v>
      </c>
      <c r="C16" s="268" t="s">
        <v>241</v>
      </c>
      <c r="D16" s="268"/>
      <c r="E16" s="268"/>
      <c r="F16" s="268"/>
      <c r="G16" s="268"/>
      <c r="H16" s="268"/>
      <c r="I16" s="269"/>
      <c r="J16" s="21"/>
      <c r="K16" s="21"/>
      <c r="L16" s="99"/>
      <c r="M16" s="101"/>
      <c r="N16" s="99"/>
      <c r="O16" s="99"/>
    </row>
    <row r="17" spans="2:15" ht="30.75" customHeight="1">
      <c r="B17" s="104" t="s">
        <v>242</v>
      </c>
      <c r="C17" s="272" t="s">
        <v>243</v>
      </c>
      <c r="D17" s="316"/>
      <c r="E17" s="316"/>
      <c r="F17" s="316"/>
      <c r="G17" s="316"/>
      <c r="H17" s="316"/>
      <c r="I17" s="475"/>
      <c r="J17" s="22"/>
      <c r="K17" s="22"/>
      <c r="L17" s="99"/>
      <c r="M17" s="101" t="s">
        <v>100</v>
      </c>
      <c r="N17" s="99"/>
      <c r="O17" s="99"/>
    </row>
    <row r="18" spans="2:15" ht="18" customHeight="1">
      <c r="B18" s="476" t="s">
        <v>244</v>
      </c>
      <c r="C18" s="297" t="s">
        <v>245</v>
      </c>
      <c r="D18" s="297"/>
      <c r="E18" s="297"/>
      <c r="F18" s="298" t="s">
        <v>246</v>
      </c>
      <c r="G18" s="298"/>
      <c r="H18" s="298"/>
      <c r="I18" s="477"/>
      <c r="J18" s="23"/>
      <c r="K18" s="23"/>
      <c r="L18" s="99"/>
      <c r="M18" s="101" t="s">
        <v>122</v>
      </c>
      <c r="N18" s="99"/>
      <c r="O18" s="99"/>
    </row>
    <row r="19" spans="2:15" ht="39.75" customHeight="1">
      <c r="B19" s="476"/>
      <c r="C19" s="268" t="s">
        <v>247</v>
      </c>
      <c r="D19" s="268"/>
      <c r="E19" s="268"/>
      <c r="F19" s="268" t="s">
        <v>248</v>
      </c>
      <c r="G19" s="268"/>
      <c r="H19" s="268"/>
      <c r="I19" s="269"/>
      <c r="J19" s="21"/>
      <c r="K19" s="21"/>
      <c r="L19" s="99"/>
      <c r="M19" s="101" t="s">
        <v>126</v>
      </c>
      <c r="N19" s="99"/>
      <c r="O19" s="99"/>
    </row>
    <row r="20" spans="2:15" ht="39.75" customHeight="1">
      <c r="B20" s="104" t="s">
        <v>249</v>
      </c>
      <c r="C20" s="478" t="s">
        <v>243</v>
      </c>
      <c r="D20" s="479"/>
      <c r="E20" s="480"/>
      <c r="F20" s="315" t="s">
        <v>243</v>
      </c>
      <c r="G20" s="315"/>
      <c r="H20" s="315"/>
      <c r="I20" s="481"/>
      <c r="J20" s="15"/>
      <c r="K20" s="15"/>
      <c r="L20" s="99"/>
      <c r="M20" s="101"/>
      <c r="N20" s="99"/>
      <c r="O20" s="99"/>
    </row>
    <row r="21" spans="2:15" ht="57.75" customHeight="1">
      <c r="B21" s="104" t="s">
        <v>250</v>
      </c>
      <c r="C21" s="482" t="s">
        <v>251</v>
      </c>
      <c r="D21" s="483"/>
      <c r="E21" s="484"/>
      <c r="F21" s="485" t="s">
        <v>252</v>
      </c>
      <c r="G21" s="486"/>
      <c r="H21" s="486"/>
      <c r="I21" s="487"/>
      <c r="J21" s="20"/>
      <c r="K21" s="20"/>
      <c r="L21" s="99"/>
      <c r="M21" s="101"/>
      <c r="N21" s="99"/>
      <c r="O21" s="99"/>
    </row>
    <row r="22" spans="2:15" ht="23.25" customHeight="1">
      <c r="B22" s="104" t="s">
        <v>253</v>
      </c>
      <c r="C22" s="488">
        <v>44562</v>
      </c>
      <c r="D22" s="489"/>
      <c r="E22" s="490"/>
      <c r="F22" s="103" t="s">
        <v>254</v>
      </c>
      <c r="G22" s="491">
        <v>0</v>
      </c>
      <c r="H22" s="103" t="s">
        <v>255</v>
      </c>
      <c r="I22" s="492">
        <v>7.0000000000000007E-2</v>
      </c>
      <c r="J22" s="25"/>
      <c r="K22" s="25"/>
      <c r="L22" s="99"/>
      <c r="M22" s="101"/>
      <c r="N22" s="99"/>
      <c r="O22" s="99"/>
    </row>
    <row r="23" spans="2:15" ht="27" customHeight="1">
      <c r="B23" s="104" t="s">
        <v>256</v>
      </c>
      <c r="C23" s="488">
        <v>44926</v>
      </c>
      <c r="D23" s="486"/>
      <c r="E23" s="493"/>
      <c r="F23" s="103" t="s">
        <v>257</v>
      </c>
      <c r="G23" s="494">
        <v>0</v>
      </c>
      <c r="H23" s="495"/>
      <c r="I23" s="496"/>
      <c r="J23" s="26"/>
      <c r="K23" s="26"/>
      <c r="L23" s="99"/>
      <c r="M23" s="101"/>
      <c r="N23" s="99"/>
      <c r="O23" s="99"/>
    </row>
    <row r="24" spans="2:15" ht="30.75" customHeight="1">
      <c r="B24" s="497" t="s">
        <v>258</v>
      </c>
      <c r="C24" s="250" t="s">
        <v>259</v>
      </c>
      <c r="D24" s="251"/>
      <c r="E24" s="252"/>
      <c r="F24" s="94" t="s">
        <v>260</v>
      </c>
      <c r="G24" s="485" t="s">
        <v>44</v>
      </c>
      <c r="H24" s="486"/>
      <c r="I24" s="487"/>
      <c r="J24" s="23"/>
      <c r="K24" s="23"/>
      <c r="M24" s="24"/>
    </row>
    <row r="25" spans="2:15" ht="22.5" customHeight="1">
      <c r="B25" s="466" t="s">
        <v>261</v>
      </c>
      <c r="C25" s="292"/>
      <c r="D25" s="292"/>
      <c r="E25" s="292"/>
      <c r="F25" s="292"/>
      <c r="G25" s="292"/>
      <c r="H25" s="292"/>
      <c r="I25" s="467"/>
      <c r="J25" s="43"/>
      <c r="K25" s="43"/>
      <c r="M25" s="24"/>
    </row>
    <row r="26" spans="2:15" ht="43.5" customHeight="1">
      <c r="B26" s="105" t="s">
        <v>142</v>
      </c>
      <c r="C26" s="106" t="s">
        <v>262</v>
      </c>
      <c r="D26" s="106" t="s">
        <v>263</v>
      </c>
      <c r="E26" s="107" t="s">
        <v>264</v>
      </c>
      <c r="F26" s="106" t="s">
        <v>265</v>
      </c>
      <c r="G26" s="106" t="s">
        <v>266</v>
      </c>
      <c r="H26" s="107" t="s">
        <v>267</v>
      </c>
      <c r="I26" s="108" t="s">
        <v>268</v>
      </c>
      <c r="J26" s="21"/>
      <c r="K26" s="21">
        <v>8</v>
      </c>
      <c r="L26" s="21">
        <v>8</v>
      </c>
      <c r="M26" s="24"/>
    </row>
    <row r="27" spans="2:15" ht="15.6" customHeight="1">
      <c r="B27" s="105" t="s">
        <v>269</v>
      </c>
      <c r="C27" s="125">
        <v>0</v>
      </c>
      <c r="D27" s="125">
        <v>0</v>
      </c>
      <c r="E27" s="498">
        <v>0</v>
      </c>
      <c r="F27" s="255">
        <f>+SUM(C27:C38)</f>
        <v>0</v>
      </c>
      <c r="G27" s="255">
        <f>+SUM(D27:D38)</f>
        <v>0</v>
      </c>
      <c r="H27" s="119"/>
      <c r="I27" s="499">
        <f>+G27+I22</f>
        <v>7.0000000000000007E-2</v>
      </c>
      <c r="J27" s="21"/>
      <c r="K27" s="21">
        <v>8</v>
      </c>
      <c r="L27" s="21">
        <v>8</v>
      </c>
      <c r="M27" s="24"/>
    </row>
    <row r="28" spans="2:15" ht="15.6" customHeight="1">
      <c r="B28" s="105" t="s">
        <v>152</v>
      </c>
      <c r="C28" s="125">
        <v>0</v>
      </c>
      <c r="D28" s="125">
        <v>0</v>
      </c>
      <c r="E28" s="498">
        <v>0</v>
      </c>
      <c r="F28" s="256"/>
      <c r="G28" s="256"/>
      <c r="H28" s="119"/>
      <c r="I28" s="253"/>
      <c r="J28" s="21"/>
      <c r="K28" s="21">
        <v>20</v>
      </c>
      <c r="L28" s="21">
        <v>20</v>
      </c>
      <c r="M28" s="24"/>
    </row>
    <row r="29" spans="2:15" ht="15.6" customHeight="1">
      <c r="B29" s="105" t="s">
        <v>153</v>
      </c>
      <c r="C29" s="125">
        <v>0</v>
      </c>
      <c r="D29" s="125">
        <v>0</v>
      </c>
      <c r="E29" s="498">
        <v>0</v>
      </c>
      <c r="F29" s="256"/>
      <c r="G29" s="256"/>
      <c r="H29" s="500" t="e">
        <f>+(D29*100%)/$G$23</f>
        <v>#DIV/0!</v>
      </c>
      <c r="I29" s="253"/>
      <c r="J29" s="21"/>
      <c r="K29" s="21">
        <v>40</v>
      </c>
      <c r="L29" s="21">
        <v>10</v>
      </c>
      <c r="M29" s="24"/>
    </row>
    <row r="30" spans="2:15" ht="15.6" customHeight="1">
      <c r="B30" s="105" t="s">
        <v>154</v>
      </c>
      <c r="C30" s="125">
        <v>0</v>
      </c>
      <c r="D30" s="125">
        <v>0</v>
      </c>
      <c r="E30" s="498">
        <v>0</v>
      </c>
      <c r="F30" s="256"/>
      <c r="G30" s="256"/>
      <c r="H30" s="500" t="e">
        <f t="shared" ref="H30:H38" si="0">+IF(D30="","",((D30*100%)/$G$23)+H29)</f>
        <v>#DIV/0!</v>
      </c>
      <c r="I30" s="253"/>
      <c r="J30" s="21"/>
      <c r="K30" s="21">
        <f>K26+K27+K28+K29</f>
        <v>76</v>
      </c>
      <c r="L30" s="3">
        <v>30</v>
      </c>
      <c r="M30" s="24"/>
    </row>
    <row r="31" spans="2:15" ht="15.6" customHeight="1">
      <c r="B31" s="105" t="s">
        <v>155</v>
      </c>
      <c r="C31" s="125">
        <v>0</v>
      </c>
      <c r="D31" s="125">
        <v>0</v>
      </c>
      <c r="E31" s="498">
        <v>0</v>
      </c>
      <c r="F31" s="256"/>
      <c r="G31" s="256"/>
      <c r="H31" s="500" t="e">
        <f t="shared" si="0"/>
        <v>#DIV/0!</v>
      </c>
      <c r="I31" s="253"/>
      <c r="J31" s="21"/>
      <c r="K31" s="21"/>
      <c r="L31" s="3">
        <v>24</v>
      </c>
      <c r="M31" s="24"/>
    </row>
    <row r="32" spans="2:15" ht="15.6" customHeight="1">
      <c r="B32" s="105" t="s">
        <v>156</v>
      </c>
      <c r="C32" s="125">
        <v>0</v>
      </c>
      <c r="D32" s="125">
        <v>0</v>
      </c>
      <c r="E32" s="498">
        <v>0</v>
      </c>
      <c r="F32" s="256"/>
      <c r="G32" s="256"/>
      <c r="H32" s="500" t="e">
        <f t="shared" si="0"/>
        <v>#DIV/0!</v>
      </c>
      <c r="I32" s="253"/>
      <c r="J32" s="21"/>
      <c r="K32" s="21"/>
      <c r="L32" s="3">
        <f>SUM(L26:L31)</f>
        <v>100</v>
      </c>
      <c r="M32" s="24"/>
    </row>
    <row r="33" spans="2:11" ht="19.5" customHeight="1">
      <c r="B33" s="105" t="s">
        <v>157</v>
      </c>
      <c r="C33" s="125">
        <v>0</v>
      </c>
      <c r="D33" s="125">
        <v>0</v>
      </c>
      <c r="E33" s="498">
        <v>0</v>
      </c>
      <c r="F33" s="256"/>
      <c r="G33" s="256"/>
      <c r="H33" s="500" t="e">
        <f t="shared" si="0"/>
        <v>#DIV/0!</v>
      </c>
      <c r="I33" s="253"/>
      <c r="J33" s="28"/>
      <c r="K33" s="28"/>
    </row>
    <row r="34" spans="2:11" ht="19.5" customHeight="1">
      <c r="B34" s="105" t="s">
        <v>158</v>
      </c>
      <c r="C34" s="117">
        <f>0.2*G23</f>
        <v>0</v>
      </c>
      <c r="D34" s="117">
        <v>0</v>
      </c>
      <c r="E34" s="498">
        <v>0</v>
      </c>
      <c r="F34" s="256"/>
      <c r="G34" s="256"/>
      <c r="H34" s="500" t="e">
        <f t="shared" si="0"/>
        <v>#DIV/0!</v>
      </c>
      <c r="I34" s="253"/>
      <c r="J34" s="28"/>
      <c r="K34" s="28"/>
    </row>
    <row r="35" spans="2:11" ht="19.5" customHeight="1">
      <c r="B35" s="105" t="s">
        <v>159</v>
      </c>
      <c r="C35" s="117">
        <f>0.1*G23</f>
        <v>0</v>
      </c>
      <c r="D35" s="117">
        <v>0</v>
      </c>
      <c r="E35" s="498">
        <v>0</v>
      </c>
      <c r="F35" s="256"/>
      <c r="G35" s="256"/>
      <c r="H35" s="500" t="e">
        <f t="shared" si="0"/>
        <v>#DIV/0!</v>
      </c>
      <c r="I35" s="253"/>
      <c r="J35" s="28"/>
      <c r="K35" s="28"/>
    </row>
    <row r="36" spans="2:11" ht="19.5" customHeight="1">
      <c r="B36" s="105" t="s">
        <v>160</v>
      </c>
      <c r="C36" s="117">
        <f>0.3*G23</f>
        <v>0</v>
      </c>
      <c r="D36" s="117">
        <v>0</v>
      </c>
      <c r="E36" s="498">
        <v>0</v>
      </c>
      <c r="F36" s="256"/>
      <c r="G36" s="256"/>
      <c r="H36" s="500" t="e">
        <f t="shared" si="0"/>
        <v>#DIV/0!</v>
      </c>
      <c r="I36" s="253"/>
      <c r="J36" s="28"/>
      <c r="K36" s="28"/>
    </row>
    <row r="37" spans="2:11" ht="19.5" customHeight="1">
      <c r="B37" s="105" t="s">
        <v>161</v>
      </c>
      <c r="C37" s="117">
        <f>0.24*G23</f>
        <v>0</v>
      </c>
      <c r="D37" s="117">
        <v>0</v>
      </c>
      <c r="E37" s="498">
        <v>0</v>
      </c>
      <c r="F37" s="256"/>
      <c r="G37" s="256"/>
      <c r="H37" s="500" t="e">
        <f t="shared" si="0"/>
        <v>#DIV/0!</v>
      </c>
      <c r="I37" s="253"/>
      <c r="J37" s="28"/>
      <c r="K37" s="28"/>
    </row>
    <row r="38" spans="2:11" ht="19.5" customHeight="1">
      <c r="B38" s="105" t="s">
        <v>162</v>
      </c>
      <c r="C38" s="117">
        <f>0*G23</f>
        <v>0</v>
      </c>
      <c r="D38" s="117">
        <v>0</v>
      </c>
      <c r="E38" s="498">
        <v>0</v>
      </c>
      <c r="F38" s="257"/>
      <c r="G38" s="257"/>
      <c r="H38" s="500" t="e">
        <f t="shared" si="0"/>
        <v>#DIV/0!</v>
      </c>
      <c r="I38" s="254"/>
      <c r="J38" s="28"/>
      <c r="K38" s="28"/>
    </row>
    <row r="39" spans="2:11" ht="50.25" customHeight="1">
      <c r="B39" s="501" t="s">
        <v>270</v>
      </c>
      <c r="C39" s="502" t="s">
        <v>271</v>
      </c>
      <c r="D39" s="503"/>
      <c r="E39" s="503"/>
      <c r="F39" s="503"/>
      <c r="G39" s="503"/>
      <c r="H39" s="503"/>
      <c r="I39" s="504"/>
      <c r="J39" s="29"/>
      <c r="K39" s="29"/>
    </row>
    <row r="40" spans="2:11" ht="34.5" customHeight="1">
      <c r="B40" s="424"/>
      <c r="C40" s="194"/>
      <c r="D40" s="194"/>
      <c r="E40" s="194"/>
      <c r="F40" s="194"/>
      <c r="G40" s="194"/>
      <c r="H40" s="194"/>
      <c r="I40" s="195"/>
      <c r="J40" s="43"/>
      <c r="K40" s="43"/>
    </row>
    <row r="41" spans="2:11" ht="34.5" customHeight="1">
      <c r="B41" s="196"/>
      <c r="C41" s="197"/>
      <c r="D41" s="197"/>
      <c r="E41" s="197"/>
      <c r="F41" s="197"/>
      <c r="G41" s="197"/>
      <c r="H41" s="197"/>
      <c r="I41" s="198"/>
      <c r="J41" s="29"/>
      <c r="K41" s="29"/>
    </row>
    <row r="42" spans="2:11" ht="34.5" customHeight="1">
      <c r="B42" s="196"/>
      <c r="C42" s="197"/>
      <c r="D42" s="197"/>
      <c r="E42" s="197"/>
      <c r="F42" s="197"/>
      <c r="G42" s="197"/>
      <c r="H42" s="197"/>
      <c r="I42" s="198"/>
      <c r="J42" s="29"/>
      <c r="K42" s="29"/>
    </row>
    <row r="43" spans="2:11" ht="34.5" customHeight="1">
      <c r="B43" s="196"/>
      <c r="C43" s="197"/>
      <c r="D43" s="197"/>
      <c r="E43" s="197"/>
      <c r="F43" s="197"/>
      <c r="G43" s="197"/>
      <c r="H43" s="197"/>
      <c r="I43" s="198"/>
      <c r="J43" s="29"/>
      <c r="K43" s="29"/>
    </row>
    <row r="44" spans="2:11" ht="34.5" customHeight="1">
      <c r="B44" s="199"/>
      <c r="C44" s="200"/>
      <c r="D44" s="200"/>
      <c r="E44" s="200"/>
      <c r="F44" s="200"/>
      <c r="G44" s="200"/>
      <c r="H44" s="200"/>
      <c r="I44" s="201"/>
      <c r="J44" s="12"/>
      <c r="K44" s="12"/>
    </row>
    <row r="45" spans="2:11" ht="87" customHeight="1">
      <c r="B45" s="104" t="s">
        <v>272</v>
      </c>
      <c r="C45" s="505" t="s">
        <v>273</v>
      </c>
      <c r="D45" s="506"/>
      <c r="E45" s="506"/>
      <c r="F45" s="506"/>
      <c r="G45" s="506"/>
      <c r="H45" s="506"/>
      <c r="I45" s="507"/>
      <c r="J45" s="30"/>
      <c r="K45" s="30"/>
    </row>
    <row r="46" spans="2:11" ht="33" customHeight="1">
      <c r="B46" s="104" t="s">
        <v>274</v>
      </c>
      <c r="C46" s="508" t="s">
        <v>275</v>
      </c>
      <c r="D46" s="509"/>
      <c r="E46" s="509"/>
      <c r="F46" s="509"/>
      <c r="G46" s="509"/>
      <c r="H46" s="509"/>
      <c r="I46" s="510"/>
      <c r="J46" s="30"/>
      <c r="K46" s="30"/>
    </row>
    <row r="47" spans="2:11" ht="48.75" customHeight="1">
      <c r="B47" s="511" t="s">
        <v>276</v>
      </c>
      <c r="C47" s="512" t="s">
        <v>277</v>
      </c>
      <c r="D47" s="513"/>
      <c r="E47" s="513"/>
      <c r="F47" s="513"/>
      <c r="G47" s="513"/>
      <c r="H47" s="513"/>
      <c r="I47" s="514"/>
      <c r="J47" s="30"/>
      <c r="K47" s="30"/>
    </row>
    <row r="48" spans="2:11" ht="22.5" customHeight="1">
      <c r="B48" s="466" t="s">
        <v>278</v>
      </c>
      <c r="C48" s="292"/>
      <c r="D48" s="292"/>
      <c r="E48" s="292"/>
      <c r="F48" s="292"/>
      <c r="G48" s="292"/>
      <c r="H48" s="292"/>
      <c r="I48" s="467"/>
      <c r="J48" s="30"/>
      <c r="K48" s="30"/>
    </row>
    <row r="49" spans="2:11" ht="22.5" customHeight="1">
      <c r="B49" s="515" t="s">
        <v>279</v>
      </c>
      <c r="C49" s="112" t="s">
        <v>280</v>
      </c>
      <c r="D49" s="313" t="s">
        <v>281</v>
      </c>
      <c r="E49" s="313"/>
      <c r="F49" s="313"/>
      <c r="G49" s="313" t="s">
        <v>282</v>
      </c>
      <c r="H49" s="313"/>
      <c r="I49" s="516"/>
      <c r="J49" s="31"/>
      <c r="K49" s="31"/>
    </row>
    <row r="50" spans="2:11" ht="30.75" customHeight="1">
      <c r="B50" s="260"/>
      <c r="C50" s="517"/>
      <c r="D50" s="518"/>
      <c r="E50" s="518"/>
      <c r="F50" s="518"/>
      <c r="G50" s="518"/>
      <c r="H50" s="518"/>
      <c r="I50" s="519"/>
      <c r="J50" s="31"/>
      <c r="K50" s="31"/>
    </row>
    <row r="51" spans="2:11" ht="32.25" customHeight="1">
      <c r="B51" s="520" t="s">
        <v>283</v>
      </c>
      <c r="C51" s="521" t="s">
        <v>284</v>
      </c>
      <c r="D51" s="522"/>
      <c r="E51" s="522"/>
      <c r="F51" s="522"/>
      <c r="G51" s="522"/>
      <c r="H51" s="522"/>
      <c r="I51" s="523"/>
      <c r="J51" s="33"/>
      <c r="K51" s="33"/>
    </row>
    <row r="52" spans="2:11" ht="28.5" customHeight="1">
      <c r="B52" s="524" t="s">
        <v>285</v>
      </c>
      <c r="C52" s="521" t="s">
        <v>284</v>
      </c>
      <c r="D52" s="522"/>
      <c r="E52" s="522"/>
      <c r="F52" s="522"/>
      <c r="G52" s="522"/>
      <c r="H52" s="522"/>
      <c r="I52" s="523"/>
      <c r="J52" s="33"/>
      <c r="K52" s="33"/>
    </row>
    <row r="53" spans="2:11" ht="30" customHeight="1">
      <c r="B53" s="511" t="s">
        <v>286</v>
      </c>
      <c r="C53" s="521" t="s">
        <v>287</v>
      </c>
      <c r="D53" s="522"/>
      <c r="E53" s="522"/>
      <c r="F53" s="522"/>
      <c r="G53" s="522"/>
      <c r="H53" s="522"/>
      <c r="I53" s="525"/>
      <c r="J53" s="34"/>
      <c r="K53" s="34"/>
    </row>
    <row r="54" spans="2:11" ht="31.5" customHeight="1" thickBot="1">
      <c r="B54" s="97" t="s">
        <v>288</v>
      </c>
      <c r="C54" s="258" t="s">
        <v>289</v>
      </c>
      <c r="D54" s="258"/>
      <c r="E54" s="258"/>
      <c r="F54" s="258"/>
      <c r="G54" s="258"/>
      <c r="H54" s="258"/>
      <c r="I54" s="259"/>
      <c r="J54" s="37"/>
      <c r="K54" s="37"/>
    </row>
    <row r="55" spans="2:11">
      <c r="B55" s="35"/>
      <c r="C55" s="95"/>
      <c r="D55" s="95"/>
      <c r="E55" s="96"/>
      <c r="F55" s="96"/>
      <c r="G55" s="98"/>
      <c r="H55" s="36"/>
      <c r="I55" s="95"/>
      <c r="J55" s="37"/>
      <c r="K55" s="37"/>
    </row>
    <row r="56" spans="2:11">
      <c r="B56" s="35"/>
      <c r="C56" s="95"/>
      <c r="D56" s="95"/>
      <c r="E56" s="96"/>
      <c r="F56" s="96"/>
      <c r="G56" s="98"/>
      <c r="H56" s="36"/>
      <c r="I56" s="95"/>
      <c r="J56" s="37"/>
      <c r="K56" s="37"/>
    </row>
    <row r="57" spans="2:11">
      <c r="B57" s="35"/>
      <c r="C57" s="95"/>
      <c r="D57" s="95"/>
      <c r="E57" s="96"/>
      <c r="F57" s="96"/>
      <c r="G57" s="98"/>
      <c r="H57" s="36"/>
      <c r="I57" s="95"/>
      <c r="J57" s="37"/>
      <c r="K57" s="37"/>
    </row>
    <row r="58" spans="2:11">
      <c r="B58" s="35"/>
      <c r="C58" s="95"/>
      <c r="D58" s="95"/>
      <c r="E58" s="96"/>
      <c r="F58" s="96"/>
      <c r="G58" s="98"/>
      <c r="H58" s="36"/>
      <c r="I58" s="95"/>
      <c r="J58" s="37"/>
      <c r="K58" s="37"/>
    </row>
    <row r="59" spans="2:11">
      <c r="B59" s="35"/>
      <c r="C59" s="95"/>
      <c r="D59" s="95"/>
      <c r="E59" s="96"/>
      <c r="F59" s="96"/>
      <c r="G59" s="98"/>
      <c r="H59" s="36"/>
      <c r="I59" s="95"/>
      <c r="J59" s="37"/>
      <c r="K59" s="37"/>
    </row>
    <row r="60" spans="2:11" ht="25.5" customHeight="1">
      <c r="B60" s="35"/>
      <c r="C60" s="95"/>
      <c r="D60" s="95"/>
      <c r="E60" s="96"/>
      <c r="F60" s="96"/>
      <c r="G60" s="98"/>
      <c r="H60" s="36"/>
      <c r="I60" s="95"/>
      <c r="J60" s="37"/>
      <c r="K60" s="37"/>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20" zoomScale="60" zoomScaleNormal="60" zoomScalePageLayoutView="85" workbookViewId="0">
      <selection activeCell="C32" sqref="C32:D33"/>
    </sheetView>
  </sheetViews>
  <sheetFormatPr defaultColWidth="10.85546875" defaultRowHeight="12.95"/>
  <cols>
    <col min="1" max="1" width="1" style="7" customWidth="1"/>
    <col min="2" max="2" width="25.42578125" style="8" customWidth="1"/>
    <col min="3" max="5" width="25.570312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3"/>
    <col min="25" max="16384" width="10.85546875" style="7"/>
  </cols>
  <sheetData>
    <row r="1" spans="2:14" ht="37.5" customHeight="1">
      <c r="B1" s="240"/>
      <c r="C1" s="261" t="s">
        <v>1</v>
      </c>
      <c r="D1" s="261"/>
      <c r="E1" s="261"/>
      <c r="F1" s="261"/>
      <c r="G1" s="261"/>
      <c r="H1" s="261"/>
      <c r="I1" s="186"/>
      <c r="J1" s="10"/>
      <c r="K1" s="10"/>
      <c r="M1" s="11" t="s">
        <v>61</v>
      </c>
    </row>
    <row r="2" spans="2:14" ht="37.5" customHeight="1">
      <c r="B2" s="464"/>
      <c r="C2" s="465" t="s">
        <v>210</v>
      </c>
      <c r="D2" s="465"/>
      <c r="E2" s="465"/>
      <c r="F2" s="465"/>
      <c r="G2" s="465"/>
      <c r="H2" s="465"/>
      <c r="I2" s="354"/>
      <c r="J2" s="10"/>
      <c r="K2" s="10"/>
      <c r="M2" s="11" t="s">
        <v>62</v>
      </c>
    </row>
    <row r="3" spans="2:14" ht="37.5" customHeight="1" thickBot="1">
      <c r="B3" s="241"/>
      <c r="C3" s="243" t="s">
        <v>211</v>
      </c>
      <c r="D3" s="243"/>
      <c r="E3" s="243"/>
      <c r="F3" s="243" t="s">
        <v>212</v>
      </c>
      <c r="G3" s="243"/>
      <c r="H3" s="243"/>
      <c r="I3" s="242"/>
      <c r="J3" s="10"/>
      <c r="K3" s="10"/>
      <c r="M3" s="11" t="s">
        <v>64</v>
      </c>
    </row>
    <row r="4" spans="2:14" ht="23.25" customHeight="1">
      <c r="B4" s="244"/>
      <c r="C4" s="245"/>
      <c r="D4" s="245"/>
      <c r="E4" s="245"/>
      <c r="F4" s="245"/>
      <c r="G4" s="245"/>
      <c r="H4" s="245"/>
      <c r="I4" s="246"/>
      <c r="J4" s="12"/>
      <c r="K4" s="12"/>
    </row>
    <row r="5" spans="2:14" ht="24" customHeight="1">
      <c r="B5" s="466" t="s">
        <v>213</v>
      </c>
      <c r="C5" s="292"/>
      <c r="D5" s="292"/>
      <c r="E5" s="292"/>
      <c r="F5" s="292"/>
      <c r="G5" s="292"/>
      <c r="H5" s="292"/>
      <c r="I5" s="467"/>
      <c r="J5" s="43"/>
      <c r="K5" s="43"/>
      <c r="N5" s="6" t="s">
        <v>71</v>
      </c>
    </row>
    <row r="6" spans="2:14" ht="30.75" customHeight="1">
      <c r="B6" s="104" t="s">
        <v>214</v>
      </c>
      <c r="C6" s="128">
        <v>2</v>
      </c>
      <c r="D6" s="468" t="s">
        <v>215</v>
      </c>
      <c r="E6" s="468"/>
      <c r="F6" s="268" t="s">
        <v>216</v>
      </c>
      <c r="G6" s="268"/>
      <c r="H6" s="268"/>
      <c r="I6" s="269"/>
      <c r="J6" s="14"/>
      <c r="K6" s="14"/>
      <c r="M6" s="11" t="s">
        <v>75</v>
      </c>
      <c r="N6" s="6" t="s">
        <v>76</v>
      </c>
    </row>
    <row r="7" spans="2:14" ht="30.75" customHeight="1">
      <c r="B7" s="104" t="s">
        <v>217</v>
      </c>
      <c r="C7" s="128" t="s">
        <v>78</v>
      </c>
      <c r="D7" s="468" t="s">
        <v>218</v>
      </c>
      <c r="E7" s="468"/>
      <c r="F7" s="272" t="s">
        <v>219</v>
      </c>
      <c r="G7" s="272"/>
      <c r="H7" s="469" t="s">
        <v>220</v>
      </c>
      <c r="I7" s="129" t="s">
        <v>96</v>
      </c>
      <c r="J7" s="15"/>
      <c r="K7" s="15"/>
      <c r="M7" s="11" t="s">
        <v>82</v>
      </c>
      <c r="N7" s="6" t="s">
        <v>83</v>
      </c>
    </row>
    <row r="8" spans="2:14" ht="30.75" customHeight="1">
      <c r="B8" s="104" t="s">
        <v>221</v>
      </c>
      <c r="C8" s="268" t="s">
        <v>222</v>
      </c>
      <c r="D8" s="268"/>
      <c r="E8" s="268"/>
      <c r="F8" s="268"/>
      <c r="G8" s="106" t="s">
        <v>223</v>
      </c>
      <c r="H8" s="470">
        <v>7556</v>
      </c>
      <c r="I8" s="471"/>
      <c r="J8" s="16"/>
      <c r="K8" s="16"/>
      <c r="M8" s="11" t="s">
        <v>87</v>
      </c>
      <c r="N8" s="6" t="s">
        <v>42</v>
      </c>
    </row>
    <row r="9" spans="2:14" ht="30.75" customHeight="1" thickBot="1">
      <c r="B9" s="104" t="s">
        <v>62</v>
      </c>
      <c r="C9" s="526" t="s">
        <v>82</v>
      </c>
      <c r="D9" s="526"/>
      <c r="E9" s="526"/>
      <c r="F9" s="526"/>
      <c r="G9" s="527" t="s">
        <v>224</v>
      </c>
      <c r="H9" s="528" t="s">
        <v>225</v>
      </c>
      <c r="I9" s="263"/>
      <c r="J9" s="17"/>
      <c r="K9" s="17"/>
      <c r="M9" s="18" t="s">
        <v>91</v>
      </c>
    </row>
    <row r="10" spans="2:14" ht="39" customHeight="1">
      <c r="B10" s="124" t="s">
        <v>226</v>
      </c>
      <c r="C10" s="264" t="s">
        <v>227</v>
      </c>
      <c r="D10" s="265"/>
      <c r="E10" s="265"/>
      <c r="F10" s="265"/>
      <c r="G10" s="265"/>
      <c r="H10" s="265"/>
      <c r="I10" s="266"/>
      <c r="J10" s="19"/>
      <c r="K10" s="19"/>
      <c r="M10" s="18"/>
    </row>
    <row r="11" spans="2:14" ht="50.25" customHeight="1">
      <c r="B11" s="124" t="s">
        <v>228</v>
      </c>
      <c r="C11" s="267" t="s">
        <v>229</v>
      </c>
      <c r="D11" s="268"/>
      <c r="E11" s="268"/>
      <c r="F11" s="268"/>
      <c r="G11" s="268"/>
      <c r="H11" s="268"/>
      <c r="I11" s="269"/>
      <c r="J11" s="15"/>
      <c r="K11" s="15"/>
      <c r="M11" s="18"/>
      <c r="N11" s="6" t="s">
        <v>96</v>
      </c>
    </row>
    <row r="12" spans="2:14" ht="30.75" customHeight="1">
      <c r="B12" s="124" t="s">
        <v>230</v>
      </c>
      <c r="C12" s="270" t="s">
        <v>290</v>
      </c>
      <c r="D12" s="271"/>
      <c r="E12" s="271"/>
      <c r="F12" s="271"/>
      <c r="G12" s="103" t="s">
        <v>232</v>
      </c>
      <c r="H12" s="272" t="s">
        <v>100</v>
      </c>
      <c r="I12" s="273"/>
      <c r="J12" s="15"/>
      <c r="K12" s="15"/>
      <c r="M12" s="18" t="s">
        <v>101</v>
      </c>
      <c r="N12" s="6" t="s">
        <v>78</v>
      </c>
    </row>
    <row r="13" spans="2:14" ht="30.75" customHeight="1">
      <c r="B13" s="124" t="s">
        <v>233</v>
      </c>
      <c r="C13" s="270" t="s">
        <v>234</v>
      </c>
      <c r="D13" s="271"/>
      <c r="E13" s="271"/>
      <c r="F13" s="271"/>
      <c r="G13" s="106" t="s">
        <v>235</v>
      </c>
      <c r="H13" s="272" t="s">
        <v>42</v>
      </c>
      <c r="I13" s="273"/>
      <c r="J13" s="15"/>
      <c r="K13" s="15"/>
      <c r="M13" s="18" t="s">
        <v>105</v>
      </c>
    </row>
    <row r="14" spans="2:14" ht="54" customHeight="1" thickBot="1">
      <c r="B14" s="124" t="s">
        <v>236</v>
      </c>
      <c r="C14" s="274" t="s">
        <v>291</v>
      </c>
      <c r="D14" s="275"/>
      <c r="E14" s="275"/>
      <c r="F14" s="275"/>
      <c r="G14" s="275"/>
      <c r="H14" s="275"/>
      <c r="I14" s="276"/>
      <c r="J14" s="19"/>
      <c r="K14" s="19"/>
      <c r="M14" s="18" t="s">
        <v>108</v>
      </c>
      <c r="N14" s="6"/>
    </row>
    <row r="15" spans="2:14" ht="30.75" customHeight="1">
      <c r="B15" s="104" t="s">
        <v>238</v>
      </c>
      <c r="C15" s="262" t="s">
        <v>292</v>
      </c>
      <c r="D15" s="262"/>
      <c r="E15" s="262"/>
      <c r="F15" s="262"/>
      <c r="G15" s="262"/>
      <c r="H15" s="262"/>
      <c r="I15" s="262"/>
      <c r="J15" s="20"/>
      <c r="K15" s="20"/>
      <c r="M15" s="18" t="s">
        <v>112</v>
      </c>
      <c r="N15" s="6"/>
    </row>
    <row r="16" spans="2:14" ht="35.450000000000003" customHeight="1">
      <c r="B16" s="104" t="s">
        <v>240</v>
      </c>
      <c r="C16" s="268" t="s">
        <v>241</v>
      </c>
      <c r="D16" s="268"/>
      <c r="E16" s="268"/>
      <c r="F16" s="268"/>
      <c r="G16" s="268"/>
      <c r="H16" s="268"/>
      <c r="I16" s="269"/>
      <c r="J16" s="21"/>
      <c r="K16" s="21"/>
      <c r="M16" s="18"/>
      <c r="N16" s="6"/>
    </row>
    <row r="17" spans="2:14" ht="30.75" customHeight="1">
      <c r="B17" s="104" t="s">
        <v>242</v>
      </c>
      <c r="C17" s="272" t="s">
        <v>41</v>
      </c>
      <c r="D17" s="316"/>
      <c r="E17" s="316"/>
      <c r="F17" s="316"/>
      <c r="G17" s="316"/>
      <c r="H17" s="316"/>
      <c r="I17" s="316"/>
      <c r="J17" s="22"/>
      <c r="K17" s="22"/>
      <c r="M17" s="18" t="s">
        <v>100</v>
      </c>
      <c r="N17" s="6"/>
    </row>
    <row r="18" spans="2:14" ht="18" customHeight="1">
      <c r="B18" s="476" t="s">
        <v>244</v>
      </c>
      <c r="C18" s="297" t="s">
        <v>245</v>
      </c>
      <c r="D18" s="297"/>
      <c r="E18" s="297"/>
      <c r="F18" s="298" t="s">
        <v>246</v>
      </c>
      <c r="G18" s="298"/>
      <c r="H18" s="298"/>
      <c r="I18" s="477"/>
      <c r="J18" s="23"/>
      <c r="K18" s="23"/>
      <c r="M18" s="18" t="s">
        <v>122</v>
      </c>
      <c r="N18" s="6"/>
    </row>
    <row r="19" spans="2:14" ht="39.75" customHeight="1">
      <c r="B19" s="476"/>
      <c r="C19" s="268" t="s">
        <v>247</v>
      </c>
      <c r="D19" s="268"/>
      <c r="E19" s="268"/>
      <c r="F19" s="268" t="s">
        <v>293</v>
      </c>
      <c r="G19" s="268"/>
      <c r="H19" s="268"/>
      <c r="I19" s="269"/>
      <c r="J19" s="21"/>
      <c r="K19" s="21"/>
      <c r="M19" s="18" t="s">
        <v>126</v>
      </c>
      <c r="N19" s="6"/>
    </row>
    <row r="20" spans="2:14" ht="39.75" customHeight="1">
      <c r="B20" s="104" t="s">
        <v>249</v>
      </c>
      <c r="C20" s="478" t="s">
        <v>41</v>
      </c>
      <c r="D20" s="479"/>
      <c r="E20" s="480"/>
      <c r="F20" s="315" t="s">
        <v>41</v>
      </c>
      <c r="G20" s="315"/>
      <c r="H20" s="315"/>
      <c r="I20" s="481"/>
      <c r="J20" s="15"/>
      <c r="K20" s="15"/>
      <c r="M20" s="18"/>
      <c r="N20" s="6"/>
    </row>
    <row r="21" spans="2:14" ht="65.25" customHeight="1">
      <c r="B21" s="104" t="s">
        <v>250</v>
      </c>
      <c r="C21" s="482" t="s">
        <v>251</v>
      </c>
      <c r="D21" s="483"/>
      <c r="E21" s="484"/>
      <c r="F21" s="485" t="s">
        <v>294</v>
      </c>
      <c r="G21" s="486"/>
      <c r="H21" s="486"/>
      <c r="I21" s="278"/>
      <c r="J21" s="20"/>
      <c r="K21" s="20"/>
      <c r="M21" s="24"/>
      <c r="N21" s="6"/>
    </row>
    <row r="22" spans="2:14" ht="23.25" customHeight="1">
      <c r="B22" s="104" t="s">
        <v>253</v>
      </c>
      <c r="C22" s="488">
        <v>44562</v>
      </c>
      <c r="D22" s="489"/>
      <c r="E22" s="490"/>
      <c r="F22" s="103" t="s">
        <v>254</v>
      </c>
      <c r="G22" s="529">
        <v>0</v>
      </c>
      <c r="H22" s="127" t="s">
        <v>255</v>
      </c>
      <c r="I22" s="126">
        <v>0.03</v>
      </c>
      <c r="J22" s="25"/>
      <c r="K22" s="25"/>
      <c r="M22" s="24"/>
    </row>
    <row r="23" spans="2:14" ht="27" customHeight="1">
      <c r="B23" s="104" t="s">
        <v>256</v>
      </c>
      <c r="C23" s="488">
        <v>44926</v>
      </c>
      <c r="D23" s="486"/>
      <c r="E23" s="493"/>
      <c r="F23" s="103" t="s">
        <v>257</v>
      </c>
      <c r="G23" s="530">
        <v>0.1</v>
      </c>
      <c r="H23" s="531"/>
      <c r="I23" s="277"/>
      <c r="J23" s="26"/>
      <c r="K23" s="26"/>
      <c r="M23" s="24"/>
    </row>
    <row r="24" spans="2:14" ht="30.75" customHeight="1">
      <c r="B24" s="497" t="s">
        <v>258</v>
      </c>
      <c r="C24" s="279" t="s">
        <v>259</v>
      </c>
      <c r="D24" s="280"/>
      <c r="E24" s="281"/>
      <c r="F24" s="94" t="s">
        <v>260</v>
      </c>
      <c r="G24" s="485" t="s">
        <v>44</v>
      </c>
      <c r="H24" s="486"/>
      <c r="I24" s="487"/>
      <c r="J24" s="23"/>
      <c r="K24" s="23"/>
      <c r="M24" s="24"/>
    </row>
    <row r="25" spans="2:14" ht="22.5" customHeight="1">
      <c r="B25" s="466" t="s">
        <v>261</v>
      </c>
      <c r="C25" s="292"/>
      <c r="D25" s="292"/>
      <c r="E25" s="292"/>
      <c r="F25" s="292"/>
      <c r="G25" s="292"/>
      <c r="H25" s="292"/>
      <c r="I25" s="467"/>
      <c r="J25" s="43"/>
      <c r="K25" s="43"/>
      <c r="M25" s="24"/>
    </row>
    <row r="26" spans="2:14" ht="43.5" customHeight="1">
      <c r="B26" s="105" t="s">
        <v>142</v>
      </c>
      <c r="C26" s="106" t="s">
        <v>262</v>
      </c>
      <c r="D26" s="106" t="s">
        <v>263</v>
      </c>
      <c r="E26" s="107" t="s">
        <v>264</v>
      </c>
      <c r="F26" s="106" t="s">
        <v>265</v>
      </c>
      <c r="G26" s="106" t="s">
        <v>266</v>
      </c>
      <c r="H26" s="107" t="s">
        <v>267</v>
      </c>
      <c r="I26" s="108" t="s">
        <v>268</v>
      </c>
      <c r="J26" s="21"/>
      <c r="K26" s="21"/>
      <c r="M26" s="24"/>
    </row>
    <row r="27" spans="2:14" ht="15.6" customHeight="1">
      <c r="B27" s="105" t="s">
        <v>269</v>
      </c>
      <c r="C27" s="125">
        <v>0</v>
      </c>
      <c r="D27" s="125">
        <v>0</v>
      </c>
      <c r="E27" s="498">
        <v>0</v>
      </c>
      <c r="F27" s="255">
        <f>+SUM(C27:C38)</f>
        <v>0.1</v>
      </c>
      <c r="G27" s="282">
        <f>+SUM(D27:D38)</f>
        <v>0</v>
      </c>
      <c r="H27" s="120"/>
      <c r="I27" s="499">
        <f>+G27+I22</f>
        <v>0.03</v>
      </c>
      <c r="J27" s="21"/>
      <c r="K27" s="21"/>
      <c r="M27" s="24"/>
    </row>
    <row r="28" spans="2:14" ht="15.6" customHeight="1">
      <c r="B28" s="105" t="s">
        <v>152</v>
      </c>
      <c r="C28" s="125">
        <v>0</v>
      </c>
      <c r="D28" s="125">
        <v>0</v>
      </c>
      <c r="E28" s="498">
        <v>0</v>
      </c>
      <c r="F28" s="256"/>
      <c r="G28" s="283"/>
      <c r="H28" s="120"/>
      <c r="I28" s="253"/>
      <c r="J28" s="21"/>
      <c r="K28" s="21"/>
      <c r="M28" s="24"/>
    </row>
    <row r="29" spans="2:14" ht="15.6" customHeight="1">
      <c r="B29" s="105" t="s">
        <v>153</v>
      </c>
      <c r="C29" s="125">
        <v>0</v>
      </c>
      <c r="D29" s="125">
        <v>0</v>
      </c>
      <c r="E29" s="498">
        <v>0</v>
      </c>
      <c r="F29" s="256"/>
      <c r="G29" s="283"/>
      <c r="H29" s="500">
        <f>+(D29*100%)/$G$23</f>
        <v>0</v>
      </c>
      <c r="I29" s="253"/>
      <c r="J29" s="21"/>
      <c r="K29" s="21"/>
      <c r="M29" s="24"/>
    </row>
    <row r="30" spans="2:14" ht="15.6" customHeight="1">
      <c r="B30" s="105" t="s">
        <v>154</v>
      </c>
      <c r="C30" s="125">
        <v>0</v>
      </c>
      <c r="D30" s="125">
        <v>0</v>
      </c>
      <c r="E30" s="498">
        <v>0</v>
      </c>
      <c r="F30" s="256"/>
      <c r="G30" s="283"/>
      <c r="H30" s="500">
        <f>+IF(D30="","",((D30*100%)/$G$23)+H29)</f>
        <v>0</v>
      </c>
      <c r="I30" s="253"/>
      <c r="J30" s="21"/>
      <c r="K30" s="21"/>
      <c r="M30" s="24"/>
    </row>
    <row r="31" spans="2:14" ht="15.6" customHeight="1">
      <c r="B31" s="105" t="s">
        <v>155</v>
      </c>
      <c r="C31" s="125">
        <v>0</v>
      </c>
      <c r="D31" s="125">
        <v>0</v>
      </c>
      <c r="E31" s="498">
        <v>0</v>
      </c>
      <c r="F31" s="256"/>
      <c r="G31" s="283"/>
      <c r="H31" s="500">
        <f t="shared" ref="H31:H38" si="0">+IF(D31="","",((D31*100%)/$G$23)+H30)</f>
        <v>0</v>
      </c>
      <c r="I31" s="253"/>
      <c r="J31" s="21"/>
      <c r="K31" s="21"/>
      <c r="M31" s="24"/>
    </row>
    <row r="32" spans="2:14" ht="15.6" customHeight="1">
      <c r="B32" s="105" t="s">
        <v>156</v>
      </c>
      <c r="C32" s="125">
        <v>0</v>
      </c>
      <c r="D32" s="125">
        <v>0</v>
      </c>
      <c r="E32" s="498">
        <v>0</v>
      </c>
      <c r="F32" s="256"/>
      <c r="G32" s="283"/>
      <c r="H32" s="500">
        <f t="shared" si="0"/>
        <v>0</v>
      </c>
      <c r="I32" s="253"/>
      <c r="J32" s="21"/>
      <c r="K32" s="21"/>
      <c r="M32" s="24"/>
    </row>
    <row r="33" spans="2:11" ht="19.5" customHeight="1">
      <c r="B33" s="105" t="s">
        <v>157</v>
      </c>
      <c r="C33" s="125">
        <v>0</v>
      </c>
      <c r="D33" s="125">
        <v>0</v>
      </c>
      <c r="E33" s="498">
        <v>0</v>
      </c>
      <c r="F33" s="256"/>
      <c r="G33" s="283"/>
      <c r="H33" s="500">
        <f t="shared" si="0"/>
        <v>0</v>
      </c>
      <c r="I33" s="253"/>
      <c r="J33" s="28"/>
      <c r="K33" s="28"/>
    </row>
    <row r="34" spans="2:11" ht="19.5" customHeight="1">
      <c r="B34" s="105" t="s">
        <v>158</v>
      </c>
      <c r="C34" s="532">
        <v>0</v>
      </c>
      <c r="D34" s="533">
        <v>0</v>
      </c>
      <c r="E34" s="498">
        <v>0</v>
      </c>
      <c r="F34" s="256"/>
      <c r="G34" s="283"/>
      <c r="H34" s="500">
        <f t="shared" si="0"/>
        <v>0</v>
      </c>
      <c r="I34" s="253"/>
      <c r="J34" s="28"/>
      <c r="K34" s="28"/>
    </row>
    <row r="35" spans="2:11" ht="19.5" customHeight="1">
      <c r="B35" s="105" t="s">
        <v>159</v>
      </c>
      <c r="C35" s="532">
        <f>0.14*G23</f>
        <v>1.4000000000000002E-2</v>
      </c>
      <c r="D35" s="532">
        <v>0</v>
      </c>
      <c r="E35" s="498">
        <v>0</v>
      </c>
      <c r="F35" s="256"/>
      <c r="G35" s="283"/>
      <c r="H35" s="500">
        <f t="shared" si="0"/>
        <v>0</v>
      </c>
      <c r="I35" s="253"/>
      <c r="J35" s="28"/>
      <c r="K35" s="28"/>
    </row>
    <row r="36" spans="2:11" ht="19.5" customHeight="1">
      <c r="B36" s="105" t="s">
        <v>160</v>
      </c>
      <c r="C36" s="532">
        <f>0.38*G23</f>
        <v>3.8000000000000006E-2</v>
      </c>
      <c r="D36" s="532">
        <v>0</v>
      </c>
      <c r="E36" s="498">
        <v>0</v>
      </c>
      <c r="F36" s="256"/>
      <c r="G36" s="283"/>
      <c r="H36" s="500">
        <f t="shared" si="0"/>
        <v>0</v>
      </c>
      <c r="I36" s="253"/>
      <c r="J36" s="28"/>
      <c r="K36" s="28"/>
    </row>
    <row r="37" spans="2:11" ht="19.5" customHeight="1">
      <c r="B37" s="105" t="s">
        <v>161</v>
      </c>
      <c r="C37" s="532">
        <f>0.44*G23</f>
        <v>4.4000000000000004E-2</v>
      </c>
      <c r="D37" s="532">
        <v>0</v>
      </c>
      <c r="E37" s="498">
        <v>0</v>
      </c>
      <c r="F37" s="256"/>
      <c r="G37" s="283"/>
      <c r="H37" s="500">
        <f t="shared" si="0"/>
        <v>0</v>
      </c>
      <c r="I37" s="253"/>
      <c r="J37" s="28"/>
      <c r="K37" s="28"/>
    </row>
    <row r="38" spans="2:11" ht="19.5" customHeight="1">
      <c r="B38" s="105" t="s">
        <v>162</v>
      </c>
      <c r="C38" s="532">
        <f>0.04*G23</f>
        <v>4.0000000000000001E-3</v>
      </c>
      <c r="D38" s="534">
        <v>0</v>
      </c>
      <c r="E38" s="498">
        <v>0</v>
      </c>
      <c r="F38" s="257"/>
      <c r="G38" s="284"/>
      <c r="H38" s="500">
        <f t="shared" si="0"/>
        <v>0</v>
      </c>
      <c r="I38" s="254"/>
      <c r="J38" s="28"/>
      <c r="K38" s="28"/>
    </row>
    <row r="39" spans="2:11" ht="66.75" customHeight="1">
      <c r="B39" s="501" t="s">
        <v>270</v>
      </c>
      <c r="C39" s="535" t="s">
        <v>271</v>
      </c>
      <c r="D39" s="536"/>
      <c r="E39" s="536"/>
      <c r="F39" s="536"/>
      <c r="G39" s="536"/>
      <c r="H39" s="536"/>
      <c r="I39" s="537"/>
      <c r="J39" s="29"/>
      <c r="K39" s="29"/>
    </row>
    <row r="40" spans="2:11" ht="34.5" customHeight="1">
      <c r="B40" s="424"/>
      <c r="C40" s="194"/>
      <c r="D40" s="194"/>
      <c r="E40" s="194"/>
      <c r="F40" s="194"/>
      <c r="G40" s="194"/>
      <c r="H40" s="194"/>
      <c r="I40" s="195"/>
      <c r="J40" s="43"/>
      <c r="K40" s="43"/>
    </row>
    <row r="41" spans="2:11" ht="34.5" customHeight="1">
      <c r="B41" s="196"/>
      <c r="C41" s="197"/>
      <c r="D41" s="197"/>
      <c r="E41" s="197"/>
      <c r="F41" s="197"/>
      <c r="G41" s="197"/>
      <c r="H41" s="197"/>
      <c r="I41" s="198"/>
      <c r="J41" s="29"/>
      <c r="K41" s="29"/>
    </row>
    <row r="42" spans="2:11" ht="34.5" customHeight="1">
      <c r="B42" s="196"/>
      <c r="C42" s="197"/>
      <c r="D42" s="197"/>
      <c r="E42" s="197"/>
      <c r="F42" s="197"/>
      <c r="G42" s="197"/>
      <c r="H42" s="197"/>
      <c r="I42" s="198"/>
      <c r="J42" s="29"/>
      <c r="K42" s="29"/>
    </row>
    <row r="43" spans="2:11" ht="34.5" customHeight="1">
      <c r="B43" s="196"/>
      <c r="C43" s="197"/>
      <c r="D43" s="197"/>
      <c r="E43" s="197"/>
      <c r="F43" s="197"/>
      <c r="G43" s="197"/>
      <c r="H43" s="197"/>
      <c r="I43" s="198"/>
      <c r="J43" s="29"/>
      <c r="K43" s="29"/>
    </row>
    <row r="44" spans="2:11" ht="34.5" customHeight="1">
      <c r="B44" s="199"/>
      <c r="C44" s="200"/>
      <c r="D44" s="200"/>
      <c r="E44" s="200"/>
      <c r="F44" s="200"/>
      <c r="G44" s="200"/>
      <c r="H44" s="200"/>
      <c r="I44" s="201"/>
      <c r="J44" s="12"/>
      <c r="K44" s="12"/>
    </row>
    <row r="45" spans="2:11" ht="58.5" customHeight="1">
      <c r="B45" s="104" t="s">
        <v>272</v>
      </c>
      <c r="C45" s="505" t="s">
        <v>273</v>
      </c>
      <c r="D45" s="506"/>
      <c r="E45" s="506"/>
      <c r="F45" s="506"/>
      <c r="G45" s="506"/>
      <c r="H45" s="506"/>
      <c r="I45" s="507"/>
      <c r="J45" s="30"/>
      <c r="K45" s="30"/>
    </row>
    <row r="46" spans="2:11" ht="30.75" customHeight="1">
      <c r="B46" s="104" t="s">
        <v>274</v>
      </c>
      <c r="C46" s="508" t="s">
        <v>275</v>
      </c>
      <c r="D46" s="509"/>
      <c r="E46" s="509"/>
      <c r="F46" s="509"/>
      <c r="G46" s="509"/>
      <c r="H46" s="509"/>
      <c r="I46" s="510"/>
      <c r="J46" s="30"/>
      <c r="K46" s="30"/>
    </row>
    <row r="47" spans="2:11" ht="48" customHeight="1">
      <c r="B47" s="511" t="s">
        <v>276</v>
      </c>
      <c r="C47" s="512" t="s">
        <v>277</v>
      </c>
      <c r="D47" s="513"/>
      <c r="E47" s="513"/>
      <c r="F47" s="513"/>
      <c r="G47" s="513"/>
      <c r="H47" s="513"/>
      <c r="I47" s="514"/>
      <c r="J47" s="30"/>
      <c r="K47" s="30"/>
    </row>
    <row r="48" spans="2:11" ht="22.5" customHeight="1">
      <c r="B48" s="466" t="s">
        <v>278</v>
      </c>
      <c r="C48" s="292"/>
      <c r="D48" s="292"/>
      <c r="E48" s="292"/>
      <c r="F48" s="292"/>
      <c r="G48" s="292"/>
      <c r="H48" s="292"/>
      <c r="I48" s="467"/>
      <c r="J48" s="30"/>
      <c r="K48" s="30"/>
    </row>
    <row r="49" spans="2:11" ht="22.5" customHeight="1">
      <c r="B49" s="515" t="s">
        <v>279</v>
      </c>
      <c r="C49" s="112" t="s">
        <v>280</v>
      </c>
      <c r="D49" s="313" t="s">
        <v>281</v>
      </c>
      <c r="E49" s="313"/>
      <c r="F49" s="313"/>
      <c r="G49" s="313" t="s">
        <v>282</v>
      </c>
      <c r="H49" s="313"/>
      <c r="I49" s="516"/>
      <c r="J49" s="31"/>
      <c r="K49" s="31"/>
    </row>
    <row r="50" spans="2:11" ht="30.75" customHeight="1">
      <c r="B50" s="260"/>
      <c r="C50" s="538"/>
      <c r="D50" s="314"/>
      <c r="E50" s="314"/>
      <c r="F50" s="314"/>
      <c r="G50" s="314"/>
      <c r="H50" s="314"/>
      <c r="I50" s="539"/>
      <c r="J50" s="31"/>
      <c r="K50" s="31"/>
    </row>
    <row r="51" spans="2:11" ht="32.25" customHeight="1">
      <c r="B51" s="520" t="s">
        <v>283</v>
      </c>
      <c r="C51" s="521" t="s">
        <v>284</v>
      </c>
      <c r="D51" s="522"/>
      <c r="E51" s="522"/>
      <c r="F51" s="522"/>
      <c r="G51" s="522"/>
      <c r="H51" s="522"/>
      <c r="I51" s="523"/>
      <c r="J51" s="33"/>
      <c r="K51" s="33"/>
    </row>
    <row r="52" spans="2:11" ht="28.5" customHeight="1">
      <c r="B52" s="524" t="s">
        <v>285</v>
      </c>
      <c r="C52" s="521" t="s">
        <v>284</v>
      </c>
      <c r="D52" s="522"/>
      <c r="E52" s="522"/>
      <c r="F52" s="522"/>
      <c r="G52" s="522"/>
      <c r="H52" s="522"/>
      <c r="I52" s="523"/>
      <c r="J52" s="33"/>
      <c r="K52" s="33"/>
    </row>
    <row r="53" spans="2:11" ht="30" customHeight="1">
      <c r="B53" s="511" t="s">
        <v>286</v>
      </c>
      <c r="C53" s="521" t="s">
        <v>287</v>
      </c>
      <c r="D53" s="522"/>
      <c r="E53" s="522"/>
      <c r="F53" s="522"/>
      <c r="G53" s="522"/>
      <c r="H53" s="522"/>
      <c r="I53" s="525"/>
      <c r="J53" s="34"/>
      <c r="K53" s="34"/>
    </row>
    <row r="54" spans="2:11" ht="31.5" customHeight="1" thickBot="1">
      <c r="B54" s="97" t="s">
        <v>288</v>
      </c>
      <c r="C54" s="285" t="s">
        <v>289</v>
      </c>
      <c r="D54" s="286"/>
      <c r="E54" s="286"/>
      <c r="F54" s="286"/>
      <c r="G54" s="286"/>
      <c r="H54" s="286"/>
      <c r="I54" s="287"/>
      <c r="J54" s="37"/>
      <c r="K54" s="37"/>
    </row>
    <row r="55" spans="2:11">
      <c r="B55" s="35"/>
      <c r="C55" s="95"/>
      <c r="D55" s="95"/>
      <c r="E55" s="96"/>
      <c r="F55" s="96"/>
      <c r="G55" s="98"/>
      <c r="H55" s="36"/>
      <c r="I55" s="95"/>
      <c r="J55" s="37"/>
      <c r="K55" s="37"/>
    </row>
    <row r="56" spans="2:11">
      <c r="B56" s="35"/>
      <c r="C56" s="95"/>
      <c r="D56" s="95"/>
      <c r="E56" s="96"/>
      <c r="F56" s="96"/>
      <c r="G56" s="98"/>
      <c r="H56" s="36"/>
      <c r="I56" s="95"/>
      <c r="J56" s="37"/>
      <c r="K56" s="37"/>
    </row>
    <row r="57" spans="2:11">
      <c r="B57" s="35"/>
      <c r="C57" s="95"/>
      <c r="D57" s="95"/>
      <c r="E57" s="96"/>
      <c r="F57" s="96"/>
      <c r="G57" s="98"/>
      <c r="H57" s="36"/>
      <c r="I57" s="95"/>
      <c r="J57" s="37"/>
      <c r="K57" s="37"/>
    </row>
    <row r="58" spans="2:11">
      <c r="B58" s="35"/>
      <c r="C58" s="95"/>
      <c r="D58" s="95"/>
      <c r="E58" s="96"/>
      <c r="F58" s="96"/>
      <c r="G58" s="98"/>
      <c r="H58" s="36"/>
      <c r="I58" s="95"/>
      <c r="J58" s="37"/>
      <c r="K58" s="37"/>
    </row>
    <row r="59" spans="2:11">
      <c r="B59" s="35"/>
      <c r="C59" s="95"/>
      <c r="D59" s="95"/>
      <c r="E59" s="96"/>
      <c r="F59" s="96"/>
      <c r="G59" s="98"/>
      <c r="H59" s="36"/>
      <c r="I59" s="95"/>
      <c r="J59" s="37"/>
      <c r="K59" s="37"/>
    </row>
    <row r="60" spans="2:11" ht="25.5" customHeight="1">
      <c r="B60" s="35"/>
      <c r="C60" s="95"/>
      <c r="D60" s="95"/>
      <c r="E60" s="96"/>
      <c r="F60" s="96"/>
      <c r="G60" s="98"/>
      <c r="H60" s="36"/>
      <c r="I60" s="95"/>
      <c r="J60" s="37"/>
      <c r="K60" s="37"/>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22" zoomScale="70" zoomScaleNormal="70" workbookViewId="0">
      <selection activeCell="C32" sqref="C32:D33"/>
    </sheetView>
  </sheetViews>
  <sheetFormatPr defaultColWidth="11.42578125" defaultRowHeight="12.95"/>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37.5" customHeight="1">
      <c r="B1" s="288"/>
      <c r="C1" s="289" t="s">
        <v>1</v>
      </c>
      <c r="D1" s="289"/>
      <c r="E1" s="289"/>
      <c r="F1" s="289"/>
      <c r="G1" s="289"/>
      <c r="H1" s="289"/>
      <c r="I1" s="290"/>
      <c r="J1" s="10"/>
      <c r="K1" s="10"/>
      <c r="M1" s="11" t="s">
        <v>61</v>
      </c>
    </row>
    <row r="2" spans="2:14" ht="37.5" customHeight="1">
      <c r="B2" s="288"/>
      <c r="C2" s="289" t="s">
        <v>210</v>
      </c>
      <c r="D2" s="289"/>
      <c r="E2" s="289"/>
      <c r="F2" s="289"/>
      <c r="G2" s="289"/>
      <c r="H2" s="289"/>
      <c r="I2" s="290"/>
      <c r="J2" s="10"/>
      <c r="K2" s="10"/>
      <c r="M2" s="11" t="s">
        <v>62</v>
      </c>
    </row>
    <row r="3" spans="2:14" ht="37.5" customHeight="1">
      <c r="B3" s="288"/>
      <c r="C3" s="289" t="s">
        <v>211</v>
      </c>
      <c r="D3" s="289"/>
      <c r="E3" s="289"/>
      <c r="F3" s="289" t="s">
        <v>212</v>
      </c>
      <c r="G3" s="289"/>
      <c r="H3" s="289"/>
      <c r="I3" s="290"/>
      <c r="J3" s="10"/>
      <c r="K3" s="10"/>
      <c r="M3" s="11" t="s">
        <v>64</v>
      </c>
    </row>
    <row r="4" spans="2:14" ht="23.25" customHeight="1">
      <c r="B4" s="291"/>
      <c r="C4" s="291"/>
      <c r="D4" s="291"/>
      <c r="E4" s="291"/>
      <c r="F4" s="291"/>
      <c r="G4" s="291"/>
      <c r="H4" s="291"/>
      <c r="I4" s="291"/>
      <c r="J4" s="12"/>
      <c r="K4" s="12"/>
    </row>
    <row r="5" spans="2:14" ht="24" customHeight="1">
      <c r="B5" s="292" t="s">
        <v>213</v>
      </c>
      <c r="C5" s="292"/>
      <c r="D5" s="292"/>
      <c r="E5" s="292"/>
      <c r="F5" s="292"/>
      <c r="G5" s="292"/>
      <c r="H5" s="292"/>
      <c r="I5" s="292"/>
      <c r="J5" s="43"/>
      <c r="K5" s="43"/>
      <c r="N5" s="6" t="s">
        <v>71</v>
      </c>
    </row>
    <row r="6" spans="2:14" ht="30.75" customHeight="1">
      <c r="B6" s="102" t="s">
        <v>214</v>
      </c>
      <c r="C6" s="128">
        <v>3</v>
      </c>
      <c r="D6" s="468" t="s">
        <v>215</v>
      </c>
      <c r="E6" s="468"/>
      <c r="F6" s="268" t="s">
        <v>216</v>
      </c>
      <c r="G6" s="268"/>
      <c r="H6" s="268"/>
      <c r="I6" s="269"/>
      <c r="J6" s="14"/>
      <c r="K6" s="14"/>
      <c r="M6" s="11" t="s">
        <v>75</v>
      </c>
      <c r="N6" s="6" t="s">
        <v>76</v>
      </c>
    </row>
    <row r="7" spans="2:14" ht="30.75" customHeight="1">
      <c r="B7" s="102" t="s">
        <v>217</v>
      </c>
      <c r="C7" s="128" t="s">
        <v>78</v>
      </c>
      <c r="D7" s="468" t="s">
        <v>218</v>
      </c>
      <c r="E7" s="468"/>
      <c r="F7" s="272" t="s">
        <v>219</v>
      </c>
      <c r="G7" s="272"/>
      <c r="H7" s="469" t="s">
        <v>220</v>
      </c>
      <c r="I7" s="129" t="s">
        <v>96</v>
      </c>
      <c r="J7" s="15"/>
      <c r="K7" s="15"/>
      <c r="M7" s="11" t="s">
        <v>82</v>
      </c>
      <c r="N7" s="6" t="s">
        <v>83</v>
      </c>
    </row>
    <row r="8" spans="2:14" ht="30.75" customHeight="1">
      <c r="B8" s="102" t="s">
        <v>221</v>
      </c>
      <c r="C8" s="268" t="s">
        <v>222</v>
      </c>
      <c r="D8" s="268"/>
      <c r="E8" s="268"/>
      <c r="F8" s="268"/>
      <c r="G8" s="106" t="s">
        <v>223</v>
      </c>
      <c r="H8" s="470">
        <v>7556</v>
      </c>
      <c r="I8" s="471"/>
      <c r="J8" s="16"/>
      <c r="K8" s="16"/>
      <c r="M8" s="11" t="s">
        <v>87</v>
      </c>
      <c r="N8" s="6" t="s">
        <v>42</v>
      </c>
    </row>
    <row r="9" spans="2:14" ht="30.75" customHeight="1">
      <c r="B9" s="102" t="s">
        <v>62</v>
      </c>
      <c r="C9" s="472" t="s">
        <v>82</v>
      </c>
      <c r="D9" s="472"/>
      <c r="E9" s="472"/>
      <c r="F9" s="472"/>
      <c r="G9" s="106" t="s">
        <v>224</v>
      </c>
      <c r="H9" s="473" t="s">
        <v>225</v>
      </c>
      <c r="I9" s="474"/>
      <c r="J9" s="17"/>
      <c r="K9" s="17"/>
      <c r="M9" s="18" t="s">
        <v>91</v>
      </c>
    </row>
    <row r="10" spans="2:14" ht="30.75" customHeight="1">
      <c r="B10" s="102" t="s">
        <v>226</v>
      </c>
      <c r="C10" s="268" t="s">
        <v>227</v>
      </c>
      <c r="D10" s="268"/>
      <c r="E10" s="268"/>
      <c r="F10" s="268"/>
      <c r="G10" s="268"/>
      <c r="H10" s="268"/>
      <c r="I10" s="269"/>
      <c r="J10" s="19"/>
      <c r="K10" s="19"/>
      <c r="M10" s="18"/>
    </row>
    <row r="11" spans="2:14" ht="45.75" customHeight="1">
      <c r="B11" s="102" t="s">
        <v>228</v>
      </c>
      <c r="C11" s="268" t="s">
        <v>229</v>
      </c>
      <c r="D11" s="268"/>
      <c r="E11" s="268"/>
      <c r="F11" s="268"/>
      <c r="G11" s="268"/>
      <c r="H11" s="268"/>
      <c r="I11" s="268"/>
      <c r="J11" s="15"/>
      <c r="K11" s="15"/>
      <c r="M11" s="18"/>
      <c r="N11" s="6" t="s">
        <v>96</v>
      </c>
    </row>
    <row r="12" spans="2:14" ht="30.75" customHeight="1">
      <c r="B12" s="102" t="s">
        <v>230</v>
      </c>
      <c r="C12" s="271" t="s">
        <v>295</v>
      </c>
      <c r="D12" s="271"/>
      <c r="E12" s="271"/>
      <c r="F12" s="271"/>
      <c r="G12" s="103" t="s">
        <v>232</v>
      </c>
      <c r="H12" s="271" t="s">
        <v>100</v>
      </c>
      <c r="I12" s="293"/>
      <c r="J12" s="15"/>
      <c r="K12" s="15"/>
      <c r="M12" s="18" t="s">
        <v>101</v>
      </c>
      <c r="N12" s="6" t="s">
        <v>78</v>
      </c>
    </row>
    <row r="13" spans="2:14" ht="30.75" customHeight="1">
      <c r="B13" s="102" t="s">
        <v>233</v>
      </c>
      <c r="C13" s="247" t="s">
        <v>234</v>
      </c>
      <c r="D13" s="248"/>
      <c r="E13" s="248"/>
      <c r="F13" s="249"/>
      <c r="G13" s="103" t="s">
        <v>235</v>
      </c>
      <c r="H13" s="268" t="s">
        <v>42</v>
      </c>
      <c r="I13" s="269"/>
      <c r="J13" s="15"/>
      <c r="K13" s="15"/>
      <c r="M13" s="18" t="s">
        <v>105</v>
      </c>
    </row>
    <row r="14" spans="2:14" ht="64.5" customHeight="1">
      <c r="B14" s="102" t="s">
        <v>236</v>
      </c>
      <c r="C14" s="271" t="s">
        <v>296</v>
      </c>
      <c r="D14" s="271"/>
      <c r="E14" s="271"/>
      <c r="F14" s="271"/>
      <c r="G14" s="271"/>
      <c r="H14" s="271"/>
      <c r="I14" s="293"/>
      <c r="J14" s="19"/>
      <c r="K14" s="19"/>
      <c r="M14" s="18" t="s">
        <v>108</v>
      </c>
      <c r="N14" s="6"/>
    </row>
    <row r="15" spans="2:14" ht="30.75" customHeight="1">
      <c r="B15" s="102" t="s">
        <v>238</v>
      </c>
      <c r="C15" s="271" t="s">
        <v>297</v>
      </c>
      <c r="D15" s="271"/>
      <c r="E15" s="271"/>
      <c r="F15" s="271"/>
      <c r="G15" s="271"/>
      <c r="H15" s="271"/>
      <c r="I15" s="293"/>
      <c r="J15" s="20"/>
      <c r="K15" s="20"/>
      <c r="M15" s="18" t="s">
        <v>112</v>
      </c>
      <c r="N15" s="6"/>
    </row>
    <row r="16" spans="2:14" ht="20.25" customHeight="1">
      <c r="B16" s="102" t="s">
        <v>240</v>
      </c>
      <c r="C16" s="268" t="s">
        <v>298</v>
      </c>
      <c r="D16" s="268"/>
      <c r="E16" s="268"/>
      <c r="F16" s="268"/>
      <c r="G16" s="268"/>
      <c r="H16" s="268"/>
      <c r="I16" s="269"/>
      <c r="J16" s="21"/>
      <c r="K16" s="21"/>
      <c r="M16" s="18"/>
      <c r="N16" s="6"/>
    </row>
    <row r="17" spans="2:14" ht="30.75" customHeight="1">
      <c r="B17" s="102" t="s">
        <v>242</v>
      </c>
      <c r="C17" s="268" t="s">
        <v>52</v>
      </c>
      <c r="D17" s="294"/>
      <c r="E17" s="294"/>
      <c r="F17" s="294"/>
      <c r="G17" s="294"/>
      <c r="H17" s="294"/>
      <c r="I17" s="295"/>
      <c r="J17" s="22"/>
      <c r="K17" s="22"/>
      <c r="M17" s="18" t="s">
        <v>100</v>
      </c>
      <c r="N17" s="6"/>
    </row>
    <row r="18" spans="2:14" ht="18" customHeight="1">
      <c r="B18" s="296" t="s">
        <v>244</v>
      </c>
      <c r="C18" s="297" t="s">
        <v>245</v>
      </c>
      <c r="D18" s="297"/>
      <c r="E18" s="297"/>
      <c r="F18" s="298" t="s">
        <v>246</v>
      </c>
      <c r="G18" s="298"/>
      <c r="H18" s="298"/>
      <c r="I18" s="298"/>
      <c r="J18" s="23"/>
      <c r="K18" s="23"/>
      <c r="M18" s="18" t="s">
        <v>122</v>
      </c>
      <c r="N18" s="6"/>
    </row>
    <row r="19" spans="2:14" ht="39.75" customHeight="1">
      <c r="B19" s="296"/>
      <c r="C19" s="268" t="s">
        <v>299</v>
      </c>
      <c r="D19" s="268"/>
      <c r="E19" s="268"/>
      <c r="F19" s="268" t="s">
        <v>300</v>
      </c>
      <c r="G19" s="268"/>
      <c r="H19" s="268"/>
      <c r="I19" s="269"/>
      <c r="J19" s="21"/>
      <c r="K19" s="21"/>
      <c r="M19" s="18" t="s">
        <v>126</v>
      </c>
      <c r="N19" s="6"/>
    </row>
    <row r="20" spans="2:14" ht="39.75" customHeight="1">
      <c r="B20" s="104" t="s">
        <v>249</v>
      </c>
      <c r="C20" s="478" t="s">
        <v>41</v>
      </c>
      <c r="D20" s="479"/>
      <c r="E20" s="480"/>
      <c r="F20" s="315" t="s">
        <v>41</v>
      </c>
      <c r="G20" s="315"/>
      <c r="H20" s="315"/>
      <c r="I20" s="481"/>
      <c r="J20" s="15"/>
      <c r="K20" s="15"/>
      <c r="M20" s="18"/>
      <c r="N20" s="6"/>
    </row>
    <row r="21" spans="2:14" ht="42" customHeight="1">
      <c r="B21" s="104" t="s">
        <v>250</v>
      </c>
      <c r="C21" s="482" t="s">
        <v>301</v>
      </c>
      <c r="D21" s="483"/>
      <c r="E21" s="484"/>
      <c r="F21" s="485" t="s">
        <v>302</v>
      </c>
      <c r="G21" s="486"/>
      <c r="H21" s="486"/>
      <c r="I21" s="487"/>
      <c r="J21" s="20"/>
      <c r="K21" s="20"/>
      <c r="M21" s="24"/>
      <c r="N21" s="6"/>
    </row>
    <row r="22" spans="2:14" ht="23.25" customHeight="1">
      <c r="B22" s="104" t="s">
        <v>253</v>
      </c>
      <c r="C22" s="488">
        <v>44562</v>
      </c>
      <c r="D22" s="489"/>
      <c r="E22" s="490"/>
      <c r="F22" s="103" t="s">
        <v>254</v>
      </c>
      <c r="G22" s="540">
        <v>0</v>
      </c>
      <c r="H22" s="103" t="s">
        <v>255</v>
      </c>
      <c r="I22" s="541">
        <v>0.02</v>
      </c>
      <c r="J22" s="25"/>
      <c r="K22" s="25"/>
      <c r="M22" s="24"/>
    </row>
    <row r="23" spans="2:14" ht="27" customHeight="1">
      <c r="B23" s="104" t="s">
        <v>256</v>
      </c>
      <c r="C23" s="488">
        <v>44926</v>
      </c>
      <c r="D23" s="486"/>
      <c r="E23" s="493"/>
      <c r="F23" s="103" t="s">
        <v>257</v>
      </c>
      <c r="G23" s="542">
        <v>0.42</v>
      </c>
      <c r="H23" s="543"/>
      <c r="I23" s="544"/>
      <c r="J23" s="26"/>
      <c r="K23" s="26"/>
      <c r="M23" s="24"/>
    </row>
    <row r="24" spans="2:14" ht="30.75" customHeight="1">
      <c r="B24" s="497" t="s">
        <v>258</v>
      </c>
      <c r="C24" s="300" t="s">
        <v>112</v>
      </c>
      <c r="D24" s="301"/>
      <c r="E24" s="302"/>
      <c r="F24" s="94" t="s">
        <v>260</v>
      </c>
      <c r="G24" s="485" t="s">
        <v>44</v>
      </c>
      <c r="H24" s="486"/>
      <c r="I24" s="493"/>
      <c r="J24" s="23"/>
      <c r="K24" s="23"/>
      <c r="M24" s="24"/>
    </row>
    <row r="25" spans="2:14" ht="22.5" customHeight="1">
      <c r="B25" s="303" t="s">
        <v>261</v>
      </c>
      <c r="C25" s="299"/>
      <c r="D25" s="299"/>
      <c r="E25" s="299"/>
      <c r="F25" s="299"/>
      <c r="G25" s="299"/>
      <c r="H25" s="299"/>
      <c r="I25" s="304"/>
      <c r="J25" s="43"/>
      <c r="K25" s="43"/>
      <c r="M25" s="24"/>
    </row>
    <row r="26" spans="2:14" ht="43.5" customHeight="1">
      <c r="B26" s="105" t="s">
        <v>142</v>
      </c>
      <c r="C26" s="106" t="s">
        <v>262</v>
      </c>
      <c r="D26" s="106" t="s">
        <v>263</v>
      </c>
      <c r="E26" s="107" t="s">
        <v>264</v>
      </c>
      <c r="F26" s="106" t="s">
        <v>265</v>
      </c>
      <c r="G26" s="106" t="s">
        <v>266</v>
      </c>
      <c r="H26" s="107" t="s">
        <v>303</v>
      </c>
      <c r="I26" s="108" t="s">
        <v>268</v>
      </c>
      <c r="J26" s="21"/>
      <c r="K26" s="21"/>
      <c r="M26" s="24"/>
    </row>
    <row r="27" spans="2:14" ht="19.5" customHeight="1">
      <c r="B27" s="109" t="s">
        <v>151</v>
      </c>
      <c r="C27" s="125">
        <v>0</v>
      </c>
      <c r="D27" s="125">
        <v>0</v>
      </c>
      <c r="E27" s="498">
        <v>0</v>
      </c>
      <c r="F27" s="255">
        <f>SUM(C27:C38)</f>
        <v>0.42</v>
      </c>
      <c r="G27" s="255">
        <f>SUM(D27:D38)</f>
        <v>0</v>
      </c>
      <c r="H27" s="121"/>
      <c r="I27" s="255">
        <f>G27+I22</f>
        <v>0.02</v>
      </c>
      <c r="J27" s="28"/>
      <c r="K27" s="28"/>
      <c r="M27" s="24"/>
    </row>
    <row r="28" spans="2:14" ht="19.5" customHeight="1">
      <c r="B28" s="109" t="s">
        <v>152</v>
      </c>
      <c r="C28" s="125">
        <v>0</v>
      </c>
      <c r="D28" s="125">
        <v>0</v>
      </c>
      <c r="E28" s="498">
        <v>0</v>
      </c>
      <c r="F28" s="256"/>
      <c r="G28" s="256"/>
      <c r="H28" s="121"/>
      <c r="I28" s="256"/>
      <c r="J28" s="28"/>
      <c r="K28" s="28"/>
      <c r="M28" s="24"/>
    </row>
    <row r="29" spans="2:14" ht="19.5" customHeight="1">
      <c r="B29" s="109" t="s">
        <v>153</v>
      </c>
      <c r="C29" s="125">
        <v>0</v>
      </c>
      <c r="D29" s="125">
        <v>0</v>
      </c>
      <c r="E29" s="498">
        <v>0</v>
      </c>
      <c r="F29" s="256"/>
      <c r="G29" s="256"/>
      <c r="H29" s="500">
        <f>+(D29*100%)/$G$23</f>
        <v>0</v>
      </c>
      <c r="I29" s="256"/>
      <c r="J29" s="28"/>
      <c r="K29" s="28"/>
      <c r="M29" s="24"/>
    </row>
    <row r="30" spans="2:14" ht="19.5" customHeight="1">
      <c r="B30" s="109" t="s">
        <v>154</v>
      </c>
      <c r="C30" s="125">
        <v>0</v>
      </c>
      <c r="D30" s="125">
        <v>0</v>
      </c>
      <c r="E30" s="498">
        <v>0</v>
      </c>
      <c r="F30" s="256"/>
      <c r="G30" s="256"/>
      <c r="H30" s="500">
        <f>+IF(D30="","",((D30*100%)/$G$23)+H29)</f>
        <v>0</v>
      </c>
      <c r="I30" s="256"/>
      <c r="J30" s="28"/>
      <c r="K30" s="28"/>
    </row>
    <row r="31" spans="2:14" ht="19.5" customHeight="1">
      <c r="B31" s="109" t="s">
        <v>155</v>
      </c>
      <c r="C31" s="125">
        <v>0</v>
      </c>
      <c r="D31" s="125">
        <v>0</v>
      </c>
      <c r="E31" s="498">
        <v>0</v>
      </c>
      <c r="F31" s="256"/>
      <c r="G31" s="256"/>
      <c r="H31" s="500">
        <f t="shared" ref="H31:H38" si="0">+IF(D31="","",((D31*100%)/$G$23)+H30)</f>
        <v>0</v>
      </c>
      <c r="I31" s="256"/>
      <c r="J31" s="28"/>
      <c r="K31" s="28"/>
    </row>
    <row r="32" spans="2:14" ht="19.5" customHeight="1">
      <c r="B32" s="109" t="s">
        <v>156</v>
      </c>
      <c r="C32" s="125">
        <v>0</v>
      </c>
      <c r="D32" s="125">
        <v>0</v>
      </c>
      <c r="E32" s="498">
        <v>0</v>
      </c>
      <c r="F32" s="256"/>
      <c r="G32" s="256"/>
      <c r="H32" s="500">
        <f t="shared" si="0"/>
        <v>0</v>
      </c>
      <c r="I32" s="256"/>
      <c r="J32" s="28"/>
      <c r="K32" s="28"/>
    </row>
    <row r="33" spans="2:11" ht="19.5" customHeight="1">
      <c r="B33" s="109" t="s">
        <v>157</v>
      </c>
      <c r="C33" s="125">
        <v>0</v>
      </c>
      <c r="D33" s="125">
        <v>0</v>
      </c>
      <c r="E33" s="498">
        <v>0</v>
      </c>
      <c r="F33" s="256"/>
      <c r="G33" s="256"/>
      <c r="H33" s="500">
        <f t="shared" si="0"/>
        <v>0</v>
      </c>
      <c r="I33" s="256"/>
      <c r="J33" s="28"/>
      <c r="K33" s="28"/>
    </row>
    <row r="34" spans="2:11" ht="19.5" customHeight="1">
      <c r="B34" s="109" t="s">
        <v>158</v>
      </c>
      <c r="C34" s="532">
        <v>0</v>
      </c>
      <c r="D34" s="533">
        <v>0</v>
      </c>
      <c r="E34" s="498">
        <v>0</v>
      </c>
      <c r="F34" s="256"/>
      <c r="G34" s="256"/>
      <c r="H34" s="500">
        <f t="shared" si="0"/>
        <v>0</v>
      </c>
      <c r="I34" s="256"/>
      <c r="J34" s="28"/>
      <c r="K34" s="28"/>
    </row>
    <row r="35" spans="2:11" ht="19.5" customHeight="1">
      <c r="B35" s="109" t="s">
        <v>159</v>
      </c>
      <c r="C35" s="532">
        <f>0.14*G23</f>
        <v>5.8800000000000005E-2</v>
      </c>
      <c r="D35" s="533">
        <v>0</v>
      </c>
      <c r="E35" s="498">
        <v>0</v>
      </c>
      <c r="F35" s="256"/>
      <c r="G35" s="256"/>
      <c r="H35" s="500">
        <f t="shared" si="0"/>
        <v>0</v>
      </c>
      <c r="I35" s="256"/>
      <c r="J35" s="28"/>
      <c r="K35" s="28"/>
    </row>
    <row r="36" spans="2:11" ht="19.5" customHeight="1">
      <c r="B36" s="109" t="s">
        <v>160</v>
      </c>
      <c r="C36" s="532">
        <f>0.38*G23</f>
        <v>0.15959999999999999</v>
      </c>
      <c r="D36" s="533">
        <v>0</v>
      </c>
      <c r="E36" s="498">
        <v>1</v>
      </c>
      <c r="F36" s="256"/>
      <c r="G36" s="256"/>
      <c r="H36" s="500">
        <f t="shared" si="0"/>
        <v>0</v>
      </c>
      <c r="I36" s="256"/>
      <c r="J36" s="28"/>
      <c r="K36" s="28"/>
    </row>
    <row r="37" spans="2:11" ht="19.5" customHeight="1">
      <c r="B37" s="109" t="s">
        <v>161</v>
      </c>
      <c r="C37" s="532">
        <f>0.44*G23</f>
        <v>0.18479999999999999</v>
      </c>
      <c r="D37" s="534">
        <v>0</v>
      </c>
      <c r="E37" s="498">
        <v>0</v>
      </c>
      <c r="F37" s="256"/>
      <c r="G37" s="256"/>
      <c r="H37" s="500">
        <f t="shared" si="0"/>
        <v>0</v>
      </c>
      <c r="I37" s="256"/>
      <c r="J37" s="28"/>
      <c r="K37" s="28"/>
    </row>
    <row r="38" spans="2:11" ht="19.5" customHeight="1">
      <c r="B38" s="109" t="s">
        <v>162</v>
      </c>
      <c r="C38" s="532">
        <f>0.04*G23</f>
        <v>1.6799999999999999E-2</v>
      </c>
      <c r="D38" s="534">
        <v>0</v>
      </c>
      <c r="E38" s="498">
        <v>0</v>
      </c>
      <c r="F38" s="257"/>
      <c r="G38" s="257"/>
      <c r="H38" s="500">
        <f t="shared" si="0"/>
        <v>0</v>
      </c>
      <c r="I38" s="257"/>
      <c r="J38" s="28"/>
      <c r="K38" s="28"/>
    </row>
    <row r="39" spans="2:11" ht="57.75" customHeight="1">
      <c r="B39" s="110" t="s">
        <v>270</v>
      </c>
      <c r="C39" s="535" t="s">
        <v>271</v>
      </c>
      <c r="D39" s="536"/>
      <c r="E39" s="536"/>
      <c r="F39" s="536"/>
      <c r="G39" s="536"/>
      <c r="H39" s="536"/>
      <c r="I39" s="537"/>
      <c r="J39" s="29"/>
      <c r="K39" s="29"/>
    </row>
    <row r="40" spans="2:11" ht="34.5" customHeight="1">
      <c r="B40" s="305"/>
      <c r="C40" s="194"/>
      <c r="D40" s="194"/>
      <c r="E40" s="194"/>
      <c r="F40" s="194"/>
      <c r="G40" s="194"/>
      <c r="H40" s="194"/>
      <c r="I40" s="306"/>
      <c r="J40" s="43"/>
      <c r="K40" s="43"/>
    </row>
    <row r="41" spans="2:11" ht="34.5" customHeight="1">
      <c r="B41" s="307"/>
      <c r="C41" s="197"/>
      <c r="D41" s="197"/>
      <c r="E41" s="197"/>
      <c r="F41" s="197"/>
      <c r="G41" s="197"/>
      <c r="H41" s="197"/>
      <c r="I41" s="308"/>
      <c r="J41" s="29"/>
      <c r="K41" s="29"/>
    </row>
    <row r="42" spans="2:11" ht="34.5" customHeight="1">
      <c r="B42" s="307"/>
      <c r="C42" s="197"/>
      <c r="D42" s="197"/>
      <c r="E42" s="197"/>
      <c r="F42" s="197"/>
      <c r="G42" s="197"/>
      <c r="H42" s="197"/>
      <c r="I42" s="308"/>
      <c r="J42" s="29"/>
      <c r="K42" s="29"/>
    </row>
    <row r="43" spans="2:11" ht="34.5" customHeight="1">
      <c r="B43" s="307"/>
      <c r="C43" s="197"/>
      <c r="D43" s="197"/>
      <c r="E43" s="197"/>
      <c r="F43" s="197"/>
      <c r="G43" s="197"/>
      <c r="H43" s="197"/>
      <c r="I43" s="308"/>
      <c r="J43" s="29"/>
      <c r="K43" s="29"/>
    </row>
    <row r="44" spans="2:11" ht="34.5" customHeight="1">
      <c r="B44" s="309"/>
      <c r="C44" s="200"/>
      <c r="D44" s="200"/>
      <c r="E44" s="200"/>
      <c r="F44" s="200"/>
      <c r="G44" s="200"/>
      <c r="H44" s="200"/>
      <c r="I44" s="310"/>
      <c r="J44" s="12"/>
      <c r="K44" s="12"/>
    </row>
    <row r="45" spans="2:11" ht="69.75" customHeight="1">
      <c r="B45" s="102" t="s">
        <v>272</v>
      </c>
      <c r="C45" s="505" t="s">
        <v>273</v>
      </c>
      <c r="D45" s="506"/>
      <c r="E45" s="506"/>
      <c r="F45" s="506"/>
      <c r="G45" s="506"/>
      <c r="H45" s="506"/>
      <c r="I45" s="507"/>
      <c r="J45" s="30"/>
      <c r="K45" s="30"/>
    </row>
    <row r="46" spans="2:11" ht="32.25" customHeight="1">
      <c r="B46" s="102" t="s">
        <v>274</v>
      </c>
      <c r="C46" s="508" t="s">
        <v>275</v>
      </c>
      <c r="D46" s="509"/>
      <c r="E46" s="509"/>
      <c r="F46" s="509"/>
      <c r="G46" s="509"/>
      <c r="H46" s="509"/>
      <c r="I46" s="510"/>
      <c r="J46" s="30"/>
      <c r="K46" s="30"/>
    </row>
    <row r="47" spans="2:11" ht="48.75" customHeight="1">
      <c r="B47" s="111" t="s">
        <v>276</v>
      </c>
      <c r="C47" s="512" t="s">
        <v>277</v>
      </c>
      <c r="D47" s="513"/>
      <c r="E47" s="513"/>
      <c r="F47" s="513"/>
      <c r="G47" s="513"/>
      <c r="H47" s="513"/>
      <c r="I47" s="514"/>
      <c r="J47" s="30"/>
      <c r="K47" s="30"/>
    </row>
    <row r="48" spans="2:11" ht="22.5" customHeight="1">
      <c r="B48" s="299" t="s">
        <v>278</v>
      </c>
      <c r="C48" s="299"/>
      <c r="D48" s="299"/>
      <c r="E48" s="299"/>
      <c r="F48" s="299"/>
      <c r="G48" s="299"/>
      <c r="H48" s="299"/>
      <c r="I48" s="299"/>
      <c r="J48" s="30"/>
      <c r="K48" s="30"/>
    </row>
    <row r="49" spans="2:11" ht="22.5" customHeight="1">
      <c r="B49" s="311" t="s">
        <v>279</v>
      </c>
      <c r="C49" s="112" t="s">
        <v>280</v>
      </c>
      <c r="D49" s="313" t="s">
        <v>281</v>
      </c>
      <c r="E49" s="313"/>
      <c r="F49" s="313"/>
      <c r="G49" s="313" t="s">
        <v>282</v>
      </c>
      <c r="H49" s="313"/>
      <c r="I49" s="313"/>
      <c r="J49" s="31"/>
      <c r="K49" s="31"/>
    </row>
    <row r="50" spans="2:11" ht="30.75" customHeight="1">
      <c r="B50" s="312"/>
      <c r="C50" s="113"/>
      <c r="D50" s="314"/>
      <c r="E50" s="314"/>
      <c r="F50" s="314"/>
      <c r="G50" s="314"/>
      <c r="H50" s="314"/>
      <c r="I50" s="314"/>
      <c r="J50" s="31"/>
      <c r="K50" s="31"/>
    </row>
    <row r="51" spans="2:11" ht="32.25" customHeight="1">
      <c r="B51" s="114" t="s">
        <v>283</v>
      </c>
      <c r="C51" s="521" t="s">
        <v>284</v>
      </c>
      <c r="D51" s="522"/>
      <c r="E51" s="522"/>
      <c r="F51" s="522"/>
      <c r="G51" s="522"/>
      <c r="H51" s="522"/>
      <c r="I51" s="523"/>
      <c r="J51" s="33"/>
      <c r="K51" s="33"/>
    </row>
    <row r="52" spans="2:11" ht="28.5" customHeight="1">
      <c r="B52" s="103" t="s">
        <v>285</v>
      </c>
      <c r="C52" s="521" t="s">
        <v>284</v>
      </c>
      <c r="D52" s="522"/>
      <c r="E52" s="522"/>
      <c r="F52" s="522"/>
      <c r="G52" s="522"/>
      <c r="H52" s="522"/>
      <c r="I52" s="523"/>
      <c r="J52" s="33"/>
      <c r="K52" s="33"/>
    </row>
    <row r="53" spans="2:11" ht="30" customHeight="1">
      <c r="B53" s="111" t="s">
        <v>286</v>
      </c>
      <c r="C53" s="521" t="s">
        <v>287</v>
      </c>
      <c r="D53" s="522"/>
      <c r="E53" s="522"/>
      <c r="F53" s="522"/>
      <c r="G53" s="522"/>
      <c r="H53" s="522"/>
      <c r="I53" s="525"/>
      <c r="J53" s="34"/>
      <c r="K53" s="34"/>
    </row>
    <row r="54" spans="2:11" ht="31.5" customHeight="1" thickBot="1">
      <c r="B54" s="111" t="s">
        <v>288</v>
      </c>
      <c r="C54" s="258" t="s">
        <v>289</v>
      </c>
      <c r="D54" s="258"/>
      <c r="E54" s="258"/>
      <c r="F54" s="258"/>
      <c r="G54" s="258"/>
      <c r="H54" s="258"/>
      <c r="I54" s="259"/>
      <c r="J54" s="37"/>
      <c r="K54" s="37"/>
    </row>
    <row r="55" spans="2:11" ht="12.75" customHeight="1">
      <c r="B55" s="35"/>
      <c r="C55" s="95"/>
      <c r="D55" s="95"/>
      <c r="E55" s="96"/>
      <c r="F55" s="96"/>
      <c r="G55" s="115"/>
      <c r="H55" s="36"/>
      <c r="I55" s="95"/>
      <c r="J55" s="37"/>
      <c r="K55" s="37"/>
    </row>
    <row r="56" spans="2:11">
      <c r="B56" s="35"/>
      <c r="C56" s="95"/>
      <c r="D56" s="95"/>
      <c r="E56" s="96"/>
      <c r="F56" s="96"/>
      <c r="G56" s="115"/>
      <c r="H56" s="36"/>
      <c r="I56" s="95"/>
      <c r="J56" s="37"/>
      <c r="K56" s="37"/>
    </row>
    <row r="57" spans="2:11">
      <c r="B57" s="35"/>
      <c r="C57" s="95"/>
      <c r="D57" s="95"/>
      <c r="E57" s="96"/>
      <c r="F57" s="96"/>
      <c r="G57" s="115"/>
      <c r="H57" s="36"/>
      <c r="I57" s="95"/>
      <c r="J57" s="37"/>
      <c r="K57" s="37"/>
    </row>
    <row r="58" spans="2:11">
      <c r="B58" s="35"/>
      <c r="C58" s="95"/>
      <c r="D58" s="95"/>
      <c r="E58" s="96"/>
      <c r="F58" s="96"/>
      <c r="G58" s="115"/>
      <c r="H58" s="36"/>
      <c r="I58" s="95"/>
      <c r="J58" s="37"/>
      <c r="K58" s="37"/>
    </row>
    <row r="59" spans="2:11">
      <c r="B59" s="35"/>
      <c r="C59" s="95"/>
      <c r="D59" s="95"/>
      <c r="E59" s="96"/>
      <c r="F59" s="96"/>
      <c r="G59" s="115"/>
      <c r="H59" s="36"/>
      <c r="I59" s="95"/>
      <c r="J59" s="37"/>
      <c r="K59" s="37"/>
    </row>
    <row r="60" spans="2:11" ht="25.5" customHeight="1">
      <c r="B60" s="35"/>
      <c r="C60" s="95"/>
      <c r="D60" s="95"/>
      <c r="E60" s="96"/>
      <c r="F60" s="96"/>
      <c r="G60" s="115"/>
      <c r="H60" s="36"/>
      <c r="I60" s="95"/>
      <c r="J60" s="37"/>
      <c r="K60" s="37"/>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3" zoomScale="60" zoomScaleNormal="60" workbookViewId="0">
      <selection activeCell="C32" sqref="C32:D33"/>
    </sheetView>
  </sheetViews>
  <sheetFormatPr defaultColWidth="11.42578125" defaultRowHeight="12.9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37.5" customHeight="1">
      <c r="B1" s="288"/>
      <c r="C1" s="289" t="s">
        <v>1</v>
      </c>
      <c r="D1" s="289"/>
      <c r="E1" s="289"/>
      <c r="F1" s="289"/>
      <c r="G1" s="289"/>
      <c r="H1" s="289"/>
      <c r="I1" s="290"/>
      <c r="J1" s="10"/>
      <c r="K1" s="10"/>
      <c r="M1" s="11" t="s">
        <v>61</v>
      </c>
    </row>
    <row r="2" spans="2:14" ht="37.5" customHeight="1">
      <c r="B2" s="288"/>
      <c r="C2" s="289" t="s">
        <v>210</v>
      </c>
      <c r="D2" s="289"/>
      <c r="E2" s="289"/>
      <c r="F2" s="289"/>
      <c r="G2" s="289"/>
      <c r="H2" s="289"/>
      <c r="I2" s="290"/>
      <c r="J2" s="10"/>
      <c r="K2" s="10"/>
      <c r="M2" s="11" t="s">
        <v>62</v>
      </c>
    </row>
    <row r="3" spans="2:14" ht="37.5" customHeight="1">
      <c r="B3" s="288"/>
      <c r="C3" s="289" t="s">
        <v>211</v>
      </c>
      <c r="D3" s="289"/>
      <c r="E3" s="289"/>
      <c r="F3" s="289" t="s">
        <v>212</v>
      </c>
      <c r="G3" s="289"/>
      <c r="H3" s="289"/>
      <c r="I3" s="290"/>
      <c r="J3" s="10"/>
      <c r="K3" s="10"/>
      <c r="M3" s="11" t="s">
        <v>64</v>
      </c>
    </row>
    <row r="4" spans="2:14" ht="23.25" customHeight="1">
      <c r="B4" s="291"/>
      <c r="C4" s="291"/>
      <c r="D4" s="291"/>
      <c r="E4" s="291"/>
      <c r="F4" s="291"/>
      <c r="G4" s="291"/>
      <c r="H4" s="291"/>
      <c r="I4" s="291"/>
      <c r="J4" s="12"/>
      <c r="K4" s="12"/>
    </row>
    <row r="5" spans="2:14" ht="24" customHeight="1">
      <c r="B5" s="292" t="s">
        <v>213</v>
      </c>
      <c r="C5" s="292"/>
      <c r="D5" s="292"/>
      <c r="E5" s="292"/>
      <c r="F5" s="292"/>
      <c r="G5" s="292"/>
      <c r="H5" s="292"/>
      <c r="I5" s="292"/>
      <c r="J5" s="43"/>
      <c r="K5" s="43"/>
      <c r="N5" s="6" t="s">
        <v>71</v>
      </c>
    </row>
    <row r="6" spans="2:14" ht="53.25" customHeight="1">
      <c r="B6" s="102" t="s">
        <v>214</v>
      </c>
      <c r="C6" s="128">
        <v>4</v>
      </c>
      <c r="D6" s="468" t="s">
        <v>215</v>
      </c>
      <c r="E6" s="468"/>
      <c r="F6" s="268" t="s">
        <v>216</v>
      </c>
      <c r="G6" s="268"/>
      <c r="H6" s="268"/>
      <c r="I6" s="269"/>
      <c r="J6" s="14"/>
      <c r="K6" s="14"/>
      <c r="M6" s="11" t="s">
        <v>75</v>
      </c>
      <c r="N6" s="6" t="s">
        <v>76</v>
      </c>
    </row>
    <row r="7" spans="2:14" ht="30.75" customHeight="1">
      <c r="B7" s="102" t="s">
        <v>217</v>
      </c>
      <c r="C7" s="128" t="s">
        <v>78</v>
      </c>
      <c r="D7" s="468" t="s">
        <v>218</v>
      </c>
      <c r="E7" s="468"/>
      <c r="F7" s="272" t="s">
        <v>219</v>
      </c>
      <c r="G7" s="272"/>
      <c r="H7" s="469" t="s">
        <v>220</v>
      </c>
      <c r="I7" s="129" t="s">
        <v>96</v>
      </c>
      <c r="J7" s="15"/>
      <c r="K7" s="15"/>
      <c r="M7" s="11" t="s">
        <v>82</v>
      </c>
      <c r="N7" s="6" t="s">
        <v>83</v>
      </c>
    </row>
    <row r="8" spans="2:14" ht="57" customHeight="1">
      <c r="B8" s="102" t="s">
        <v>221</v>
      </c>
      <c r="C8" s="268" t="s">
        <v>222</v>
      </c>
      <c r="D8" s="268"/>
      <c r="E8" s="268"/>
      <c r="F8" s="268"/>
      <c r="G8" s="106" t="s">
        <v>223</v>
      </c>
      <c r="H8" s="470">
        <v>7556</v>
      </c>
      <c r="I8" s="471"/>
      <c r="J8" s="16"/>
      <c r="K8" s="16"/>
      <c r="M8" s="11" t="s">
        <v>87</v>
      </c>
      <c r="N8" s="6" t="s">
        <v>42</v>
      </c>
    </row>
    <row r="9" spans="2:14" ht="30.75" customHeight="1">
      <c r="B9" s="102" t="s">
        <v>62</v>
      </c>
      <c r="C9" s="472" t="s">
        <v>82</v>
      </c>
      <c r="D9" s="472"/>
      <c r="E9" s="472"/>
      <c r="F9" s="472"/>
      <c r="G9" s="106" t="s">
        <v>224</v>
      </c>
      <c r="H9" s="473" t="s">
        <v>225</v>
      </c>
      <c r="I9" s="474"/>
      <c r="J9" s="17"/>
      <c r="K9" s="17"/>
      <c r="M9" s="18" t="s">
        <v>91</v>
      </c>
    </row>
    <row r="10" spans="2:14" ht="30.75" customHeight="1">
      <c r="B10" s="102" t="s">
        <v>226</v>
      </c>
      <c r="C10" s="268" t="s">
        <v>227</v>
      </c>
      <c r="D10" s="268"/>
      <c r="E10" s="268"/>
      <c r="F10" s="268"/>
      <c r="G10" s="268"/>
      <c r="H10" s="268"/>
      <c r="I10" s="269"/>
      <c r="J10" s="19"/>
      <c r="K10" s="19"/>
      <c r="M10" s="18"/>
    </row>
    <row r="11" spans="2:14" ht="47.25" customHeight="1">
      <c r="B11" s="102" t="s">
        <v>228</v>
      </c>
      <c r="C11" s="268" t="s">
        <v>229</v>
      </c>
      <c r="D11" s="268"/>
      <c r="E11" s="268"/>
      <c r="F11" s="268"/>
      <c r="G11" s="268"/>
      <c r="H11" s="268"/>
      <c r="I11" s="268"/>
      <c r="J11" s="15"/>
      <c r="K11" s="15"/>
      <c r="M11" s="18"/>
      <c r="N11" s="6" t="s">
        <v>96</v>
      </c>
    </row>
    <row r="12" spans="2:14" ht="30.75" customHeight="1">
      <c r="B12" s="102" t="s">
        <v>230</v>
      </c>
      <c r="C12" s="271" t="s">
        <v>304</v>
      </c>
      <c r="D12" s="271"/>
      <c r="E12" s="271"/>
      <c r="F12" s="271"/>
      <c r="G12" s="103" t="s">
        <v>232</v>
      </c>
      <c r="H12" s="315" t="s">
        <v>100</v>
      </c>
      <c r="I12" s="315"/>
      <c r="J12" s="15"/>
      <c r="K12" s="15"/>
      <c r="M12" s="18" t="s">
        <v>101</v>
      </c>
      <c r="N12" s="6" t="s">
        <v>78</v>
      </c>
    </row>
    <row r="13" spans="2:14" ht="30.75" customHeight="1">
      <c r="B13" s="102" t="s">
        <v>233</v>
      </c>
      <c r="C13" s="247" t="s">
        <v>234</v>
      </c>
      <c r="D13" s="248"/>
      <c r="E13" s="248"/>
      <c r="F13" s="249"/>
      <c r="G13" s="103" t="s">
        <v>235</v>
      </c>
      <c r="H13" s="272" t="s">
        <v>42</v>
      </c>
      <c r="I13" s="272"/>
      <c r="J13" s="15"/>
      <c r="K13" s="15"/>
      <c r="M13" s="18" t="s">
        <v>105</v>
      </c>
    </row>
    <row r="14" spans="2:14" ht="64.5" customHeight="1">
      <c r="B14" s="102" t="s">
        <v>236</v>
      </c>
      <c r="C14" s="268" t="s">
        <v>305</v>
      </c>
      <c r="D14" s="268"/>
      <c r="E14" s="268"/>
      <c r="F14" s="268"/>
      <c r="G14" s="268"/>
      <c r="H14" s="268"/>
      <c r="I14" s="268"/>
      <c r="J14" s="19"/>
      <c r="K14" s="19"/>
      <c r="M14" s="18" t="s">
        <v>108</v>
      </c>
      <c r="N14" s="6"/>
    </row>
    <row r="15" spans="2:14" ht="30.75" customHeight="1">
      <c r="B15" s="102" t="s">
        <v>238</v>
      </c>
      <c r="C15" s="271" t="s">
        <v>239</v>
      </c>
      <c r="D15" s="271"/>
      <c r="E15" s="271"/>
      <c r="F15" s="271"/>
      <c r="G15" s="271"/>
      <c r="H15" s="271"/>
      <c r="I15" s="271"/>
      <c r="J15" s="20"/>
      <c r="K15" s="20"/>
      <c r="M15" s="18" t="s">
        <v>112</v>
      </c>
      <c r="N15" s="6"/>
    </row>
    <row r="16" spans="2:14" ht="47.25" customHeight="1">
      <c r="B16" s="102" t="s">
        <v>240</v>
      </c>
      <c r="C16" s="268" t="s">
        <v>306</v>
      </c>
      <c r="D16" s="268"/>
      <c r="E16" s="268"/>
      <c r="F16" s="268"/>
      <c r="G16" s="268"/>
      <c r="H16" s="268"/>
      <c r="I16" s="268"/>
      <c r="J16" s="21"/>
      <c r="K16" s="21"/>
      <c r="M16" s="18"/>
      <c r="N16" s="6"/>
    </row>
    <row r="17" spans="2:14" ht="30.75" customHeight="1">
      <c r="B17" s="102" t="s">
        <v>242</v>
      </c>
      <c r="C17" s="272" t="s">
        <v>52</v>
      </c>
      <c r="D17" s="316"/>
      <c r="E17" s="316"/>
      <c r="F17" s="316"/>
      <c r="G17" s="316"/>
      <c r="H17" s="316"/>
      <c r="I17" s="316"/>
      <c r="J17" s="22"/>
      <c r="K17" s="22"/>
      <c r="M17" s="18" t="s">
        <v>100</v>
      </c>
      <c r="N17" s="6"/>
    </row>
    <row r="18" spans="2:14" ht="18" customHeight="1">
      <c r="B18" s="296" t="s">
        <v>244</v>
      </c>
      <c r="C18" s="297" t="s">
        <v>245</v>
      </c>
      <c r="D18" s="297"/>
      <c r="E18" s="297"/>
      <c r="F18" s="298" t="s">
        <v>246</v>
      </c>
      <c r="G18" s="298"/>
      <c r="H18" s="298"/>
      <c r="I18" s="298"/>
      <c r="J18" s="23"/>
      <c r="K18" s="23"/>
      <c r="M18" s="18" t="s">
        <v>122</v>
      </c>
      <c r="N18" s="6"/>
    </row>
    <row r="19" spans="2:14" ht="96" customHeight="1">
      <c r="B19" s="296"/>
      <c r="C19" s="268" t="s">
        <v>307</v>
      </c>
      <c r="D19" s="268"/>
      <c r="E19" s="268"/>
      <c r="F19" s="268" t="s">
        <v>308</v>
      </c>
      <c r="G19" s="268"/>
      <c r="H19" s="268"/>
      <c r="I19" s="269"/>
      <c r="J19" s="21"/>
      <c r="K19" s="21"/>
      <c r="M19" s="18" t="s">
        <v>126</v>
      </c>
      <c r="N19" s="6"/>
    </row>
    <row r="20" spans="2:14" ht="39.75" customHeight="1">
      <c r="B20" s="104" t="s">
        <v>249</v>
      </c>
      <c r="C20" s="478" t="s">
        <v>41</v>
      </c>
      <c r="D20" s="479"/>
      <c r="E20" s="480"/>
      <c r="F20" s="315" t="s">
        <v>41</v>
      </c>
      <c r="G20" s="315"/>
      <c r="H20" s="315"/>
      <c r="I20" s="481"/>
      <c r="J20" s="15"/>
      <c r="K20" s="15"/>
      <c r="M20" s="18"/>
      <c r="N20" s="6"/>
    </row>
    <row r="21" spans="2:14" ht="58.5" customHeight="1">
      <c r="B21" s="104" t="s">
        <v>250</v>
      </c>
      <c r="C21" s="482" t="s">
        <v>309</v>
      </c>
      <c r="D21" s="483"/>
      <c r="E21" s="484"/>
      <c r="F21" s="485" t="s">
        <v>310</v>
      </c>
      <c r="G21" s="486"/>
      <c r="H21" s="486"/>
      <c r="I21" s="487"/>
      <c r="J21" s="20"/>
      <c r="K21" s="20"/>
      <c r="M21" s="24"/>
      <c r="N21" s="6"/>
    </row>
    <row r="22" spans="2:14" ht="23.25" customHeight="1">
      <c r="B22" s="104" t="s">
        <v>253</v>
      </c>
      <c r="C22" s="488">
        <v>44562</v>
      </c>
      <c r="D22" s="489"/>
      <c r="E22" s="490"/>
      <c r="F22" s="103" t="s">
        <v>254</v>
      </c>
      <c r="G22" s="540">
        <v>0</v>
      </c>
      <c r="H22" s="103" t="s">
        <v>255</v>
      </c>
      <c r="I22" s="545">
        <v>0.05</v>
      </c>
      <c r="J22" s="25"/>
      <c r="K22" s="25"/>
      <c r="M22" s="24"/>
    </row>
    <row r="23" spans="2:14" ht="27" customHeight="1">
      <c r="B23" s="104" t="s">
        <v>256</v>
      </c>
      <c r="C23" s="488">
        <v>44926</v>
      </c>
      <c r="D23" s="486"/>
      <c r="E23" s="493"/>
      <c r="F23" s="103" t="s">
        <v>257</v>
      </c>
      <c r="G23" s="542">
        <v>0.95</v>
      </c>
      <c r="H23" s="543"/>
      <c r="I23" s="544"/>
      <c r="J23" s="26"/>
      <c r="K23" s="26"/>
      <c r="M23" s="24"/>
    </row>
    <row r="24" spans="2:14" ht="30.75" customHeight="1">
      <c r="B24" s="497" t="s">
        <v>258</v>
      </c>
      <c r="C24" s="279" t="s">
        <v>112</v>
      </c>
      <c r="D24" s="280"/>
      <c r="E24" s="281"/>
      <c r="F24" s="94" t="s">
        <v>260</v>
      </c>
      <c r="G24" s="485" t="s">
        <v>44</v>
      </c>
      <c r="H24" s="486"/>
      <c r="I24" s="493"/>
      <c r="J24" s="23"/>
      <c r="K24" s="23"/>
      <c r="M24" s="24"/>
    </row>
    <row r="25" spans="2:14" ht="22.5" customHeight="1">
      <c r="B25" s="303" t="s">
        <v>261</v>
      </c>
      <c r="C25" s="299"/>
      <c r="D25" s="299"/>
      <c r="E25" s="299"/>
      <c r="F25" s="299"/>
      <c r="G25" s="299"/>
      <c r="H25" s="299"/>
      <c r="I25" s="304"/>
      <c r="J25" s="43"/>
      <c r="K25" s="43"/>
      <c r="M25" s="24"/>
    </row>
    <row r="26" spans="2:14" ht="43.5" customHeight="1">
      <c r="B26" s="105" t="s">
        <v>142</v>
      </c>
      <c r="C26" s="106" t="s">
        <v>262</v>
      </c>
      <c r="D26" s="106" t="s">
        <v>263</v>
      </c>
      <c r="E26" s="107" t="s">
        <v>264</v>
      </c>
      <c r="F26" s="106" t="s">
        <v>265</v>
      </c>
      <c r="G26" s="106" t="s">
        <v>266</v>
      </c>
      <c r="H26" s="107" t="s">
        <v>303</v>
      </c>
      <c r="I26" s="108" t="s">
        <v>268</v>
      </c>
      <c r="J26" s="21"/>
      <c r="K26" s="21"/>
      <c r="M26" s="24"/>
    </row>
    <row r="27" spans="2:14" ht="19.5" customHeight="1">
      <c r="B27" s="109" t="s">
        <v>151</v>
      </c>
      <c r="C27" s="125">
        <v>0</v>
      </c>
      <c r="D27" s="125">
        <v>0</v>
      </c>
      <c r="E27" s="118">
        <v>0</v>
      </c>
      <c r="F27" s="317">
        <f>SUM(C27:C38)</f>
        <v>0.95</v>
      </c>
      <c r="G27" s="317">
        <f>SUM(D27:D38)</f>
        <v>0</v>
      </c>
      <c r="H27" s="122"/>
      <c r="I27" s="317">
        <f>G27+I22</f>
        <v>0.05</v>
      </c>
      <c r="J27" s="116"/>
      <c r="K27" s="28"/>
      <c r="M27" s="24"/>
    </row>
    <row r="28" spans="2:14" ht="19.5" customHeight="1">
      <c r="B28" s="109" t="s">
        <v>152</v>
      </c>
      <c r="C28" s="125">
        <v>0</v>
      </c>
      <c r="D28" s="125">
        <v>0</v>
      </c>
      <c r="E28" s="118">
        <v>0</v>
      </c>
      <c r="F28" s="318"/>
      <c r="G28" s="318"/>
      <c r="H28" s="122"/>
      <c r="I28" s="318"/>
      <c r="J28" s="116"/>
      <c r="K28" s="28"/>
      <c r="M28" s="24"/>
    </row>
    <row r="29" spans="2:14" ht="19.5" customHeight="1">
      <c r="B29" s="109" t="s">
        <v>153</v>
      </c>
      <c r="C29" s="125">
        <v>0</v>
      </c>
      <c r="D29" s="125">
        <v>0</v>
      </c>
      <c r="E29" s="118">
        <v>0</v>
      </c>
      <c r="F29" s="318"/>
      <c r="G29" s="318"/>
      <c r="H29" s="500">
        <f>+(D29*100%)/$G$23</f>
        <v>0</v>
      </c>
      <c r="I29" s="318"/>
      <c r="J29" s="116"/>
      <c r="K29" s="28"/>
      <c r="M29" s="24"/>
    </row>
    <row r="30" spans="2:14" ht="19.5" customHeight="1">
      <c r="B30" s="109" t="s">
        <v>154</v>
      </c>
      <c r="C30" s="125">
        <v>0</v>
      </c>
      <c r="D30" s="125">
        <v>0</v>
      </c>
      <c r="E30" s="118">
        <v>0</v>
      </c>
      <c r="F30" s="318"/>
      <c r="G30" s="318"/>
      <c r="H30" s="500">
        <f>+IF(D30="","",((D30*100%)/$G$23)+H29)</f>
        <v>0</v>
      </c>
      <c r="I30" s="318"/>
      <c r="J30" s="116"/>
      <c r="K30" s="28"/>
    </row>
    <row r="31" spans="2:14" ht="19.5" customHeight="1">
      <c r="B31" s="109" t="s">
        <v>155</v>
      </c>
      <c r="C31" s="125">
        <v>0</v>
      </c>
      <c r="D31" s="125">
        <v>0</v>
      </c>
      <c r="E31" s="118">
        <v>0</v>
      </c>
      <c r="F31" s="318"/>
      <c r="G31" s="318"/>
      <c r="H31" s="500">
        <f t="shared" ref="H31:H38" si="0">+IF(D31="","",((D31*100%)/$G$23)+H30)</f>
        <v>0</v>
      </c>
      <c r="I31" s="318"/>
      <c r="J31" s="116"/>
      <c r="K31" s="28"/>
    </row>
    <row r="32" spans="2:14" ht="19.5" customHeight="1">
      <c r="B32" s="109" t="s">
        <v>156</v>
      </c>
      <c r="C32" s="125">
        <v>0</v>
      </c>
      <c r="D32" s="125">
        <v>0</v>
      </c>
      <c r="E32" s="118">
        <v>0</v>
      </c>
      <c r="F32" s="318"/>
      <c r="G32" s="318"/>
      <c r="H32" s="500">
        <f t="shared" si="0"/>
        <v>0</v>
      </c>
      <c r="I32" s="318"/>
      <c r="J32" s="116"/>
      <c r="K32" s="28"/>
    </row>
    <row r="33" spans="2:11" ht="19.5" customHeight="1">
      <c r="B33" s="109" t="s">
        <v>157</v>
      </c>
      <c r="C33" s="125">
        <v>0</v>
      </c>
      <c r="D33" s="125">
        <v>0</v>
      </c>
      <c r="E33" s="118">
        <v>0</v>
      </c>
      <c r="F33" s="318"/>
      <c r="G33" s="318"/>
      <c r="H33" s="500">
        <f t="shared" si="0"/>
        <v>0</v>
      </c>
      <c r="I33" s="318"/>
      <c r="J33" s="116"/>
      <c r="K33" s="28"/>
    </row>
    <row r="34" spans="2:11" ht="19.5" customHeight="1">
      <c r="B34" s="109" t="s">
        <v>158</v>
      </c>
      <c r="C34" s="532">
        <v>0</v>
      </c>
      <c r="D34" s="546">
        <v>0</v>
      </c>
      <c r="E34" s="118">
        <v>0</v>
      </c>
      <c r="F34" s="318"/>
      <c r="G34" s="318"/>
      <c r="H34" s="500">
        <f t="shared" si="0"/>
        <v>0</v>
      </c>
      <c r="I34" s="318"/>
      <c r="J34" s="116"/>
      <c r="K34" s="28"/>
    </row>
    <row r="35" spans="2:11" ht="19.5" customHeight="1">
      <c r="B35" s="109" t="s">
        <v>159</v>
      </c>
      <c r="C35" s="532">
        <f>0.14*G23</f>
        <v>0.13300000000000001</v>
      </c>
      <c r="D35" s="546">
        <v>0</v>
      </c>
      <c r="E35" s="118">
        <v>0</v>
      </c>
      <c r="F35" s="318"/>
      <c r="G35" s="318"/>
      <c r="H35" s="500">
        <f t="shared" si="0"/>
        <v>0</v>
      </c>
      <c r="I35" s="318"/>
      <c r="J35" s="116"/>
      <c r="K35" s="28"/>
    </row>
    <row r="36" spans="2:11" ht="19.5" customHeight="1">
      <c r="B36" s="109" t="s">
        <v>160</v>
      </c>
      <c r="C36" s="532">
        <f>0.38*G23</f>
        <v>0.36099999999999999</v>
      </c>
      <c r="D36" s="546">
        <v>0</v>
      </c>
      <c r="E36" s="118">
        <v>0</v>
      </c>
      <c r="F36" s="318"/>
      <c r="G36" s="318"/>
      <c r="H36" s="500">
        <f t="shared" si="0"/>
        <v>0</v>
      </c>
      <c r="I36" s="318"/>
      <c r="J36" s="116"/>
      <c r="K36" s="28"/>
    </row>
    <row r="37" spans="2:11" ht="19.5" customHeight="1">
      <c r="B37" s="109" t="s">
        <v>161</v>
      </c>
      <c r="C37" s="532">
        <f>0.44*G23</f>
        <v>0.41799999999999998</v>
      </c>
      <c r="D37" s="546">
        <v>0</v>
      </c>
      <c r="E37" s="118">
        <v>0</v>
      </c>
      <c r="F37" s="318"/>
      <c r="G37" s="318"/>
      <c r="H37" s="500">
        <f t="shared" si="0"/>
        <v>0</v>
      </c>
      <c r="I37" s="318"/>
      <c r="J37" s="116"/>
      <c r="K37" s="28"/>
    </row>
    <row r="38" spans="2:11" ht="19.5" customHeight="1">
      <c r="B38" s="109" t="s">
        <v>162</v>
      </c>
      <c r="C38" s="532">
        <f>0.04*G23</f>
        <v>3.7999999999999999E-2</v>
      </c>
      <c r="D38" s="546">
        <v>0</v>
      </c>
      <c r="E38" s="118">
        <v>0</v>
      </c>
      <c r="F38" s="319"/>
      <c r="G38" s="319"/>
      <c r="H38" s="500">
        <f t="shared" si="0"/>
        <v>0</v>
      </c>
      <c r="I38" s="319"/>
      <c r="J38" s="116"/>
      <c r="K38" s="28"/>
    </row>
    <row r="39" spans="2:11" ht="54.75" customHeight="1">
      <c r="B39" s="110" t="s">
        <v>270</v>
      </c>
      <c r="C39" s="535" t="s">
        <v>271</v>
      </c>
      <c r="D39" s="536"/>
      <c r="E39" s="536"/>
      <c r="F39" s="536"/>
      <c r="G39" s="536"/>
      <c r="H39" s="536"/>
      <c r="I39" s="537"/>
      <c r="J39" s="29"/>
      <c r="K39" s="29"/>
    </row>
    <row r="40" spans="2:11" ht="45" customHeight="1">
      <c r="B40" s="305"/>
      <c r="C40" s="194"/>
      <c r="D40" s="194"/>
      <c r="E40" s="194"/>
      <c r="F40" s="194"/>
      <c r="G40" s="194"/>
      <c r="H40" s="194"/>
      <c r="I40" s="306"/>
      <c r="J40" s="43"/>
      <c r="K40" s="43"/>
    </row>
    <row r="41" spans="2:11" ht="45" customHeight="1">
      <c r="B41" s="307"/>
      <c r="C41" s="197"/>
      <c r="D41" s="197"/>
      <c r="E41" s="197"/>
      <c r="F41" s="197"/>
      <c r="G41" s="197"/>
      <c r="H41" s="197"/>
      <c r="I41" s="308"/>
      <c r="J41" s="29"/>
      <c r="K41" s="29"/>
    </row>
    <row r="42" spans="2:11" ht="45" customHeight="1">
      <c r="B42" s="307"/>
      <c r="C42" s="197"/>
      <c r="D42" s="197"/>
      <c r="E42" s="197"/>
      <c r="F42" s="197"/>
      <c r="G42" s="197"/>
      <c r="H42" s="197"/>
      <c r="I42" s="308"/>
      <c r="J42" s="29"/>
      <c r="K42" s="29"/>
    </row>
    <row r="43" spans="2:11" ht="45" customHeight="1">
      <c r="B43" s="307"/>
      <c r="C43" s="197"/>
      <c r="D43" s="197"/>
      <c r="E43" s="197"/>
      <c r="F43" s="197"/>
      <c r="G43" s="197"/>
      <c r="H43" s="197"/>
      <c r="I43" s="308"/>
      <c r="J43" s="29"/>
      <c r="K43" s="29"/>
    </row>
    <row r="44" spans="2:11" ht="45" customHeight="1">
      <c r="B44" s="309"/>
      <c r="C44" s="200"/>
      <c r="D44" s="200"/>
      <c r="E44" s="200"/>
      <c r="F44" s="200"/>
      <c r="G44" s="200"/>
      <c r="H44" s="200"/>
      <c r="I44" s="310"/>
      <c r="J44" s="12"/>
      <c r="K44" s="12"/>
    </row>
    <row r="45" spans="2:11" ht="62.25" customHeight="1">
      <c r="B45" s="102" t="s">
        <v>272</v>
      </c>
      <c r="C45" s="505" t="s">
        <v>273</v>
      </c>
      <c r="D45" s="506"/>
      <c r="E45" s="506"/>
      <c r="F45" s="506"/>
      <c r="G45" s="506"/>
      <c r="H45" s="506"/>
      <c r="I45" s="507"/>
      <c r="J45" s="30"/>
      <c r="K45" s="30"/>
    </row>
    <row r="46" spans="2:11" ht="32.25" customHeight="1">
      <c r="B46" s="102" t="s">
        <v>274</v>
      </c>
      <c r="C46" s="508" t="s">
        <v>275</v>
      </c>
      <c r="D46" s="509"/>
      <c r="E46" s="509"/>
      <c r="F46" s="509"/>
      <c r="G46" s="509"/>
      <c r="H46" s="509"/>
      <c r="I46" s="510"/>
      <c r="J46" s="30"/>
      <c r="K46" s="30"/>
    </row>
    <row r="47" spans="2:11" ht="40.5" customHeight="1">
      <c r="B47" s="111" t="s">
        <v>276</v>
      </c>
      <c r="C47" s="512" t="s">
        <v>277</v>
      </c>
      <c r="D47" s="513"/>
      <c r="E47" s="513"/>
      <c r="F47" s="513"/>
      <c r="G47" s="513"/>
      <c r="H47" s="513"/>
      <c r="I47" s="514"/>
      <c r="J47" s="30"/>
      <c r="K47" s="30"/>
    </row>
    <row r="48" spans="2:11" ht="22.5" customHeight="1">
      <c r="B48" s="299" t="s">
        <v>278</v>
      </c>
      <c r="C48" s="299"/>
      <c r="D48" s="299"/>
      <c r="E48" s="299"/>
      <c r="F48" s="299"/>
      <c r="G48" s="299"/>
      <c r="H48" s="299"/>
      <c r="I48" s="299"/>
      <c r="J48" s="30"/>
      <c r="K48" s="30"/>
    </row>
    <row r="49" spans="2:11" ht="22.5" customHeight="1">
      <c r="B49" s="311" t="s">
        <v>279</v>
      </c>
      <c r="C49" s="112" t="s">
        <v>280</v>
      </c>
      <c r="D49" s="313" t="s">
        <v>281</v>
      </c>
      <c r="E49" s="313"/>
      <c r="F49" s="313"/>
      <c r="G49" s="313" t="s">
        <v>282</v>
      </c>
      <c r="H49" s="313"/>
      <c r="I49" s="313"/>
      <c r="J49" s="31"/>
      <c r="K49" s="31"/>
    </row>
    <row r="50" spans="2:11" ht="30.75" customHeight="1">
      <c r="B50" s="312"/>
      <c r="C50" s="113"/>
      <c r="D50" s="314"/>
      <c r="E50" s="314"/>
      <c r="F50" s="314"/>
      <c r="G50" s="314"/>
      <c r="H50" s="314"/>
      <c r="I50" s="314"/>
      <c r="J50" s="31"/>
      <c r="K50" s="31"/>
    </row>
    <row r="51" spans="2:11" ht="32.25" customHeight="1">
      <c r="B51" s="114" t="s">
        <v>283</v>
      </c>
      <c r="C51" s="521" t="s">
        <v>284</v>
      </c>
      <c r="D51" s="522"/>
      <c r="E51" s="522"/>
      <c r="F51" s="522"/>
      <c r="G51" s="522"/>
      <c r="H51" s="522"/>
      <c r="I51" s="523"/>
      <c r="J51" s="33"/>
      <c r="K51" s="33"/>
    </row>
    <row r="52" spans="2:11" ht="28.5" customHeight="1">
      <c r="B52" s="103" t="s">
        <v>285</v>
      </c>
      <c r="C52" s="521" t="s">
        <v>284</v>
      </c>
      <c r="D52" s="522"/>
      <c r="E52" s="522"/>
      <c r="F52" s="522"/>
      <c r="G52" s="522"/>
      <c r="H52" s="522"/>
      <c r="I52" s="523"/>
      <c r="J52" s="33"/>
      <c r="K52" s="33"/>
    </row>
    <row r="53" spans="2:11" ht="30" customHeight="1">
      <c r="B53" s="111" t="s">
        <v>286</v>
      </c>
      <c r="C53" s="521" t="s">
        <v>287</v>
      </c>
      <c r="D53" s="522"/>
      <c r="E53" s="522"/>
      <c r="F53" s="522"/>
      <c r="G53" s="522"/>
      <c r="H53" s="522"/>
      <c r="I53" s="525"/>
      <c r="J53" s="34"/>
      <c r="K53" s="34"/>
    </row>
    <row r="54" spans="2:11" ht="31.5" customHeight="1" thickBot="1">
      <c r="B54" s="111" t="s">
        <v>288</v>
      </c>
      <c r="C54" s="258" t="s">
        <v>289</v>
      </c>
      <c r="D54" s="258"/>
      <c r="E54" s="258"/>
      <c r="F54" s="258"/>
      <c r="G54" s="258"/>
      <c r="H54" s="258"/>
      <c r="I54" s="259"/>
      <c r="J54" s="37"/>
      <c r="K54" s="37"/>
    </row>
    <row r="55" spans="2:11" ht="12.75" customHeight="1">
      <c r="B55" s="35"/>
      <c r="C55" s="95"/>
      <c r="D55" s="95"/>
      <c r="E55" s="96"/>
      <c r="F55" s="96"/>
      <c r="G55" s="115"/>
      <c r="H55" s="36"/>
      <c r="I55" s="95"/>
      <c r="J55" s="37"/>
      <c r="K55" s="37"/>
    </row>
    <row r="56" spans="2:11">
      <c r="B56" s="35"/>
      <c r="C56" s="95"/>
      <c r="D56" s="95"/>
      <c r="E56" s="96"/>
      <c r="F56" s="96"/>
      <c r="G56" s="115"/>
      <c r="H56" s="36"/>
      <c r="I56" s="95"/>
      <c r="J56" s="37"/>
      <c r="K56" s="37"/>
    </row>
    <row r="57" spans="2:11">
      <c r="B57" s="35"/>
      <c r="C57" s="95"/>
      <c r="D57" s="95"/>
      <c r="E57" s="96"/>
      <c r="F57" s="96"/>
      <c r="G57" s="115"/>
      <c r="H57" s="36"/>
      <c r="I57" s="95"/>
      <c r="J57" s="37"/>
      <c r="K57" s="37"/>
    </row>
    <row r="58" spans="2:11">
      <c r="B58" s="35"/>
      <c r="C58" s="95"/>
      <c r="D58" s="95"/>
      <c r="E58" s="96"/>
      <c r="F58" s="96"/>
      <c r="G58" s="115"/>
      <c r="H58" s="36"/>
      <c r="I58" s="95"/>
      <c r="J58" s="37"/>
      <c r="K58" s="37"/>
    </row>
    <row r="59" spans="2:11">
      <c r="B59" s="35"/>
      <c r="C59" s="95"/>
      <c r="D59" s="95"/>
      <c r="E59" s="96"/>
      <c r="F59" s="96"/>
      <c r="G59" s="115"/>
      <c r="H59" s="36"/>
      <c r="I59" s="95"/>
      <c r="J59" s="37"/>
      <c r="K59" s="37"/>
    </row>
    <row r="60" spans="2:11" ht="25.5" customHeight="1">
      <c r="B60" s="35"/>
      <c r="C60" s="95"/>
      <c r="D60" s="95"/>
      <c r="E60" s="96"/>
      <c r="F60" s="96"/>
      <c r="G60" s="115"/>
      <c r="H60" s="36"/>
      <c r="I60" s="95"/>
      <c r="J60" s="37"/>
      <c r="K60" s="37"/>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24" zoomScale="70" zoomScaleNormal="70" zoomScalePageLayoutView="85" workbookViewId="0">
      <selection activeCell="F27" sqref="F27:F38"/>
    </sheetView>
  </sheetViews>
  <sheetFormatPr defaultColWidth="10.85546875" defaultRowHeight="12.9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3"/>
    <col min="13" max="14" width="0" style="3" hidden="1" customWidth="1"/>
    <col min="15" max="24" width="10.85546875" style="3"/>
    <col min="25" max="16384" width="10.85546875" style="7"/>
  </cols>
  <sheetData>
    <row r="1" spans="2:14" ht="37.5" customHeight="1">
      <c r="B1" s="240"/>
      <c r="C1" s="184" t="s">
        <v>1</v>
      </c>
      <c r="D1" s="184"/>
      <c r="E1" s="184"/>
      <c r="F1" s="184"/>
      <c r="G1" s="184"/>
      <c r="H1" s="184"/>
      <c r="I1" s="186"/>
      <c r="J1" s="10"/>
      <c r="K1" s="10"/>
      <c r="M1" s="11" t="s">
        <v>61</v>
      </c>
    </row>
    <row r="2" spans="2:14" ht="37.5" customHeight="1">
      <c r="B2" s="464"/>
      <c r="C2" s="465" t="s">
        <v>210</v>
      </c>
      <c r="D2" s="465"/>
      <c r="E2" s="465"/>
      <c r="F2" s="465"/>
      <c r="G2" s="465"/>
      <c r="H2" s="465"/>
      <c r="I2" s="354"/>
      <c r="J2" s="10"/>
      <c r="K2" s="10"/>
      <c r="M2" s="11" t="s">
        <v>62</v>
      </c>
    </row>
    <row r="3" spans="2:14" ht="37.5" customHeight="1" thickBot="1">
      <c r="B3" s="241"/>
      <c r="C3" s="243" t="s">
        <v>211</v>
      </c>
      <c r="D3" s="243"/>
      <c r="E3" s="243"/>
      <c r="F3" s="243" t="s">
        <v>212</v>
      </c>
      <c r="G3" s="243"/>
      <c r="H3" s="243"/>
      <c r="I3" s="242"/>
      <c r="J3" s="10"/>
      <c r="K3" s="10"/>
      <c r="M3" s="11" t="s">
        <v>64</v>
      </c>
    </row>
    <row r="4" spans="2:14" ht="23.25" customHeight="1">
      <c r="B4" s="244"/>
      <c r="C4" s="245"/>
      <c r="D4" s="245"/>
      <c r="E4" s="245"/>
      <c r="F4" s="245"/>
      <c r="G4" s="245"/>
      <c r="H4" s="245"/>
      <c r="I4" s="246"/>
      <c r="J4" s="12"/>
      <c r="K4" s="12"/>
    </row>
    <row r="5" spans="2:14" ht="24" customHeight="1">
      <c r="B5" s="466" t="s">
        <v>213</v>
      </c>
      <c r="C5" s="292"/>
      <c r="D5" s="292"/>
      <c r="E5" s="292"/>
      <c r="F5" s="292"/>
      <c r="G5" s="292"/>
      <c r="H5" s="292"/>
      <c r="I5" s="467"/>
      <c r="J5" s="43"/>
      <c r="K5" s="43"/>
      <c r="N5" s="6" t="s">
        <v>71</v>
      </c>
    </row>
    <row r="6" spans="2:14" ht="60" customHeight="1">
      <c r="B6" s="104" t="s">
        <v>214</v>
      </c>
      <c r="C6" s="128">
        <v>5</v>
      </c>
      <c r="D6" s="468" t="s">
        <v>215</v>
      </c>
      <c r="E6" s="468"/>
      <c r="F6" s="268" t="s">
        <v>216</v>
      </c>
      <c r="G6" s="268"/>
      <c r="H6" s="268"/>
      <c r="I6" s="269"/>
      <c r="J6" s="14"/>
      <c r="K6" s="14"/>
      <c r="M6" s="11" t="s">
        <v>75</v>
      </c>
      <c r="N6" s="6" t="s">
        <v>76</v>
      </c>
    </row>
    <row r="7" spans="2:14" ht="30.75" customHeight="1">
      <c r="B7" s="104" t="s">
        <v>217</v>
      </c>
      <c r="C7" s="128" t="s">
        <v>78</v>
      </c>
      <c r="D7" s="468" t="s">
        <v>218</v>
      </c>
      <c r="E7" s="468"/>
      <c r="F7" s="272" t="s">
        <v>219</v>
      </c>
      <c r="G7" s="272"/>
      <c r="H7" s="469" t="s">
        <v>220</v>
      </c>
      <c r="I7" s="129" t="s">
        <v>96</v>
      </c>
      <c r="J7" s="15"/>
      <c r="K7" s="15"/>
      <c r="M7" s="11" t="s">
        <v>82</v>
      </c>
      <c r="N7" s="6" t="s">
        <v>83</v>
      </c>
    </row>
    <row r="8" spans="2:14" ht="54" customHeight="1">
      <c r="B8" s="104" t="s">
        <v>221</v>
      </c>
      <c r="C8" s="268" t="s">
        <v>222</v>
      </c>
      <c r="D8" s="268"/>
      <c r="E8" s="268"/>
      <c r="F8" s="268"/>
      <c r="G8" s="106" t="s">
        <v>223</v>
      </c>
      <c r="H8" s="470">
        <v>7556</v>
      </c>
      <c r="I8" s="471"/>
      <c r="J8" s="16"/>
      <c r="K8" s="16"/>
      <c r="M8" s="11" t="s">
        <v>87</v>
      </c>
      <c r="N8" s="6" t="s">
        <v>42</v>
      </c>
    </row>
    <row r="9" spans="2:14" ht="30.75" customHeight="1">
      <c r="B9" s="104" t="s">
        <v>62</v>
      </c>
      <c r="C9" s="472" t="s">
        <v>82</v>
      </c>
      <c r="D9" s="472"/>
      <c r="E9" s="472"/>
      <c r="F9" s="472"/>
      <c r="G9" s="106" t="s">
        <v>224</v>
      </c>
      <c r="H9" s="473" t="s">
        <v>225</v>
      </c>
      <c r="I9" s="474"/>
      <c r="J9" s="17"/>
      <c r="K9" s="17"/>
      <c r="M9" s="18" t="s">
        <v>91</v>
      </c>
    </row>
    <row r="10" spans="2:14" ht="39" customHeight="1">
      <c r="B10" s="104" t="s">
        <v>226</v>
      </c>
      <c r="C10" s="268" t="s">
        <v>227</v>
      </c>
      <c r="D10" s="268"/>
      <c r="E10" s="268"/>
      <c r="F10" s="268"/>
      <c r="G10" s="268"/>
      <c r="H10" s="268"/>
      <c r="I10" s="269"/>
      <c r="J10" s="19"/>
      <c r="K10" s="19"/>
      <c r="M10" s="18"/>
    </row>
    <row r="11" spans="2:14" ht="48.75" customHeight="1">
      <c r="B11" s="104" t="s">
        <v>228</v>
      </c>
      <c r="C11" s="268" t="s">
        <v>229</v>
      </c>
      <c r="D11" s="268"/>
      <c r="E11" s="268"/>
      <c r="F11" s="268"/>
      <c r="G11" s="268"/>
      <c r="H11" s="268"/>
      <c r="I11" s="268"/>
      <c r="J11" s="15"/>
      <c r="K11" s="15"/>
      <c r="M11" s="18"/>
      <c r="N11" s="6" t="s">
        <v>96</v>
      </c>
    </row>
    <row r="12" spans="2:14" ht="30.75" customHeight="1">
      <c r="B12" s="104" t="s">
        <v>230</v>
      </c>
      <c r="C12" s="271" t="s">
        <v>311</v>
      </c>
      <c r="D12" s="271"/>
      <c r="E12" s="271"/>
      <c r="F12" s="271"/>
      <c r="G12" s="103" t="s">
        <v>232</v>
      </c>
      <c r="H12" s="315" t="s">
        <v>100</v>
      </c>
      <c r="I12" s="315"/>
      <c r="J12" s="15"/>
      <c r="K12" s="15"/>
      <c r="M12" s="18" t="s">
        <v>101</v>
      </c>
      <c r="N12" s="6" t="s">
        <v>78</v>
      </c>
    </row>
    <row r="13" spans="2:14" ht="30.75" customHeight="1">
      <c r="B13" s="104" t="s">
        <v>233</v>
      </c>
      <c r="C13" s="247" t="s">
        <v>234</v>
      </c>
      <c r="D13" s="248"/>
      <c r="E13" s="248"/>
      <c r="F13" s="249"/>
      <c r="G13" s="103" t="s">
        <v>235</v>
      </c>
      <c r="H13" s="272" t="s">
        <v>42</v>
      </c>
      <c r="I13" s="272"/>
      <c r="J13" s="15"/>
      <c r="K13" s="15"/>
      <c r="M13" s="18" t="s">
        <v>105</v>
      </c>
    </row>
    <row r="14" spans="2:14" ht="36.75" customHeight="1">
      <c r="B14" s="104" t="s">
        <v>236</v>
      </c>
      <c r="C14" s="547" t="s">
        <v>312</v>
      </c>
      <c r="D14" s="548"/>
      <c r="E14" s="548"/>
      <c r="F14" s="548"/>
      <c r="G14" s="548"/>
      <c r="H14" s="548"/>
      <c r="I14" s="548"/>
      <c r="J14" s="19"/>
      <c r="K14" s="19"/>
      <c r="M14" s="18" t="s">
        <v>108</v>
      </c>
      <c r="N14" s="6"/>
    </row>
    <row r="15" spans="2:14" ht="30.75" customHeight="1">
      <c r="B15" s="104" t="s">
        <v>238</v>
      </c>
      <c r="C15" s="271" t="s">
        <v>313</v>
      </c>
      <c r="D15" s="271"/>
      <c r="E15" s="271"/>
      <c r="F15" s="271"/>
      <c r="G15" s="271"/>
      <c r="H15" s="271"/>
      <c r="I15" s="271"/>
      <c r="J15" s="20"/>
      <c r="K15" s="20"/>
      <c r="M15" s="18" t="s">
        <v>112</v>
      </c>
      <c r="N15" s="6"/>
    </row>
    <row r="16" spans="2:14" ht="33.75" customHeight="1">
      <c r="B16" s="104" t="s">
        <v>240</v>
      </c>
      <c r="C16" s="268" t="s">
        <v>314</v>
      </c>
      <c r="D16" s="268"/>
      <c r="E16" s="268"/>
      <c r="F16" s="268"/>
      <c r="G16" s="268"/>
      <c r="H16" s="268"/>
      <c r="I16" s="268"/>
      <c r="J16" s="21"/>
      <c r="K16" s="21"/>
      <c r="M16" s="18"/>
      <c r="N16" s="6"/>
    </row>
    <row r="17" spans="2:14" ht="30.75" customHeight="1">
      <c r="B17" s="104" t="s">
        <v>242</v>
      </c>
      <c r="C17" s="272" t="s">
        <v>41</v>
      </c>
      <c r="D17" s="316"/>
      <c r="E17" s="316"/>
      <c r="F17" s="316"/>
      <c r="G17" s="316"/>
      <c r="H17" s="316"/>
      <c r="I17" s="316"/>
      <c r="J17" s="22"/>
      <c r="K17" s="22"/>
      <c r="M17" s="18" t="s">
        <v>100</v>
      </c>
      <c r="N17" s="6"/>
    </row>
    <row r="18" spans="2:14" ht="18" customHeight="1">
      <c r="B18" s="476" t="s">
        <v>244</v>
      </c>
      <c r="C18" s="297" t="s">
        <v>245</v>
      </c>
      <c r="D18" s="297"/>
      <c r="E18" s="297"/>
      <c r="F18" s="298" t="s">
        <v>246</v>
      </c>
      <c r="G18" s="298"/>
      <c r="H18" s="298"/>
      <c r="I18" s="477"/>
      <c r="J18" s="23"/>
      <c r="K18" s="23"/>
      <c r="M18" s="18" t="s">
        <v>122</v>
      </c>
      <c r="N18" s="6"/>
    </row>
    <row r="19" spans="2:14" ht="83.25" customHeight="1">
      <c r="B19" s="476"/>
      <c r="C19" s="268" t="s">
        <v>315</v>
      </c>
      <c r="D19" s="268"/>
      <c r="E19" s="268"/>
      <c r="F19" s="268" t="s">
        <v>316</v>
      </c>
      <c r="G19" s="268"/>
      <c r="H19" s="268"/>
      <c r="I19" s="269"/>
      <c r="J19" s="21"/>
      <c r="K19" s="21"/>
      <c r="M19" s="18" t="s">
        <v>126</v>
      </c>
      <c r="N19" s="6"/>
    </row>
    <row r="20" spans="2:14" ht="39.75" customHeight="1">
      <c r="B20" s="104" t="s">
        <v>249</v>
      </c>
      <c r="C20" s="478" t="s">
        <v>243</v>
      </c>
      <c r="D20" s="479"/>
      <c r="E20" s="480"/>
      <c r="F20" s="315" t="s">
        <v>243</v>
      </c>
      <c r="G20" s="315"/>
      <c r="H20" s="315"/>
      <c r="I20" s="481"/>
      <c r="J20" s="15"/>
      <c r="K20" s="15"/>
      <c r="M20" s="18"/>
      <c r="N20" s="6"/>
    </row>
    <row r="21" spans="2:14" ht="61.5" customHeight="1">
      <c r="B21" s="104" t="s">
        <v>250</v>
      </c>
      <c r="C21" s="482" t="s">
        <v>309</v>
      </c>
      <c r="D21" s="483"/>
      <c r="E21" s="484"/>
      <c r="F21" s="485" t="s">
        <v>317</v>
      </c>
      <c r="G21" s="486"/>
      <c r="H21" s="486"/>
      <c r="I21" s="487"/>
      <c r="J21" s="20"/>
      <c r="K21" s="20"/>
      <c r="M21" s="24"/>
      <c r="N21" s="6"/>
    </row>
    <row r="22" spans="2:14" ht="23.25" customHeight="1">
      <c r="B22" s="104" t="s">
        <v>253</v>
      </c>
      <c r="C22" s="488">
        <v>44562</v>
      </c>
      <c r="D22" s="489"/>
      <c r="E22" s="490"/>
      <c r="F22" s="103" t="s">
        <v>254</v>
      </c>
      <c r="G22" s="549">
        <v>0</v>
      </c>
      <c r="H22" s="103" t="s">
        <v>255</v>
      </c>
      <c r="I22" s="550">
        <v>7.4999999999999997E-2</v>
      </c>
      <c r="J22" s="25"/>
      <c r="K22" s="25"/>
      <c r="M22" s="24"/>
    </row>
    <row r="23" spans="2:14" ht="27" customHeight="1">
      <c r="B23" s="104" t="s">
        <v>256</v>
      </c>
      <c r="C23" s="488">
        <v>44926</v>
      </c>
      <c r="D23" s="486"/>
      <c r="E23" s="493"/>
      <c r="F23" s="103" t="s">
        <v>257</v>
      </c>
      <c r="G23" s="551">
        <v>0.14000000000000001</v>
      </c>
      <c r="H23" s="552"/>
      <c r="I23" s="553"/>
      <c r="J23" s="26"/>
      <c r="K23" s="26"/>
      <c r="M23" s="24"/>
    </row>
    <row r="24" spans="2:14" ht="30.75" customHeight="1">
      <c r="B24" s="497" t="s">
        <v>258</v>
      </c>
      <c r="C24" s="250" t="s">
        <v>259</v>
      </c>
      <c r="D24" s="251"/>
      <c r="E24" s="252"/>
      <c r="F24" s="94" t="s">
        <v>260</v>
      </c>
      <c r="G24" s="485" t="s">
        <v>44</v>
      </c>
      <c r="H24" s="486"/>
      <c r="I24" s="487"/>
      <c r="J24" s="23"/>
      <c r="K24" s="23"/>
      <c r="M24" s="24"/>
    </row>
    <row r="25" spans="2:14" ht="22.5" customHeight="1">
      <c r="B25" s="466" t="s">
        <v>261</v>
      </c>
      <c r="C25" s="292"/>
      <c r="D25" s="292"/>
      <c r="E25" s="292"/>
      <c r="F25" s="292"/>
      <c r="G25" s="292"/>
      <c r="H25" s="292"/>
      <c r="I25" s="467"/>
      <c r="J25" s="43"/>
      <c r="K25" s="43"/>
      <c r="M25" s="24"/>
    </row>
    <row r="26" spans="2:14" ht="43.5" customHeight="1">
      <c r="B26" s="105" t="s">
        <v>142</v>
      </c>
      <c r="C26" s="106" t="s">
        <v>262</v>
      </c>
      <c r="D26" s="106" t="s">
        <v>263</v>
      </c>
      <c r="E26" s="107" t="s">
        <v>264</v>
      </c>
      <c r="F26" s="106" t="s">
        <v>265</v>
      </c>
      <c r="G26" s="106" t="s">
        <v>266</v>
      </c>
      <c r="H26" s="107" t="s">
        <v>267</v>
      </c>
      <c r="I26" s="108" t="s">
        <v>268</v>
      </c>
      <c r="J26" s="21"/>
      <c r="K26" s="21"/>
      <c r="M26" s="24"/>
    </row>
    <row r="27" spans="2:14" ht="15.6" customHeight="1">
      <c r="B27" s="105" t="s">
        <v>269</v>
      </c>
      <c r="C27" s="125">
        <v>0</v>
      </c>
      <c r="D27" s="125">
        <v>0</v>
      </c>
      <c r="E27" s="498">
        <v>0</v>
      </c>
      <c r="F27" s="320">
        <f>+SUM(C27:C38)</f>
        <v>0.14000000000000001</v>
      </c>
      <c r="G27" s="323">
        <f>+SUM(D27:D38)</f>
        <v>0</v>
      </c>
      <c r="H27" s="123"/>
      <c r="I27" s="554">
        <f>+G27+G27+I22</f>
        <v>7.4999999999999997E-2</v>
      </c>
      <c r="J27" s="21"/>
      <c r="K27" s="21"/>
      <c r="M27" s="24"/>
    </row>
    <row r="28" spans="2:14" ht="15.6" customHeight="1">
      <c r="B28" s="105" t="s">
        <v>152</v>
      </c>
      <c r="C28" s="125">
        <v>0</v>
      </c>
      <c r="D28" s="125">
        <v>0</v>
      </c>
      <c r="E28" s="498">
        <v>0</v>
      </c>
      <c r="F28" s="321"/>
      <c r="G28" s="324"/>
      <c r="H28" s="123"/>
      <c r="I28" s="326"/>
      <c r="J28" s="21"/>
      <c r="K28" s="21"/>
      <c r="M28" s="24"/>
    </row>
    <row r="29" spans="2:14" ht="15.6" customHeight="1">
      <c r="B29" s="105" t="s">
        <v>153</v>
      </c>
      <c r="C29" s="125">
        <v>0</v>
      </c>
      <c r="D29" s="125">
        <v>0</v>
      </c>
      <c r="E29" s="498">
        <v>0</v>
      </c>
      <c r="F29" s="321"/>
      <c r="G29" s="324"/>
      <c r="H29" s="500">
        <f>+(D29*100%)/$G$23</f>
        <v>0</v>
      </c>
      <c r="I29" s="326"/>
      <c r="J29" s="21"/>
      <c r="K29" s="21"/>
      <c r="M29" s="24"/>
    </row>
    <row r="30" spans="2:14" ht="15.6" customHeight="1">
      <c r="B30" s="105" t="s">
        <v>154</v>
      </c>
      <c r="C30" s="125">
        <v>0</v>
      </c>
      <c r="D30" s="125">
        <v>0</v>
      </c>
      <c r="E30" s="498">
        <v>0</v>
      </c>
      <c r="F30" s="321"/>
      <c r="G30" s="324"/>
      <c r="H30" s="500">
        <f>+IF(D30="","",((D30*100%)/$G$23)+H29)</f>
        <v>0</v>
      </c>
      <c r="I30" s="326"/>
      <c r="J30" s="21"/>
      <c r="K30" s="21"/>
      <c r="M30" s="24"/>
    </row>
    <row r="31" spans="2:14" ht="15.6" customHeight="1">
      <c r="B31" s="105" t="s">
        <v>155</v>
      </c>
      <c r="C31" s="125">
        <f t="shared" ref="C31" si="0">0*G25</f>
        <v>0</v>
      </c>
      <c r="D31" s="125">
        <v>0</v>
      </c>
      <c r="E31" s="498">
        <v>0</v>
      </c>
      <c r="F31" s="321"/>
      <c r="G31" s="324"/>
      <c r="H31" s="500">
        <f t="shared" ref="H31:H38" si="1">+IF(D31="","",((D31*100%)/$G$23)+H30)</f>
        <v>0</v>
      </c>
      <c r="I31" s="326"/>
      <c r="J31" s="21"/>
      <c r="K31" s="21"/>
      <c r="M31" s="24"/>
    </row>
    <row r="32" spans="2:14" ht="15.6" customHeight="1">
      <c r="B32" s="105" t="s">
        <v>156</v>
      </c>
      <c r="C32" s="125">
        <v>0</v>
      </c>
      <c r="D32" s="125">
        <v>0</v>
      </c>
      <c r="E32" s="498">
        <v>0</v>
      </c>
      <c r="F32" s="321"/>
      <c r="G32" s="324"/>
      <c r="H32" s="500">
        <f t="shared" si="1"/>
        <v>0</v>
      </c>
      <c r="I32" s="326"/>
      <c r="J32" s="21"/>
      <c r="K32" s="21"/>
      <c r="M32" s="24"/>
    </row>
    <row r="33" spans="2:11" ht="19.5" customHeight="1">
      <c r="B33" s="105" t="s">
        <v>157</v>
      </c>
      <c r="C33" s="125">
        <v>0</v>
      </c>
      <c r="D33" s="125">
        <v>0</v>
      </c>
      <c r="E33" s="498">
        <v>0</v>
      </c>
      <c r="F33" s="321"/>
      <c r="G33" s="324"/>
      <c r="H33" s="500">
        <f t="shared" si="1"/>
        <v>0</v>
      </c>
      <c r="I33" s="326"/>
      <c r="J33" s="28"/>
      <c r="K33" s="28"/>
    </row>
    <row r="34" spans="2:11" ht="19.5" customHeight="1">
      <c r="B34" s="105" t="s">
        <v>158</v>
      </c>
      <c r="C34" s="125">
        <v>0</v>
      </c>
      <c r="D34" s="125"/>
      <c r="E34" s="498">
        <v>0</v>
      </c>
      <c r="F34" s="321"/>
      <c r="G34" s="324"/>
      <c r="H34" s="500" t="str">
        <f t="shared" si="1"/>
        <v/>
      </c>
      <c r="I34" s="326"/>
      <c r="J34" s="28"/>
      <c r="K34" s="28"/>
    </row>
    <row r="35" spans="2:11" ht="19.5" customHeight="1">
      <c r="B35" s="105" t="s">
        <v>159</v>
      </c>
      <c r="C35" s="125">
        <f>14.8%*$G$23</f>
        <v>2.0720000000000006E-2</v>
      </c>
      <c r="D35" s="125"/>
      <c r="E35" s="498">
        <f t="shared" ref="E35:E37" si="2">+D35/C35</f>
        <v>0</v>
      </c>
      <c r="F35" s="321"/>
      <c r="G35" s="324"/>
      <c r="H35" s="500" t="str">
        <f t="shared" si="1"/>
        <v/>
      </c>
      <c r="I35" s="326"/>
      <c r="J35" s="28"/>
      <c r="K35" s="28"/>
    </row>
    <row r="36" spans="2:11" ht="19.5" customHeight="1">
      <c r="B36" s="105" t="s">
        <v>160</v>
      </c>
      <c r="C36" s="125">
        <f>28.4%*$G$23</f>
        <v>3.9760000000000004E-2</v>
      </c>
      <c r="D36" s="125"/>
      <c r="E36" s="498">
        <f t="shared" si="2"/>
        <v>0</v>
      </c>
      <c r="F36" s="321"/>
      <c r="G36" s="324"/>
      <c r="H36" s="500" t="str">
        <f t="shared" si="1"/>
        <v/>
      </c>
      <c r="I36" s="326"/>
      <c r="J36" s="28"/>
      <c r="K36" s="28"/>
    </row>
    <row r="37" spans="2:11" ht="19.5" customHeight="1">
      <c r="B37" s="105" t="s">
        <v>161</v>
      </c>
      <c r="C37" s="125">
        <f>28.4%*$G$23</f>
        <v>3.9760000000000004E-2</v>
      </c>
      <c r="D37" s="125"/>
      <c r="E37" s="498">
        <f t="shared" si="2"/>
        <v>0</v>
      </c>
      <c r="F37" s="321"/>
      <c r="G37" s="324"/>
      <c r="H37" s="500" t="str">
        <f t="shared" si="1"/>
        <v/>
      </c>
      <c r="I37" s="326"/>
      <c r="J37" s="28"/>
      <c r="K37" s="28"/>
    </row>
    <row r="38" spans="2:11" ht="19.5" customHeight="1">
      <c r="B38" s="105" t="s">
        <v>162</v>
      </c>
      <c r="C38" s="125">
        <f>28.4%*$G$23</f>
        <v>3.9760000000000004E-2</v>
      </c>
      <c r="D38" s="125"/>
      <c r="E38" s="498">
        <v>0</v>
      </c>
      <c r="F38" s="322"/>
      <c r="G38" s="325"/>
      <c r="H38" s="500" t="str">
        <f t="shared" si="1"/>
        <v/>
      </c>
      <c r="I38" s="327"/>
      <c r="J38" s="28"/>
      <c r="K38" s="28"/>
    </row>
    <row r="39" spans="2:11" ht="52.5" customHeight="1">
      <c r="B39" s="501" t="s">
        <v>270</v>
      </c>
      <c r="C39" s="535" t="s">
        <v>271</v>
      </c>
      <c r="D39" s="536"/>
      <c r="E39" s="536"/>
      <c r="F39" s="536"/>
      <c r="G39" s="536"/>
      <c r="H39" s="536"/>
      <c r="I39" s="537"/>
      <c r="J39" s="29"/>
      <c r="K39" s="29"/>
    </row>
    <row r="40" spans="2:11" ht="34.5" customHeight="1">
      <c r="B40" s="424"/>
      <c r="C40" s="194"/>
      <c r="D40" s="194"/>
      <c r="E40" s="194"/>
      <c r="F40" s="194"/>
      <c r="G40" s="194"/>
      <c r="H40" s="194"/>
      <c r="I40" s="195"/>
      <c r="J40" s="43"/>
      <c r="K40" s="43"/>
    </row>
    <row r="41" spans="2:11" ht="34.5" customHeight="1">
      <c r="B41" s="196"/>
      <c r="C41" s="197"/>
      <c r="D41" s="197"/>
      <c r="E41" s="197"/>
      <c r="F41" s="197"/>
      <c r="G41" s="197"/>
      <c r="H41" s="197"/>
      <c r="I41" s="198"/>
      <c r="J41" s="29"/>
      <c r="K41" s="29"/>
    </row>
    <row r="42" spans="2:11" ht="34.5" customHeight="1">
      <c r="B42" s="196"/>
      <c r="C42" s="197"/>
      <c r="D42" s="197"/>
      <c r="E42" s="197"/>
      <c r="F42" s="197"/>
      <c r="G42" s="197"/>
      <c r="H42" s="197"/>
      <c r="I42" s="198"/>
      <c r="J42" s="29"/>
      <c r="K42" s="29"/>
    </row>
    <row r="43" spans="2:11" ht="34.5" customHeight="1">
      <c r="B43" s="196"/>
      <c r="C43" s="197"/>
      <c r="D43" s="197"/>
      <c r="E43" s="197"/>
      <c r="F43" s="197"/>
      <c r="G43" s="197"/>
      <c r="H43" s="197"/>
      <c r="I43" s="198"/>
      <c r="J43" s="29"/>
      <c r="K43" s="29"/>
    </row>
    <row r="44" spans="2:11" ht="34.5" customHeight="1">
      <c r="B44" s="199"/>
      <c r="C44" s="200"/>
      <c r="D44" s="200"/>
      <c r="E44" s="200"/>
      <c r="F44" s="200"/>
      <c r="G44" s="200"/>
      <c r="H44" s="200"/>
      <c r="I44" s="201"/>
      <c r="J44" s="12"/>
      <c r="K44" s="12"/>
    </row>
    <row r="45" spans="2:11" ht="54.75" customHeight="1">
      <c r="B45" s="104" t="s">
        <v>272</v>
      </c>
      <c r="C45" s="505" t="s">
        <v>273</v>
      </c>
      <c r="D45" s="506"/>
      <c r="E45" s="506"/>
      <c r="F45" s="506"/>
      <c r="G45" s="506"/>
      <c r="H45" s="506"/>
      <c r="I45" s="507"/>
      <c r="J45" s="30"/>
      <c r="K45" s="30"/>
    </row>
    <row r="46" spans="2:11" ht="43.5" customHeight="1">
      <c r="B46" s="104" t="s">
        <v>274</v>
      </c>
      <c r="C46" s="508" t="s">
        <v>275</v>
      </c>
      <c r="D46" s="509"/>
      <c r="E46" s="509"/>
      <c r="F46" s="509"/>
      <c r="G46" s="509"/>
      <c r="H46" s="509"/>
      <c r="I46" s="510"/>
      <c r="J46" s="30"/>
      <c r="K46" s="30"/>
    </row>
    <row r="47" spans="2:11" ht="43.5" customHeight="1">
      <c r="B47" s="511" t="s">
        <v>276</v>
      </c>
      <c r="C47" s="512" t="s">
        <v>277</v>
      </c>
      <c r="D47" s="513"/>
      <c r="E47" s="513"/>
      <c r="F47" s="513"/>
      <c r="G47" s="513"/>
      <c r="H47" s="513"/>
      <c r="I47" s="514"/>
      <c r="J47" s="30"/>
      <c r="K47" s="30"/>
    </row>
    <row r="48" spans="2:11" ht="22.5" customHeight="1">
      <c r="B48" s="466" t="s">
        <v>278</v>
      </c>
      <c r="C48" s="292"/>
      <c r="D48" s="292"/>
      <c r="E48" s="292"/>
      <c r="F48" s="292"/>
      <c r="G48" s="292"/>
      <c r="H48" s="292"/>
      <c r="I48" s="467"/>
      <c r="J48" s="30"/>
      <c r="K48" s="30"/>
    </row>
    <row r="49" spans="2:11" ht="22.5" customHeight="1">
      <c r="B49" s="515" t="s">
        <v>279</v>
      </c>
      <c r="C49" s="112" t="s">
        <v>280</v>
      </c>
      <c r="D49" s="313" t="s">
        <v>281</v>
      </c>
      <c r="E49" s="313"/>
      <c r="F49" s="313"/>
      <c r="G49" s="313" t="s">
        <v>282</v>
      </c>
      <c r="H49" s="313"/>
      <c r="I49" s="516"/>
      <c r="J49" s="31"/>
      <c r="K49" s="31"/>
    </row>
    <row r="50" spans="2:11" ht="30.75" customHeight="1">
      <c r="B50" s="260"/>
      <c r="C50" s="538"/>
      <c r="D50" s="314"/>
      <c r="E50" s="314"/>
      <c r="F50" s="314"/>
      <c r="G50" s="314"/>
      <c r="H50" s="314"/>
      <c r="I50" s="539"/>
      <c r="J50" s="31"/>
      <c r="K50" s="31"/>
    </row>
    <row r="51" spans="2:11" ht="32.25" customHeight="1">
      <c r="B51" s="520" t="s">
        <v>283</v>
      </c>
      <c r="C51" s="521" t="s">
        <v>284</v>
      </c>
      <c r="D51" s="522"/>
      <c r="E51" s="522"/>
      <c r="F51" s="522"/>
      <c r="G51" s="522"/>
      <c r="H51" s="522"/>
      <c r="I51" s="523"/>
      <c r="J51" s="33"/>
      <c r="K51" s="33"/>
    </row>
    <row r="52" spans="2:11" ht="28.5" customHeight="1">
      <c r="B52" s="524" t="s">
        <v>285</v>
      </c>
      <c r="C52" s="521" t="s">
        <v>284</v>
      </c>
      <c r="D52" s="522"/>
      <c r="E52" s="522"/>
      <c r="F52" s="522"/>
      <c r="G52" s="522"/>
      <c r="H52" s="522"/>
      <c r="I52" s="523"/>
      <c r="J52" s="33"/>
      <c r="K52" s="33"/>
    </row>
    <row r="53" spans="2:11" ht="30" customHeight="1">
      <c r="B53" s="511" t="s">
        <v>286</v>
      </c>
      <c r="C53" s="521" t="s">
        <v>287</v>
      </c>
      <c r="D53" s="522"/>
      <c r="E53" s="522"/>
      <c r="F53" s="522"/>
      <c r="G53" s="522"/>
      <c r="H53" s="522"/>
      <c r="I53" s="525"/>
      <c r="J53" s="34"/>
      <c r="K53" s="34"/>
    </row>
    <row r="54" spans="2:11" ht="31.5" customHeight="1" thickBot="1">
      <c r="B54" s="97" t="s">
        <v>288</v>
      </c>
      <c r="C54" s="258" t="s">
        <v>289</v>
      </c>
      <c r="D54" s="258"/>
      <c r="E54" s="258"/>
      <c r="F54" s="258"/>
      <c r="G54" s="258"/>
      <c r="H54" s="258"/>
      <c r="I54" s="259"/>
      <c r="J54" s="37"/>
      <c r="K54" s="37"/>
    </row>
    <row r="55" spans="2:11">
      <c r="B55" s="35"/>
      <c r="C55" s="95"/>
      <c r="D55" s="95"/>
      <c r="E55" s="96"/>
      <c r="F55" s="96"/>
      <c r="G55" s="98"/>
      <c r="H55" s="36"/>
      <c r="I55" s="95"/>
      <c r="J55" s="37"/>
      <c r="K55" s="37"/>
    </row>
    <row r="56" spans="2:11">
      <c r="B56" s="35"/>
      <c r="C56" s="95"/>
      <c r="D56" s="95"/>
      <c r="E56" s="96"/>
      <c r="F56" s="96"/>
      <c r="G56" s="98"/>
      <c r="H56" s="36"/>
      <c r="I56" s="95"/>
      <c r="J56" s="37"/>
      <c r="K56" s="37"/>
    </row>
    <row r="57" spans="2:11">
      <c r="B57" s="35"/>
      <c r="C57" s="95"/>
      <c r="D57" s="95"/>
      <c r="E57" s="96"/>
      <c r="F57" s="96"/>
      <c r="G57" s="98"/>
      <c r="H57" s="36"/>
      <c r="I57" s="95"/>
      <c r="J57" s="37"/>
      <c r="K57" s="37"/>
    </row>
    <row r="58" spans="2:11">
      <c r="B58" s="35"/>
      <c r="C58" s="95"/>
      <c r="D58" s="95"/>
      <c r="E58" s="96"/>
      <c r="F58" s="96"/>
      <c r="G58" s="98"/>
      <c r="H58" s="36"/>
      <c r="I58" s="95"/>
      <c r="J58" s="37"/>
      <c r="K58" s="37"/>
    </row>
    <row r="59" spans="2:11">
      <c r="B59" s="35"/>
      <c r="C59" s="95"/>
      <c r="D59" s="95"/>
      <c r="E59" s="96"/>
      <c r="F59" s="96"/>
      <c r="G59" s="98"/>
      <c r="H59" s="36"/>
      <c r="I59" s="95"/>
      <c r="J59" s="37"/>
      <c r="K59" s="37"/>
    </row>
    <row r="60" spans="2:11" ht="25.5" customHeight="1">
      <c r="B60" s="35"/>
      <c r="C60" s="95"/>
      <c r="D60" s="95"/>
      <c r="E60" s="96"/>
      <c r="F60" s="96"/>
      <c r="G60" s="98"/>
      <c r="H60" s="36"/>
      <c r="I60" s="95"/>
      <c r="J60" s="37"/>
      <c r="K60" s="37"/>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37" zoomScale="70" zoomScaleNormal="70" zoomScalePageLayoutView="85" workbookViewId="0">
      <selection activeCell="C45" sqref="C45:I45"/>
    </sheetView>
  </sheetViews>
  <sheetFormatPr defaultColWidth="10.85546875" defaultRowHeight="12.9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3"/>
    <col min="13" max="14" width="0" style="3" hidden="1" customWidth="1"/>
    <col min="15" max="24" width="10.85546875" style="3"/>
    <col min="25" max="16384" width="10.85546875" style="7"/>
  </cols>
  <sheetData>
    <row r="1" spans="2:14" ht="37.5" customHeight="1">
      <c r="B1" s="240"/>
      <c r="C1" s="184" t="s">
        <v>1</v>
      </c>
      <c r="D1" s="184"/>
      <c r="E1" s="184"/>
      <c r="F1" s="184"/>
      <c r="G1" s="184"/>
      <c r="H1" s="184"/>
      <c r="I1" s="186"/>
      <c r="J1" s="10"/>
      <c r="K1" s="10"/>
      <c r="M1" s="11" t="s">
        <v>61</v>
      </c>
    </row>
    <row r="2" spans="2:14" ht="37.5" customHeight="1">
      <c r="B2" s="464"/>
      <c r="C2" s="465" t="s">
        <v>210</v>
      </c>
      <c r="D2" s="465"/>
      <c r="E2" s="465"/>
      <c r="F2" s="465"/>
      <c r="G2" s="465"/>
      <c r="H2" s="465"/>
      <c r="I2" s="354"/>
      <c r="J2" s="10"/>
      <c r="K2" s="10"/>
      <c r="M2" s="11" t="s">
        <v>62</v>
      </c>
    </row>
    <row r="3" spans="2:14" ht="37.5" customHeight="1" thickBot="1">
      <c r="B3" s="241"/>
      <c r="C3" s="243" t="s">
        <v>211</v>
      </c>
      <c r="D3" s="243"/>
      <c r="E3" s="243"/>
      <c r="F3" s="243" t="s">
        <v>212</v>
      </c>
      <c r="G3" s="243"/>
      <c r="H3" s="243"/>
      <c r="I3" s="242"/>
      <c r="J3" s="10"/>
      <c r="K3" s="10"/>
      <c r="M3" s="11" t="s">
        <v>64</v>
      </c>
    </row>
    <row r="4" spans="2:14" ht="23.25" customHeight="1">
      <c r="B4" s="244"/>
      <c r="C4" s="245"/>
      <c r="D4" s="245"/>
      <c r="E4" s="245"/>
      <c r="F4" s="245"/>
      <c r="G4" s="245"/>
      <c r="H4" s="245"/>
      <c r="I4" s="246"/>
      <c r="J4" s="12"/>
      <c r="K4" s="12"/>
    </row>
    <row r="5" spans="2:14" ht="24" customHeight="1">
      <c r="B5" s="466" t="s">
        <v>213</v>
      </c>
      <c r="C5" s="292"/>
      <c r="D5" s="292"/>
      <c r="E5" s="292"/>
      <c r="F5" s="292"/>
      <c r="G5" s="292"/>
      <c r="H5" s="292"/>
      <c r="I5" s="467"/>
      <c r="J5" s="43"/>
      <c r="K5" s="43"/>
      <c r="N5" s="6" t="s">
        <v>71</v>
      </c>
    </row>
    <row r="6" spans="2:14" ht="60" customHeight="1">
      <c r="B6" s="104" t="s">
        <v>214</v>
      </c>
      <c r="C6" s="128">
        <v>6</v>
      </c>
      <c r="D6" s="468" t="s">
        <v>215</v>
      </c>
      <c r="E6" s="468"/>
      <c r="F6" s="268" t="s">
        <v>216</v>
      </c>
      <c r="G6" s="268"/>
      <c r="H6" s="268"/>
      <c r="I6" s="269"/>
      <c r="J6" s="14"/>
      <c r="K6" s="14"/>
      <c r="M6" s="11" t="s">
        <v>75</v>
      </c>
      <c r="N6" s="6" t="s">
        <v>76</v>
      </c>
    </row>
    <row r="7" spans="2:14" ht="30.75" customHeight="1">
      <c r="B7" s="104" t="s">
        <v>217</v>
      </c>
      <c r="C7" s="128" t="s">
        <v>78</v>
      </c>
      <c r="D7" s="468" t="s">
        <v>218</v>
      </c>
      <c r="E7" s="468"/>
      <c r="F7" s="272" t="s">
        <v>219</v>
      </c>
      <c r="G7" s="272"/>
      <c r="H7" s="469" t="s">
        <v>220</v>
      </c>
      <c r="I7" s="129" t="s">
        <v>96</v>
      </c>
      <c r="J7" s="15"/>
      <c r="K7" s="15"/>
      <c r="M7" s="11" t="s">
        <v>82</v>
      </c>
      <c r="N7" s="6" t="s">
        <v>83</v>
      </c>
    </row>
    <row r="8" spans="2:14" ht="54" customHeight="1">
      <c r="B8" s="104" t="s">
        <v>221</v>
      </c>
      <c r="C8" s="268" t="s">
        <v>222</v>
      </c>
      <c r="D8" s="268"/>
      <c r="E8" s="268"/>
      <c r="F8" s="268"/>
      <c r="G8" s="106" t="s">
        <v>223</v>
      </c>
      <c r="H8" s="470">
        <v>7556</v>
      </c>
      <c r="I8" s="471"/>
      <c r="J8" s="16"/>
      <c r="K8" s="16"/>
      <c r="M8" s="11" t="s">
        <v>87</v>
      </c>
      <c r="N8" s="6" t="s">
        <v>42</v>
      </c>
    </row>
    <row r="9" spans="2:14" ht="30.75" customHeight="1">
      <c r="B9" s="104" t="s">
        <v>62</v>
      </c>
      <c r="C9" s="472" t="s">
        <v>82</v>
      </c>
      <c r="D9" s="472"/>
      <c r="E9" s="472"/>
      <c r="F9" s="472"/>
      <c r="G9" s="106" t="s">
        <v>224</v>
      </c>
      <c r="H9" s="473" t="s">
        <v>225</v>
      </c>
      <c r="I9" s="474"/>
      <c r="J9" s="17"/>
      <c r="K9" s="17"/>
      <c r="M9" s="18" t="s">
        <v>91</v>
      </c>
    </row>
    <row r="10" spans="2:14" ht="39" customHeight="1">
      <c r="B10" s="104" t="s">
        <v>226</v>
      </c>
      <c r="C10" s="268" t="s">
        <v>227</v>
      </c>
      <c r="D10" s="268"/>
      <c r="E10" s="268"/>
      <c r="F10" s="268"/>
      <c r="G10" s="268"/>
      <c r="H10" s="268"/>
      <c r="I10" s="269"/>
      <c r="J10" s="19"/>
      <c r="K10" s="19"/>
      <c r="M10" s="18"/>
    </row>
    <row r="11" spans="2:14" ht="48.75" customHeight="1">
      <c r="B11" s="104" t="s">
        <v>228</v>
      </c>
      <c r="C11" s="268" t="s">
        <v>229</v>
      </c>
      <c r="D11" s="268"/>
      <c r="E11" s="268"/>
      <c r="F11" s="268"/>
      <c r="G11" s="268"/>
      <c r="H11" s="268"/>
      <c r="I11" s="268"/>
      <c r="J11" s="15"/>
      <c r="K11" s="15"/>
      <c r="M11" s="18"/>
      <c r="N11" s="6" t="s">
        <v>96</v>
      </c>
    </row>
    <row r="12" spans="2:14" ht="30.75" customHeight="1">
      <c r="B12" s="104" t="s">
        <v>230</v>
      </c>
      <c r="C12" s="271" t="s">
        <v>311</v>
      </c>
      <c r="D12" s="271"/>
      <c r="E12" s="271"/>
      <c r="F12" s="271"/>
      <c r="G12" s="103" t="s">
        <v>232</v>
      </c>
      <c r="H12" s="315" t="s">
        <v>100</v>
      </c>
      <c r="I12" s="315"/>
      <c r="J12" s="15"/>
      <c r="K12" s="15"/>
      <c r="M12" s="18" t="s">
        <v>101</v>
      </c>
      <c r="N12" s="6" t="s">
        <v>78</v>
      </c>
    </row>
    <row r="13" spans="2:14" ht="30.75" customHeight="1">
      <c r="B13" s="104" t="s">
        <v>233</v>
      </c>
      <c r="C13" s="247" t="s">
        <v>234</v>
      </c>
      <c r="D13" s="248"/>
      <c r="E13" s="248"/>
      <c r="F13" s="249"/>
      <c r="G13" s="103" t="s">
        <v>235</v>
      </c>
      <c r="H13" s="272" t="s">
        <v>42</v>
      </c>
      <c r="I13" s="272"/>
      <c r="J13" s="15"/>
      <c r="K13" s="15"/>
      <c r="M13" s="18" t="s">
        <v>105</v>
      </c>
    </row>
    <row r="14" spans="2:14" ht="36.75" customHeight="1">
      <c r="B14" s="104" t="s">
        <v>236</v>
      </c>
      <c r="C14" s="547" t="s">
        <v>312</v>
      </c>
      <c r="D14" s="548"/>
      <c r="E14" s="548"/>
      <c r="F14" s="548"/>
      <c r="G14" s="548"/>
      <c r="H14" s="548"/>
      <c r="I14" s="548"/>
      <c r="J14" s="19"/>
      <c r="K14" s="19"/>
      <c r="M14" s="18" t="s">
        <v>108</v>
      </c>
      <c r="N14" s="6"/>
    </row>
    <row r="15" spans="2:14" ht="30.75" customHeight="1">
      <c r="B15" s="104" t="s">
        <v>238</v>
      </c>
      <c r="C15" s="271" t="s">
        <v>313</v>
      </c>
      <c r="D15" s="271"/>
      <c r="E15" s="271"/>
      <c r="F15" s="271"/>
      <c r="G15" s="271"/>
      <c r="H15" s="271"/>
      <c r="I15" s="271"/>
      <c r="J15" s="20"/>
      <c r="K15" s="20"/>
      <c r="M15" s="18" t="s">
        <v>112</v>
      </c>
      <c r="N15" s="6"/>
    </row>
    <row r="16" spans="2:14" ht="33.75" customHeight="1">
      <c r="B16" s="104" t="s">
        <v>240</v>
      </c>
      <c r="C16" s="268" t="s">
        <v>318</v>
      </c>
      <c r="D16" s="268"/>
      <c r="E16" s="268"/>
      <c r="F16" s="268"/>
      <c r="G16" s="268"/>
      <c r="H16" s="268"/>
      <c r="I16" s="268"/>
      <c r="J16" s="21"/>
      <c r="K16" s="21"/>
      <c r="M16" s="18"/>
      <c r="N16" s="6"/>
    </row>
    <row r="17" spans="2:14" ht="30.75" customHeight="1">
      <c r="B17" s="104" t="s">
        <v>242</v>
      </c>
      <c r="C17" s="272" t="s">
        <v>41</v>
      </c>
      <c r="D17" s="316"/>
      <c r="E17" s="316"/>
      <c r="F17" s="316"/>
      <c r="G17" s="316"/>
      <c r="H17" s="316"/>
      <c r="I17" s="316"/>
      <c r="J17" s="22"/>
      <c r="K17" s="22"/>
      <c r="M17" s="18" t="s">
        <v>100</v>
      </c>
      <c r="N17" s="6"/>
    </row>
    <row r="18" spans="2:14" ht="18" customHeight="1">
      <c r="B18" s="476" t="s">
        <v>244</v>
      </c>
      <c r="C18" s="297" t="s">
        <v>245</v>
      </c>
      <c r="D18" s="297"/>
      <c r="E18" s="297"/>
      <c r="F18" s="298" t="s">
        <v>246</v>
      </c>
      <c r="G18" s="298"/>
      <c r="H18" s="298"/>
      <c r="I18" s="477"/>
      <c r="J18" s="23"/>
      <c r="K18" s="23"/>
      <c r="M18" s="18" t="s">
        <v>122</v>
      </c>
      <c r="N18" s="6"/>
    </row>
    <row r="19" spans="2:14" ht="83.25" customHeight="1">
      <c r="B19" s="476"/>
      <c r="C19" s="268" t="s">
        <v>315</v>
      </c>
      <c r="D19" s="268"/>
      <c r="E19" s="268"/>
      <c r="F19" s="268" t="s">
        <v>316</v>
      </c>
      <c r="G19" s="268"/>
      <c r="H19" s="268"/>
      <c r="I19" s="269"/>
      <c r="J19" s="21"/>
      <c r="K19" s="21"/>
      <c r="M19" s="18" t="s">
        <v>126</v>
      </c>
      <c r="N19" s="6"/>
    </row>
    <row r="20" spans="2:14" ht="39.75" customHeight="1">
      <c r="B20" s="104" t="s">
        <v>249</v>
      </c>
      <c r="C20" s="478" t="s">
        <v>243</v>
      </c>
      <c r="D20" s="479"/>
      <c r="E20" s="480"/>
      <c r="F20" s="315" t="s">
        <v>243</v>
      </c>
      <c r="G20" s="315"/>
      <c r="H20" s="315"/>
      <c r="I20" s="481"/>
      <c r="J20" s="15"/>
      <c r="K20" s="15"/>
      <c r="M20" s="18"/>
      <c r="N20" s="6"/>
    </row>
    <row r="21" spans="2:14" ht="61.5" customHeight="1">
      <c r="B21" s="104" t="s">
        <v>250</v>
      </c>
      <c r="C21" s="482" t="s">
        <v>309</v>
      </c>
      <c r="D21" s="483"/>
      <c r="E21" s="484"/>
      <c r="F21" s="485" t="s">
        <v>317</v>
      </c>
      <c r="G21" s="486"/>
      <c r="H21" s="486"/>
      <c r="I21" s="487"/>
      <c r="J21" s="20"/>
      <c r="K21" s="20"/>
      <c r="M21" s="24"/>
      <c r="N21" s="6"/>
    </row>
    <row r="22" spans="2:14" ht="23.25" customHeight="1">
      <c r="B22" s="104" t="s">
        <v>253</v>
      </c>
      <c r="C22" s="488">
        <v>44562</v>
      </c>
      <c r="D22" s="489"/>
      <c r="E22" s="490"/>
      <c r="F22" s="103" t="s">
        <v>254</v>
      </c>
      <c r="G22" s="549">
        <v>0</v>
      </c>
      <c r="H22" s="103" t="s">
        <v>255</v>
      </c>
      <c r="I22" s="555">
        <v>0</v>
      </c>
      <c r="J22" s="25"/>
      <c r="K22" s="25"/>
      <c r="M22" s="24"/>
    </row>
    <row r="23" spans="2:14" ht="27" customHeight="1">
      <c r="B23" s="104" t="s">
        <v>256</v>
      </c>
      <c r="C23" s="488">
        <v>44926</v>
      </c>
      <c r="D23" s="486"/>
      <c r="E23" s="493"/>
      <c r="F23" s="103" t="s">
        <v>257</v>
      </c>
      <c r="G23" s="556">
        <v>0</v>
      </c>
      <c r="H23" s="557"/>
      <c r="I23" s="558"/>
      <c r="J23" s="26"/>
      <c r="K23" s="26"/>
      <c r="M23" s="24"/>
    </row>
    <row r="24" spans="2:14" ht="30.75" customHeight="1">
      <c r="B24" s="497" t="s">
        <v>258</v>
      </c>
      <c r="C24" s="250" t="s">
        <v>259</v>
      </c>
      <c r="D24" s="251"/>
      <c r="E24" s="252"/>
      <c r="F24" s="94" t="s">
        <v>260</v>
      </c>
      <c r="G24" s="485" t="s">
        <v>44</v>
      </c>
      <c r="H24" s="486"/>
      <c r="I24" s="487"/>
      <c r="J24" s="23"/>
      <c r="K24" s="23"/>
      <c r="M24" s="24"/>
    </row>
    <row r="25" spans="2:14" ht="22.5" customHeight="1">
      <c r="B25" s="466" t="s">
        <v>261</v>
      </c>
      <c r="C25" s="292"/>
      <c r="D25" s="292"/>
      <c r="E25" s="292"/>
      <c r="F25" s="292"/>
      <c r="G25" s="292"/>
      <c r="H25" s="292"/>
      <c r="I25" s="467"/>
      <c r="J25" s="43"/>
      <c r="K25" s="43"/>
      <c r="M25" s="24"/>
    </row>
    <row r="26" spans="2:14" ht="43.5" customHeight="1">
      <c r="B26" s="105" t="s">
        <v>142</v>
      </c>
      <c r="C26" s="106" t="s">
        <v>262</v>
      </c>
      <c r="D26" s="106" t="s">
        <v>263</v>
      </c>
      <c r="E26" s="107" t="s">
        <v>264</v>
      </c>
      <c r="F26" s="106" t="s">
        <v>265</v>
      </c>
      <c r="G26" s="106" t="s">
        <v>266</v>
      </c>
      <c r="H26" s="107" t="s">
        <v>267</v>
      </c>
      <c r="I26" s="108" t="s">
        <v>268</v>
      </c>
      <c r="J26" s="21"/>
      <c r="K26" s="21"/>
      <c r="M26" s="24"/>
    </row>
    <row r="27" spans="2:14" ht="15.6" customHeight="1">
      <c r="B27" s="105" t="s">
        <v>269</v>
      </c>
      <c r="C27" s="125">
        <v>0</v>
      </c>
      <c r="D27" s="125">
        <v>0</v>
      </c>
      <c r="E27" s="498">
        <v>0</v>
      </c>
      <c r="F27" s="317">
        <f>+SUM(C27:C38)</f>
        <v>0</v>
      </c>
      <c r="G27" s="323">
        <f>+SUM(D27:D38)</f>
        <v>0</v>
      </c>
      <c r="H27" s="123"/>
      <c r="I27" s="554">
        <f>+G27+I22</f>
        <v>0</v>
      </c>
      <c r="J27" s="21"/>
      <c r="K27" s="21"/>
      <c r="M27" s="24"/>
    </row>
    <row r="28" spans="2:14" ht="15.6" customHeight="1">
      <c r="B28" s="105" t="s">
        <v>152</v>
      </c>
      <c r="C28" s="125">
        <v>0</v>
      </c>
      <c r="D28" s="125">
        <v>0</v>
      </c>
      <c r="E28" s="498">
        <v>0</v>
      </c>
      <c r="F28" s="318"/>
      <c r="G28" s="324"/>
      <c r="H28" s="123"/>
      <c r="I28" s="326"/>
      <c r="J28" s="21"/>
      <c r="K28" s="21"/>
      <c r="M28" s="24"/>
    </row>
    <row r="29" spans="2:14" ht="15.6" customHeight="1">
      <c r="B29" s="105" t="s">
        <v>153</v>
      </c>
      <c r="C29" s="125">
        <v>0</v>
      </c>
      <c r="D29" s="125">
        <v>0</v>
      </c>
      <c r="E29" s="498">
        <v>0</v>
      </c>
      <c r="F29" s="318"/>
      <c r="G29" s="324"/>
      <c r="H29" s="500"/>
      <c r="I29" s="326"/>
      <c r="J29" s="21"/>
      <c r="K29" s="21"/>
      <c r="M29" s="24"/>
    </row>
    <row r="30" spans="2:14" ht="15.6" customHeight="1">
      <c r="B30" s="105" t="s">
        <v>154</v>
      </c>
      <c r="C30" s="125">
        <v>0</v>
      </c>
      <c r="D30" s="125">
        <v>0</v>
      </c>
      <c r="E30" s="498">
        <v>0</v>
      </c>
      <c r="F30" s="318"/>
      <c r="G30" s="324"/>
      <c r="H30" s="500"/>
      <c r="I30" s="326"/>
      <c r="J30" s="21"/>
      <c r="K30" s="21"/>
      <c r="M30" s="24"/>
    </row>
    <row r="31" spans="2:14" ht="15.6" customHeight="1">
      <c r="B31" s="105" t="s">
        <v>155</v>
      </c>
      <c r="C31" s="125">
        <f>0%*G23</f>
        <v>0</v>
      </c>
      <c r="D31" s="125">
        <v>0</v>
      </c>
      <c r="E31" s="498">
        <v>0</v>
      </c>
      <c r="F31" s="318"/>
      <c r="G31" s="324"/>
      <c r="H31" s="500"/>
      <c r="I31" s="326"/>
      <c r="J31" s="21"/>
      <c r="K31" s="21"/>
      <c r="M31" s="24"/>
    </row>
    <row r="32" spans="2:14" ht="15.6" customHeight="1">
      <c r="B32" s="105" t="s">
        <v>156</v>
      </c>
      <c r="C32" s="125">
        <f>0%*G23</f>
        <v>0</v>
      </c>
      <c r="D32" s="125">
        <v>0</v>
      </c>
      <c r="E32" s="498">
        <v>0</v>
      </c>
      <c r="F32" s="318"/>
      <c r="G32" s="324"/>
      <c r="H32" s="500"/>
      <c r="I32" s="326"/>
      <c r="J32" s="21"/>
      <c r="K32" s="21"/>
      <c r="M32" s="24"/>
    </row>
    <row r="33" spans="2:11" ht="19.5" customHeight="1">
      <c r="B33" s="105" t="s">
        <v>157</v>
      </c>
      <c r="C33" s="125">
        <f>25%*G23</f>
        <v>0</v>
      </c>
      <c r="D33" s="125">
        <v>0</v>
      </c>
      <c r="E33" s="498">
        <v>0</v>
      </c>
      <c r="F33" s="318"/>
      <c r="G33" s="324"/>
      <c r="H33" s="500"/>
      <c r="I33" s="326"/>
      <c r="J33" s="28"/>
      <c r="K33" s="28"/>
    </row>
    <row r="34" spans="2:11" ht="19.5" customHeight="1">
      <c r="B34" s="105" t="s">
        <v>158</v>
      </c>
      <c r="C34" s="125">
        <f>25%*G23</f>
        <v>0</v>
      </c>
      <c r="D34" s="125"/>
      <c r="E34" s="498">
        <v>0</v>
      </c>
      <c r="F34" s="318"/>
      <c r="G34" s="324"/>
      <c r="H34" s="500"/>
      <c r="I34" s="326"/>
      <c r="J34" s="28"/>
      <c r="K34" s="28"/>
    </row>
    <row r="35" spans="2:11" ht="19.5" customHeight="1">
      <c r="B35" s="105" t="s">
        <v>159</v>
      </c>
      <c r="C35" s="125">
        <f>20%*G23</f>
        <v>0</v>
      </c>
      <c r="D35" s="125"/>
      <c r="E35" s="498">
        <v>0</v>
      </c>
      <c r="F35" s="318"/>
      <c r="G35" s="324"/>
      <c r="H35" s="500"/>
      <c r="I35" s="326"/>
      <c r="J35" s="28"/>
      <c r="K35" s="28"/>
    </row>
    <row r="36" spans="2:11" ht="19.5" customHeight="1">
      <c r="B36" s="105" t="s">
        <v>160</v>
      </c>
      <c r="C36" s="125">
        <f>10%*G23</f>
        <v>0</v>
      </c>
      <c r="D36" s="559"/>
      <c r="E36" s="498">
        <v>0</v>
      </c>
      <c r="F36" s="318"/>
      <c r="G36" s="324"/>
      <c r="H36" s="500"/>
      <c r="I36" s="326"/>
      <c r="J36" s="28"/>
      <c r="K36" s="28"/>
    </row>
    <row r="37" spans="2:11" ht="19.5" customHeight="1">
      <c r="B37" s="105" t="s">
        <v>161</v>
      </c>
      <c r="C37" s="125">
        <f>10%*G23</f>
        <v>0</v>
      </c>
      <c r="D37" s="559"/>
      <c r="E37" s="498">
        <v>0</v>
      </c>
      <c r="F37" s="318"/>
      <c r="G37" s="324"/>
      <c r="H37" s="500"/>
      <c r="I37" s="326"/>
      <c r="J37" s="28"/>
      <c r="K37" s="28"/>
    </row>
    <row r="38" spans="2:11" ht="19.5" customHeight="1">
      <c r="B38" s="105" t="s">
        <v>162</v>
      </c>
      <c r="C38" s="125">
        <f>10%*G23</f>
        <v>0</v>
      </c>
      <c r="D38" s="559"/>
      <c r="E38" s="498">
        <v>0</v>
      </c>
      <c r="F38" s="319"/>
      <c r="G38" s="325"/>
      <c r="H38" s="500"/>
      <c r="I38" s="327"/>
      <c r="J38" s="28"/>
      <c r="K38" s="28"/>
    </row>
    <row r="39" spans="2:11" ht="52.5" customHeight="1">
      <c r="B39" s="501" t="s">
        <v>270</v>
      </c>
      <c r="C39" s="535" t="s">
        <v>271</v>
      </c>
      <c r="D39" s="536"/>
      <c r="E39" s="536"/>
      <c r="F39" s="536"/>
      <c r="G39" s="536"/>
      <c r="H39" s="536"/>
      <c r="I39" s="537"/>
      <c r="J39" s="29"/>
      <c r="K39" s="29"/>
    </row>
    <row r="40" spans="2:11" ht="34.5" customHeight="1">
      <c r="B40" s="424"/>
      <c r="C40" s="194"/>
      <c r="D40" s="194"/>
      <c r="E40" s="194"/>
      <c r="F40" s="194"/>
      <c r="G40" s="194"/>
      <c r="H40" s="194"/>
      <c r="I40" s="195"/>
      <c r="J40" s="43"/>
      <c r="K40" s="43"/>
    </row>
    <row r="41" spans="2:11" ht="34.5" customHeight="1">
      <c r="B41" s="196"/>
      <c r="C41" s="197"/>
      <c r="D41" s="197"/>
      <c r="E41" s="197"/>
      <c r="F41" s="197"/>
      <c r="G41" s="197"/>
      <c r="H41" s="197"/>
      <c r="I41" s="198"/>
      <c r="J41" s="29"/>
      <c r="K41" s="29"/>
    </row>
    <row r="42" spans="2:11" ht="34.5" customHeight="1">
      <c r="B42" s="196"/>
      <c r="C42" s="197"/>
      <c r="D42" s="197"/>
      <c r="E42" s="197"/>
      <c r="F42" s="197"/>
      <c r="G42" s="197"/>
      <c r="H42" s="197"/>
      <c r="I42" s="198"/>
      <c r="J42" s="29"/>
      <c r="K42" s="29"/>
    </row>
    <row r="43" spans="2:11" ht="34.5" customHeight="1">
      <c r="B43" s="196"/>
      <c r="C43" s="197"/>
      <c r="D43" s="197"/>
      <c r="E43" s="197"/>
      <c r="F43" s="197"/>
      <c r="G43" s="197"/>
      <c r="H43" s="197"/>
      <c r="I43" s="198"/>
      <c r="J43" s="29"/>
      <c r="K43" s="29"/>
    </row>
    <row r="44" spans="2:11" ht="34.5" customHeight="1">
      <c r="B44" s="199"/>
      <c r="C44" s="200"/>
      <c r="D44" s="200"/>
      <c r="E44" s="200"/>
      <c r="F44" s="200"/>
      <c r="G44" s="200"/>
      <c r="H44" s="200"/>
      <c r="I44" s="201"/>
      <c r="J44" s="12"/>
      <c r="K44" s="12"/>
    </row>
    <row r="45" spans="2:11" ht="54.75" customHeight="1">
      <c r="B45" s="104" t="s">
        <v>272</v>
      </c>
      <c r="C45" s="505" t="s">
        <v>273</v>
      </c>
      <c r="D45" s="506"/>
      <c r="E45" s="506"/>
      <c r="F45" s="506"/>
      <c r="G45" s="506"/>
      <c r="H45" s="506"/>
      <c r="I45" s="507"/>
      <c r="J45" s="30"/>
      <c r="K45" s="30"/>
    </row>
    <row r="46" spans="2:11" ht="43.5" customHeight="1">
      <c r="B46" s="104" t="s">
        <v>274</v>
      </c>
      <c r="C46" s="508" t="s">
        <v>275</v>
      </c>
      <c r="D46" s="509"/>
      <c r="E46" s="509"/>
      <c r="F46" s="509"/>
      <c r="G46" s="509"/>
      <c r="H46" s="509"/>
      <c r="I46" s="510"/>
      <c r="J46" s="30"/>
      <c r="K46" s="30"/>
    </row>
    <row r="47" spans="2:11" ht="43.5" customHeight="1">
      <c r="B47" s="511" t="s">
        <v>276</v>
      </c>
      <c r="C47" s="512" t="s">
        <v>277</v>
      </c>
      <c r="D47" s="513"/>
      <c r="E47" s="513"/>
      <c r="F47" s="513"/>
      <c r="G47" s="513"/>
      <c r="H47" s="513"/>
      <c r="I47" s="514"/>
      <c r="J47" s="30"/>
      <c r="K47" s="30"/>
    </row>
    <row r="48" spans="2:11" ht="22.5" customHeight="1">
      <c r="B48" s="466" t="s">
        <v>278</v>
      </c>
      <c r="C48" s="292"/>
      <c r="D48" s="292"/>
      <c r="E48" s="292"/>
      <c r="F48" s="292"/>
      <c r="G48" s="292"/>
      <c r="H48" s="292"/>
      <c r="I48" s="467"/>
      <c r="J48" s="30"/>
      <c r="K48" s="30"/>
    </row>
    <row r="49" spans="2:11" ht="22.5" customHeight="1">
      <c r="B49" s="515" t="s">
        <v>279</v>
      </c>
      <c r="C49" s="112" t="s">
        <v>280</v>
      </c>
      <c r="D49" s="313" t="s">
        <v>281</v>
      </c>
      <c r="E49" s="313"/>
      <c r="F49" s="313"/>
      <c r="G49" s="313" t="s">
        <v>282</v>
      </c>
      <c r="H49" s="313"/>
      <c r="I49" s="516"/>
      <c r="J49" s="31"/>
      <c r="K49" s="31"/>
    </row>
    <row r="50" spans="2:11" ht="30.75" customHeight="1">
      <c r="B50" s="260"/>
      <c r="C50" s="538"/>
      <c r="D50" s="314"/>
      <c r="E50" s="314"/>
      <c r="F50" s="314"/>
      <c r="G50" s="314"/>
      <c r="H50" s="314"/>
      <c r="I50" s="539"/>
      <c r="J50" s="31"/>
      <c r="K50" s="31"/>
    </row>
    <row r="51" spans="2:11" ht="32.25" customHeight="1">
      <c r="B51" s="520" t="s">
        <v>283</v>
      </c>
      <c r="C51" s="521" t="s">
        <v>284</v>
      </c>
      <c r="D51" s="522"/>
      <c r="E51" s="522"/>
      <c r="F51" s="522"/>
      <c r="G51" s="522"/>
      <c r="H51" s="522"/>
      <c r="I51" s="523"/>
      <c r="J51" s="33"/>
      <c r="K51" s="33"/>
    </row>
    <row r="52" spans="2:11" ht="28.5" customHeight="1">
      <c r="B52" s="524" t="s">
        <v>285</v>
      </c>
      <c r="C52" s="521" t="s">
        <v>284</v>
      </c>
      <c r="D52" s="522"/>
      <c r="E52" s="522"/>
      <c r="F52" s="522"/>
      <c r="G52" s="522"/>
      <c r="H52" s="522"/>
      <c r="I52" s="523"/>
      <c r="J52" s="33"/>
      <c r="K52" s="33"/>
    </row>
    <row r="53" spans="2:11" ht="30" customHeight="1">
      <c r="B53" s="511" t="s">
        <v>286</v>
      </c>
      <c r="C53" s="521" t="s">
        <v>287</v>
      </c>
      <c r="D53" s="522"/>
      <c r="E53" s="522"/>
      <c r="F53" s="522"/>
      <c r="G53" s="522"/>
      <c r="H53" s="522"/>
      <c r="I53" s="525"/>
      <c r="J53" s="34"/>
      <c r="K53" s="34"/>
    </row>
    <row r="54" spans="2:11" ht="31.5" customHeight="1" thickBot="1">
      <c r="B54" s="97" t="s">
        <v>288</v>
      </c>
      <c r="C54" s="258" t="s">
        <v>289</v>
      </c>
      <c r="D54" s="258"/>
      <c r="E54" s="258"/>
      <c r="F54" s="258"/>
      <c r="G54" s="258"/>
      <c r="H54" s="258"/>
      <c r="I54" s="259"/>
      <c r="J54" s="37"/>
      <c r="K54" s="37"/>
    </row>
    <row r="55" spans="2:11">
      <c r="B55" s="35"/>
      <c r="C55" s="95"/>
      <c r="D55" s="95"/>
      <c r="E55" s="96"/>
      <c r="F55" s="96"/>
      <c r="G55" s="98"/>
      <c r="H55" s="36"/>
      <c r="I55" s="95"/>
      <c r="J55" s="37"/>
      <c r="K55" s="37"/>
    </row>
    <row r="56" spans="2:11">
      <c r="B56" s="35"/>
      <c r="C56" s="95"/>
      <c r="D56" s="95"/>
      <c r="E56" s="96"/>
      <c r="F56" s="96"/>
      <c r="G56" s="98"/>
      <c r="H56" s="36"/>
      <c r="I56" s="95"/>
      <c r="J56" s="37"/>
      <c r="K56" s="37"/>
    </row>
    <row r="57" spans="2:11">
      <c r="B57" s="35"/>
      <c r="C57" s="95"/>
      <c r="D57" s="95"/>
      <c r="E57" s="96"/>
      <c r="F57" s="96"/>
      <c r="G57" s="98"/>
      <c r="H57" s="36"/>
      <c r="I57" s="95"/>
      <c r="J57" s="37"/>
      <c r="K57" s="37"/>
    </row>
    <row r="58" spans="2:11">
      <c r="B58" s="35"/>
      <c r="C58" s="95"/>
      <c r="D58" s="95"/>
      <c r="E58" s="96"/>
      <c r="F58" s="96"/>
      <c r="G58" s="98"/>
      <c r="H58" s="36"/>
      <c r="I58" s="95"/>
      <c r="J58" s="37"/>
      <c r="K58" s="37"/>
    </row>
    <row r="59" spans="2:11">
      <c r="B59" s="35"/>
      <c r="C59" s="95"/>
      <c r="D59" s="95"/>
      <c r="E59" s="96"/>
      <c r="F59" s="96"/>
      <c r="G59" s="98"/>
      <c r="H59" s="36"/>
      <c r="I59" s="95"/>
      <c r="J59" s="37"/>
      <c r="K59" s="37"/>
    </row>
    <row r="60" spans="2:11" ht="25.5" customHeight="1">
      <c r="B60" s="35"/>
      <c r="C60" s="95"/>
      <c r="D60" s="95"/>
      <c r="E60" s="96"/>
      <c r="F60" s="96"/>
      <c r="G60" s="98"/>
      <c r="H60" s="36"/>
      <c r="I60" s="95"/>
      <c r="J60" s="37"/>
      <c r="K60" s="37"/>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file>

<file path=customXml/itemProps2.xml><?xml version="1.0" encoding="utf-8"?>
<ds:datastoreItem xmlns:ds="http://schemas.openxmlformats.org/officeDocument/2006/customXml" ds:itemID="{B2788C33-E6FA-4C62-BC94-CD96BA7719B8}"/>
</file>

<file path=customXml/itemProps3.xml><?xml version="1.0" encoding="utf-8"?>
<ds:datastoreItem xmlns:ds="http://schemas.openxmlformats.org/officeDocument/2006/customXml" ds:itemID="{3F664237-BA00-4E19-9D4C-97CF951D95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Kellis Vanessa Gonzalez Solano</dc:creator>
  <cp:keywords/>
  <dc:description/>
  <cp:lastModifiedBy>Deisi Johana Pascagaza Calero</cp:lastModifiedBy>
  <cp:revision/>
  <dcterms:created xsi:type="dcterms:W3CDTF">2010-03-25T16:40:43Z</dcterms:created>
  <dcterms:modified xsi:type="dcterms:W3CDTF">2022-08-03T20:23:28Z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