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updateLinks="never" defaultThemeVersion="124226"/>
  <mc:AlternateContent xmlns:mc="http://schemas.openxmlformats.org/markup-compatibility/2006">
    <mc:Choice Requires="x15">
      <x15ac:absPath xmlns:x15ac="http://schemas.microsoft.com/office/spreadsheetml/2010/11/ac" url="D:\IDPYBA\SEPTIEMBRE\PRESUPUESTAL\Reporte 7560\"/>
    </mc:Choice>
  </mc:AlternateContent>
  <bookViews>
    <workbookView xWindow="0" yWindow="0" windowWidth="40965" windowHeight="23040" tabRatio="986" activeTab="8"/>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3"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71" l="1"/>
  <c r="H35" i="73" l="1"/>
  <c r="H35" i="69"/>
  <c r="H34" i="71" l="1"/>
  <c r="H34" i="73" l="1"/>
  <c r="H34" i="69"/>
  <c r="H33" i="73" l="1"/>
  <c r="H33" i="69"/>
  <c r="H33" i="71" l="1"/>
  <c r="H32" i="69" l="1"/>
  <c r="H32" i="73"/>
  <c r="H32" i="71"/>
  <c r="H31" i="73" l="1"/>
  <c r="E31" i="73"/>
  <c r="E30" i="73"/>
  <c r="E31" i="69"/>
  <c r="E38" i="68"/>
  <c r="E37" i="68"/>
  <c r="E36" i="68"/>
  <c r="E35" i="68"/>
  <c r="E34" i="68"/>
  <c r="E33" i="68"/>
  <c r="E32" i="68"/>
  <c r="E31" i="68"/>
  <c r="L28" i="67"/>
  <c r="H31" i="71"/>
  <c r="H31" i="69"/>
  <c r="E27" i="71" l="1"/>
  <c r="E29" i="71"/>
  <c r="D28" i="73"/>
  <c r="D27" i="73"/>
  <c r="H38" i="73"/>
  <c r="E38" i="73"/>
  <c r="H37" i="73"/>
  <c r="E37" i="73"/>
  <c r="H36" i="73"/>
  <c r="E36" i="73"/>
  <c r="E35" i="73"/>
  <c r="E34" i="73"/>
  <c r="E33" i="73"/>
  <c r="E32" i="73"/>
  <c r="E29" i="73"/>
  <c r="H28" i="73"/>
  <c r="E28" i="73"/>
  <c r="H27" i="73"/>
  <c r="H29" i="73" s="1"/>
  <c r="H30" i="73" s="1"/>
  <c r="F27" i="73"/>
  <c r="I22" i="73"/>
  <c r="E27" i="73"/>
  <c r="G27" i="73"/>
  <c r="I27" i="73" s="1"/>
  <c r="C27" i="67"/>
  <c r="I22" i="71"/>
  <c r="F27" i="69"/>
  <c r="G23" i="69"/>
  <c r="H37" i="69" s="1"/>
  <c r="I22" i="69"/>
  <c r="I22" i="68"/>
  <c r="C38" i="67"/>
  <c r="C37" i="67"/>
  <c r="C36" i="67"/>
  <c r="C35" i="67"/>
  <c r="C34" i="67"/>
  <c r="C33" i="67"/>
  <c r="C32" i="67"/>
  <c r="F27" i="67" s="1"/>
  <c r="C31" i="67"/>
  <c r="C30" i="67"/>
  <c r="C29" i="67"/>
  <c r="C28" i="67"/>
  <c r="I22" i="24"/>
  <c r="F27" i="71"/>
  <c r="G23" i="71" s="1"/>
  <c r="F27" i="68"/>
  <c r="G23" i="68"/>
  <c r="H27" i="68" s="1"/>
  <c r="G27" i="68"/>
  <c r="I27" i="68" s="1"/>
  <c r="E27" i="68"/>
  <c r="F27" i="24"/>
  <c r="G23" i="24" s="1"/>
  <c r="I22" i="67"/>
  <c r="H28" i="69"/>
  <c r="H36" i="69"/>
  <c r="E38" i="71"/>
  <c r="E37" i="71"/>
  <c r="E36" i="71"/>
  <c r="E35" i="71"/>
  <c r="E34" i="71"/>
  <c r="E33" i="71"/>
  <c r="E32" i="71"/>
  <c r="E31" i="71"/>
  <c r="E30" i="71"/>
  <c r="E28" i="71"/>
  <c r="E38" i="69"/>
  <c r="E37" i="69"/>
  <c r="E36" i="69"/>
  <c r="E35" i="69"/>
  <c r="E34" i="69"/>
  <c r="E33" i="69"/>
  <c r="E32" i="69"/>
  <c r="E30" i="69"/>
  <c r="E29" i="69"/>
  <c r="E28" i="69"/>
  <c r="E27" i="69"/>
  <c r="H31" i="68"/>
  <c r="H32" i="68"/>
  <c r="H33" i="68"/>
  <c r="H34" i="68"/>
  <c r="H35" i="68"/>
  <c r="E30" i="68"/>
  <c r="E29" i="68"/>
  <c r="E28" i="68"/>
  <c r="H27" i="67"/>
  <c r="H28" i="67"/>
  <c r="H29" i="67"/>
  <c r="H30" i="67" s="1"/>
  <c r="H31" i="67"/>
  <c r="H32" i="67"/>
  <c r="H33" i="67"/>
  <c r="H34" i="67"/>
  <c r="H35" i="67"/>
  <c r="H36" i="67"/>
  <c r="H37" i="67"/>
  <c r="H38" i="67"/>
  <c r="E38" i="67"/>
  <c r="E37" i="67"/>
  <c r="E36" i="67"/>
  <c r="E35" i="67"/>
  <c r="E34" i="67"/>
  <c r="E33" i="67"/>
  <c r="E32" i="67"/>
  <c r="E31" i="67"/>
  <c r="E30" i="67"/>
  <c r="E29" i="67"/>
  <c r="E28" i="67"/>
  <c r="E27" i="67"/>
  <c r="E38" i="24"/>
  <c r="E37" i="24"/>
  <c r="E36" i="24"/>
  <c r="E35" i="24"/>
  <c r="E34" i="24"/>
  <c r="E33" i="24"/>
  <c r="E32" i="24"/>
  <c r="E31" i="24"/>
  <c r="E30" i="24"/>
  <c r="E29" i="24"/>
  <c r="E28" i="24"/>
  <c r="E27" i="24"/>
  <c r="H36" i="68"/>
  <c r="H37" i="68"/>
  <c r="H38" i="68"/>
  <c r="H31" i="24"/>
  <c r="H32" i="24"/>
  <c r="H33" i="24"/>
  <c r="H34" i="24"/>
  <c r="H35" i="24"/>
  <c r="H36" i="24"/>
  <c r="H37" i="24"/>
  <c r="H38" i="24"/>
  <c r="G27" i="71"/>
  <c r="I27" i="71" s="1"/>
  <c r="G27" i="69"/>
  <c r="I27" i="69" s="1"/>
  <c r="G27" i="67"/>
  <c r="I27" i="67" s="1"/>
  <c r="G27" i="24"/>
  <c r="I27" i="24" s="1"/>
  <c r="I18" i="63"/>
  <c r="G18" i="63"/>
  <c r="D18" i="63"/>
  <c r="C8" i="63"/>
  <c r="C7" i="63"/>
  <c r="C6" i="63"/>
  <c r="D30" i="62"/>
  <c r="O13" i="5"/>
  <c r="AA13" i="5"/>
  <c r="AC13" i="5" s="1"/>
  <c r="K27" i="66"/>
  <c r="L25" i="66"/>
  <c r="L21" i="66"/>
  <c r="L17" i="66"/>
  <c r="L27" i="66" s="1"/>
  <c r="M27" i="66" s="1"/>
  <c r="L13" i="66"/>
  <c r="I19" i="48"/>
  <c r="D19" i="48"/>
  <c r="C10" i="48"/>
  <c r="C8" i="48"/>
  <c r="C7" i="48"/>
  <c r="C6" i="48"/>
  <c r="G56" i="47"/>
  <c r="C56" i="47"/>
  <c r="K13" i="5"/>
  <c r="AA17" i="5"/>
  <c r="AB17" i="5"/>
  <c r="G56" i="62"/>
  <c r="C56" i="62"/>
  <c r="G41" i="62"/>
  <c r="G40" i="62"/>
  <c r="G39" i="62"/>
  <c r="G38" i="62"/>
  <c r="G37" i="62"/>
  <c r="G36" i="62"/>
  <c r="G35" i="62"/>
  <c r="G34" i="62"/>
  <c r="G33" i="62"/>
  <c r="G32" i="62"/>
  <c r="G31" i="62"/>
  <c r="G30" i="62"/>
  <c r="F30" i="62"/>
  <c r="W15" i="5"/>
  <c r="U15" i="5"/>
  <c r="W13" i="5"/>
  <c r="V13" i="5"/>
  <c r="U13" i="5"/>
  <c r="AA21" i="5"/>
  <c r="AC21" i="5" s="1"/>
  <c r="AA19" i="5"/>
  <c r="AB19" i="5"/>
  <c r="G31" i="47"/>
  <c r="G32" i="47"/>
  <c r="G33" i="47"/>
  <c r="G34" i="47"/>
  <c r="G35" i="47"/>
  <c r="G36" i="47"/>
  <c r="G37" i="47"/>
  <c r="G38" i="47"/>
  <c r="G39" i="47"/>
  <c r="G40" i="47"/>
  <c r="G41" i="47"/>
  <c r="I21" i="5"/>
  <c r="B21" i="5"/>
  <c r="I19" i="5"/>
  <c r="B19" i="5"/>
  <c r="I17" i="5"/>
  <c r="B17" i="5"/>
  <c r="F30" i="47"/>
  <c r="F31" i="47"/>
  <c r="F32" i="47" s="1"/>
  <c r="F33" i="47" s="1"/>
  <c r="F34" i="47" s="1"/>
  <c r="F35" i="47" s="1"/>
  <c r="F36" i="47" s="1"/>
  <c r="F37" i="47" s="1"/>
  <c r="F38" i="47" s="1"/>
  <c r="F39" i="47" s="1"/>
  <c r="F40" i="47" s="1"/>
  <c r="F41" i="47" s="1"/>
  <c r="D30" i="47"/>
  <c r="D31" i="47" s="1"/>
  <c r="I30" i="47"/>
  <c r="S15" i="5"/>
  <c r="T15" i="5"/>
  <c r="X15" i="5"/>
  <c r="Z15" i="5"/>
  <c r="L15" i="5"/>
  <c r="M15" i="5"/>
  <c r="L13" i="5"/>
  <c r="M13" i="5"/>
  <c r="N13" i="5"/>
  <c r="N15" i="5"/>
  <c r="B15" i="5"/>
  <c r="B13" i="5"/>
  <c r="G30" i="47"/>
  <c r="A11" i="5"/>
  <c r="C9" i="5"/>
  <c r="C8" i="5"/>
  <c r="C7" i="5"/>
  <c r="Y15" i="5"/>
  <c r="X13" i="5"/>
  <c r="Z13" i="5"/>
  <c r="Y13" i="5"/>
  <c r="S13" i="5"/>
  <c r="T13" i="5"/>
  <c r="K15" i="5"/>
  <c r="AB15" i="5" s="1"/>
  <c r="V15" i="5"/>
  <c r="J13" i="5"/>
  <c r="I13" i="5"/>
  <c r="J15" i="5"/>
  <c r="D31" i="62"/>
  <c r="H31" i="62" s="1"/>
  <c r="D32" i="62"/>
  <c r="D33" i="62" s="1"/>
  <c r="I30" i="62"/>
  <c r="H30" i="47"/>
  <c r="AC19" i="5"/>
  <c r="AB13" i="5"/>
  <c r="I15" i="5"/>
  <c r="AA15" i="5"/>
  <c r="AC17" i="5"/>
  <c r="F31" i="62"/>
  <c r="F32" i="62" s="1"/>
  <c r="F33" i="62" s="1"/>
  <c r="F34" i="62" s="1"/>
  <c r="F35" i="62" s="1"/>
  <c r="F36" i="62" s="1"/>
  <c r="F37" i="62" s="1"/>
  <c r="F38" i="62" s="1"/>
  <c r="F39" i="62" s="1"/>
  <c r="F40" i="62" s="1"/>
  <c r="F41" i="62" s="1"/>
  <c r="H30" i="62"/>
  <c r="AC15" i="5"/>
  <c r="I33" i="62" l="1"/>
  <c r="H33" i="62"/>
  <c r="D34" i="62"/>
  <c r="D32" i="47"/>
  <c r="H31" i="47"/>
  <c r="I31" i="47"/>
  <c r="H32" i="62"/>
  <c r="I32" i="62"/>
  <c r="I31" i="62"/>
  <c r="H27" i="69"/>
  <c r="H29" i="69" s="1"/>
  <c r="H30" i="69" s="1"/>
  <c r="AB21" i="5"/>
  <c r="H38" i="69"/>
  <c r="H28" i="68"/>
  <c r="H29" i="68" s="1"/>
  <c r="H30" i="68" s="1"/>
  <c r="H36" i="71"/>
  <c r="H37" i="71"/>
  <c r="H38" i="71"/>
  <c r="H27" i="71"/>
  <c r="H28" i="71" s="1"/>
  <c r="H29" i="71" s="1"/>
  <c r="H30" i="71" s="1"/>
  <c r="H27" i="24"/>
  <c r="H28" i="24" s="1"/>
  <c r="H29" i="24" s="1"/>
  <c r="H30" i="24" s="1"/>
  <c r="I32" i="47" l="1"/>
  <c r="D33" i="47"/>
  <c r="H32" i="47"/>
  <c r="D35" i="62"/>
  <c r="H34" i="62"/>
  <c r="I34" i="62"/>
  <c r="D36" i="62" l="1"/>
  <c r="I35" i="62"/>
  <c r="H35" i="62"/>
  <c r="D34" i="47"/>
  <c r="I33" i="47"/>
  <c r="H33" i="47"/>
  <c r="I34" i="47" l="1"/>
  <c r="D35" i="47"/>
  <c r="H34" i="47"/>
  <c r="H36" i="62"/>
  <c r="I36" i="62"/>
  <c r="D37" i="62"/>
  <c r="I35" i="47" l="1"/>
  <c r="D36" i="47"/>
  <c r="H35" i="47"/>
  <c r="D38" i="62"/>
  <c r="I37" i="62"/>
  <c r="H37" i="62"/>
  <c r="D39" i="62" l="1"/>
  <c r="I38" i="62"/>
  <c r="H38" i="62"/>
  <c r="H36" i="47"/>
  <c r="I36" i="47"/>
  <c r="D37" i="47"/>
  <c r="D40" i="62" l="1"/>
  <c r="H39" i="62"/>
  <c r="I39" i="62"/>
  <c r="H37" i="47"/>
  <c r="I37" i="47"/>
  <c r="D38" i="47"/>
  <c r="H38" i="47" l="1"/>
  <c r="D39" i="47"/>
  <c r="I38" i="47"/>
  <c r="D41" i="62"/>
  <c r="I40" i="62"/>
  <c r="H40" i="62"/>
  <c r="I41" i="62" l="1"/>
  <c r="H41" i="62"/>
  <c r="H39" i="47"/>
  <c r="D40" i="47"/>
  <c r="I39" i="47"/>
  <c r="D41" i="47" l="1"/>
  <c r="I40" i="47"/>
  <c r="H40" i="47"/>
  <c r="I41" i="47" l="1"/>
  <c r="H41" i="47"/>
</calcChain>
</file>

<file path=xl/comments1.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rgb="FF000000"/>
            <rFont val="Tahoma"/>
            <family val="2"/>
          </rPr>
          <t>Fecha:</t>
        </r>
        <r>
          <rPr>
            <sz val="9"/>
            <color rgb="FF000000"/>
            <rFont val="Tahoma"/>
            <family val="2"/>
          </rPr>
          <t xml:space="preserve">
</t>
        </r>
        <r>
          <rPr>
            <sz val="9"/>
            <color rgb="FF000000"/>
            <rFont val="Tahoma"/>
            <family val="2"/>
          </rPr>
          <t xml:space="preserve">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rgb="FF000000"/>
            <rFont val="Tahoma"/>
            <family val="2"/>
          </rPr>
          <t>Fuente:</t>
        </r>
        <r>
          <rPr>
            <sz val="9"/>
            <color rgb="FF000000"/>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rgb="FF000000"/>
            <rFont val="Tahoma"/>
            <family val="2"/>
          </rPr>
          <t xml:space="preserve">Inicio:
</t>
        </r>
        <r>
          <rPr>
            <sz val="9"/>
            <color rgb="FF000000"/>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indexed="81"/>
            <rFont val="Tahoma"/>
            <family val="2"/>
          </rPr>
          <t>Acumulado cuatrienio:</t>
        </r>
        <r>
          <rPr>
            <sz val="9"/>
            <color indexed="81"/>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rgb="FF000000"/>
            <rFont val="Tahoma"/>
            <family val="2"/>
          </rPr>
          <t>Fuente:</t>
        </r>
        <r>
          <rPr>
            <sz val="9"/>
            <color rgb="FF000000"/>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rgb="FF000000"/>
            <rFont val="Tahoma"/>
            <family val="2"/>
          </rPr>
          <t>Código:</t>
        </r>
        <r>
          <rPr>
            <sz val="9"/>
            <color rgb="FF000000"/>
            <rFont val="Tahoma"/>
            <family val="2"/>
          </rPr>
          <t xml:space="preserve">
</t>
        </r>
        <r>
          <rPr>
            <sz val="9"/>
            <color rgb="FF000000"/>
            <rFont val="Tahoma"/>
            <family val="2"/>
          </rPr>
          <t>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rgb="FF000000"/>
            <rFont val="Tahoma"/>
            <family val="2"/>
          </rPr>
          <t>Objetivo de descripción:</t>
        </r>
        <r>
          <rPr>
            <sz val="9"/>
            <color rgb="FF000000"/>
            <rFont val="Tahoma"/>
            <family val="2"/>
          </rPr>
          <t xml:space="preserve">
</t>
        </r>
        <r>
          <rPr>
            <sz val="9"/>
            <color rgb="FF000000"/>
            <rFont val="Tahoma"/>
            <family val="2"/>
          </rPr>
          <t>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<sst xmlns="http://schemas.openxmlformats.org/spreadsheetml/2006/main" count="1052" uniqueCount="393">
  <si>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</si>
  <si>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</si>
  <si>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</si>
  <si>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</si>
  <si>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</si>
  <si>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</si>
  <si>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</si>
  <si>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</si>
  <si>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</si>
  <si>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</si>
  <si>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</si>
  <si>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</si>
  <si>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</si>
  <si>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</si>
  <si>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</si>
  <si>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</si>
  <si>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</si>
  <si>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</si>
  <si>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</si>
  <si>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</si>
  <si>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</si>
  <si>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</si>
  <si>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</si>
  <si>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</si>
  <si>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</si>
  <si>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</si>
  <si>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</si>
  <si>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</si>
  <si>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</si>
  <si>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</si>
  <si>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</si>
  <si>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</si>
  <si>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</si>
  <si>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</si>
  <si>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</si>
  <si>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</si>
  <si>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</si>
  <si>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</si>
  <si>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</si>
  <si>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</si>
  <si>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</si>
  <si>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</si>
  <si>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</si>
  <si>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</si>
  <si>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</si>
  <si>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</si>
  <si>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</si>
  <si>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</si>
  <si>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</si>
  <si>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</si>
  <si>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</si>
  <si>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</si>
  <si>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</si>
  <si>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</si>
  <si>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</si>
  <si>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</si>
  <si>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</si>
  <si>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</si>
  <si>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</si>
  <si>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</si>
  <si>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</si>
  <si>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</si>
  <si>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</si>
  <si>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</si>
  <si>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</si>
  <si>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</si>
  <si>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</si>
  <si>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</si>
  <si>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</si>
  <si>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</si>
  <si>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</si>
  <si>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</si>
  <si>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</si>
  <si>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</si>
  <si>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</si>
  <si>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</si>
  <si>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</si>
  <si>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</si>
  <si>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</si>
  <si>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</si>
  <si>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</si>
  <si>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</si>
  <si>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</si>
  <si>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</si>
  <si>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</si>
  <si>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</si>
  <si>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</si>
  <si>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</si>
  <si>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</si>
  <si>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</si>
  <si>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</si>
  <si>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</si>
  <si>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</si>
  <si>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</si>
  <si>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</si>
  <si>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</si>
  <si>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</si>
  <si>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</si>
  <si>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</si>
  <si>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</si>
  <si>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</si>
  <si>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</si>
  <si>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</si>
  <si>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</si>
  <si>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</si>
  <si>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</si>
  <si>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</si>
  <si>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</si>
  <si>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</si>
  <si>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</si>
  <si>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</si>
  <si>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</si>
  <si>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</si>
  <si>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</si>
  <si>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</si>
  <si>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</si>
  <si>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</si>
  <si>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</si>
  <si>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</si>
  <si>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</si>
  <si>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</si>
  <si>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</si>
  <si>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</si>
  <si>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</si>
  <si>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</si>
  <si>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</si>
  <si>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</si>
  <si>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</si>
  <si>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</si>
  <si>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</si>
  <si>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</si>
  <si>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</si>
  <si>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</si>
  <si>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</si>
  <si>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</si>
  <si>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</si>
  <si>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</si>
  <si>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</si>
  <si>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</si>
  <si>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</si>
  <si>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</si>
  <si>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</si>
  <si>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</si>
  <si>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</si>
  <si>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</si>
  <si>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</si>
  <si>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</si>
  <si>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</si>
  <si>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</si>
  <si>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</si>
  <si>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</si>
  <si>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</si>
  <si>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</si>
  <si>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</si>
  <si>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</si>
  <si>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</si>
  <si>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</si>
  <si>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</si>
  <si>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</si>
  <si>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</si>
  <si>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</si>
  <si>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</si>
  <si>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</si>
  <si>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</si>
  <si>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</si>
  <si>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</si>
  <si>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</si>
  <si>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</si>
  <si>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</si>
  <si>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</si>
  <si>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</si>
  <si>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</si>
  <si>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</si>
  <si>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</si>
  <si>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</si>
  <si>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</si>
  <si>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</si>
  <si>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</si>
  <si>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</si>
  <si>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</si>
  <si>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</si>
  <si>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</si>
  <si>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</si>
  <si>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</si>
  <si>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</si>
  <si>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</si>
  <si>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</si>
  <si>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</si>
  <si>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</si>
  <si>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</si>
  <si>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</si>
  <si>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</si>
  <si>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</si>
  <si>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</si>
  <si>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</si>
  <si>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</si>
  <si>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</si>
  <si>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</si>
  <si>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</si>
  <si>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</si>
  <si>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</si>
  <si>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</si>
  <si>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</si>
  <si>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</si>
  <si>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</si>
  <si>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</si>
  <si>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</si>
  <si>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</si>
  <si>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</si>
  <si>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</si>
  <si>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</si>
  <si>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</si>
  <si>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</si>
  <si>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</si>
  <si>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</si>
  <si>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</si>
  <si>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Vincular 1.000 prestadores de servicios a la estrategia de regulación</t>
  </si>
  <si>
    <t>Meta/Actividad con territorialización</t>
  </si>
  <si>
    <t>Dependencia responsable</t>
  </si>
  <si>
    <t>Subdireccion de Cultura Ciudadana y Gestion del Conocimiento</t>
  </si>
  <si>
    <t>Indicador PMR</t>
  </si>
  <si>
    <t>Nombre Proyecto</t>
  </si>
  <si>
    <t>Implementación de estrategias de cultura y participación ciudadana para la defensa, convivencia, protección y bienestar de los animales en Bogotá</t>
  </si>
  <si>
    <t>Código del Proyecto</t>
  </si>
  <si>
    <t>Código del proceso</t>
  </si>
  <si>
    <t>PM03</t>
  </si>
  <si>
    <t>Objetivo estratégico</t>
  </si>
  <si>
    <t>Generar e impulsar procesos ciudadanos innovadores de transformación cultural, mediante la promoción prácticas de relacionamiento humano - animal.</t>
  </si>
  <si>
    <t>Meta Sectorial</t>
  </si>
  <si>
    <t>160  - Vincular 3.500.000 personas a las estrategias de cultura ciudadana, participación, educación ambiental y protección animal, con enfoque territorial, diferencial y de género.</t>
  </si>
  <si>
    <t>Nombre del indicador</t>
  </si>
  <si>
    <t>Prestadores de servicios a la estrategia de regulación vinculados</t>
  </si>
  <si>
    <t>Tipología</t>
  </si>
  <si>
    <t>Fecha de programación</t>
  </si>
  <si>
    <t>01/01/2023</t>
  </si>
  <si>
    <t>Tipo anualización</t>
  </si>
  <si>
    <t>Objetivo y descripción del Indicador</t>
  </si>
  <si>
    <t>Sensibilizar a los prestadores de servicio interesados en la implementación de las buenas Practicas de bienestar y proteccion animal</t>
  </si>
  <si>
    <t>Fuente u origen de Datos</t>
  </si>
  <si>
    <t xml:space="preserve"> Equipo de Regulación de la  Subdirección de Cultura Ciudadana y Gestión del Conocimiento. </t>
  </si>
  <si>
    <t>Fórmula de Cálculo</t>
  </si>
  <si>
    <t>Prestadores de servicios vinculadas / Prestadores de servicios progamados * 100</t>
  </si>
  <si>
    <t>Unidad de medida del indicador</t>
  </si>
  <si>
    <t>Numero de Prestadores de Servicios</t>
  </si>
  <si>
    <t xml:space="preserve">Nombre de las Variables </t>
  </si>
  <si>
    <t>Magnitud Ejecutada</t>
  </si>
  <si>
    <t xml:space="preserve">Magnitud programada </t>
  </si>
  <si>
    <t>Prestadores de servicios vinculadas</t>
  </si>
  <si>
    <t>Prestadores de servicios progamados</t>
  </si>
  <si>
    <t>Unidad de medida (de la variable)</t>
  </si>
  <si>
    <t>Numero de Prestadores vinculados</t>
  </si>
  <si>
    <t>Numero de prestadores de servicios programados</t>
  </si>
  <si>
    <t>Descripción de la variable</t>
  </si>
  <si>
    <t>prestadores de servicios vinculados que den soporte para cumplimiento de la meta</t>
  </si>
  <si>
    <t>Prestadores de servicios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</si>
  <si>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</si>
  <si>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</si>
  <si>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</si>
  <si>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</si>
  <si>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</si>
  <si>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</si>
  <si>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</si>
  <si>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</si>
  <si>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</si>
  <si>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</si>
  <si>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</si>
  <si>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</si>
  <si>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</si>
  <si>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</si>
  <si>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</si>
  <si>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</si>
  <si>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</si>
  <si>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</si>
  <si>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</si>
  <si>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Beneficios para la Comunidad/Entidad</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</si>
  <si>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</si>
  <si>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PARTE 3. Actualización y Responsables del reporte</t>
  </si>
  <si>
    <t>Control de actualizaciones</t>
  </si>
  <si>
    <t xml:space="preserve">Fecha </t>
  </si>
  <si>
    <t>Campo modificado</t>
  </si>
  <si>
    <t>Modificación realizada.</t>
  </si>
  <si>
    <t>Responsable del Análisis</t>
  </si>
  <si>
    <t xml:space="preserve">Profesional Regulacion Liliana Estefanía Saavedra </t>
  </si>
  <si>
    <t>Responsable del reporte</t>
  </si>
  <si>
    <t>Profesional administrativo: Fabio Andrés Bustos Ardila</t>
  </si>
  <si>
    <t>Jefe de Oficina y/o Subdirector(a)</t>
  </si>
  <si>
    <t>Subdirectora de Cultura Ciudadana y Gestión del Conocimiento - Natalia Parra Osorio</t>
  </si>
  <si>
    <t>Firma Jefe Oficina y/o Subdirector(a)</t>
  </si>
  <si>
    <t>Diseñar e implementar 8 campañas pedagógicas de apropiación social del conocimiento que aborden perspectivas alternativas al antropocentrismo.</t>
  </si>
  <si>
    <t>Campañas pedagógicas de apropiación social del conocimiento que aborden perspectivas alternativas al antropocentrismo implementadas</t>
  </si>
  <si>
    <t>Generar espacios de sensibilizacion y educacion en temas de proteccion y bienestar animal a traves de campañas pedagógicas de apropiación social del conocimiento que aborden perspectivas alternativas al antropocentrismo</t>
  </si>
  <si>
    <t xml:space="preserve"> Equipo de Educacion de la  Subdirección de Cultura Ciudadana y Gestión del Conocimiento. </t>
  </si>
  <si>
    <t>Campañas diseñadas e implementadas / Campañas programadas * 100</t>
  </si>
  <si>
    <t>Numero de Campañas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</si>
  <si>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</si>
  <si>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</si>
  <si>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</si>
  <si>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</si>
  <si>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</si>
  <si>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</si>
  <si>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no procede</t>
  </si>
  <si>
    <t>Profesional Equipo de Cultura Ciudadana - Andrea Millán Hincapié</t>
  </si>
  <si>
    <t>Profesional administrativo - Fabio Andrés Bustos Ardila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</si>
  <si>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</si>
  <si>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Ciudadanos y ciudadanas en las estrategias de sensibilización y educación en los ámbitos: educativo, recreodeportivo, institucional y comunitario vinculados</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</si>
  <si>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</si>
  <si>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Personas vinculadas  en las estrategias de sensibilización y educación  /  Personas  progamadas en las estrategias de sensibilización y educación * 100</t>
  </si>
  <si>
    <t>Numero de Personas</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</si>
  <si>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</si>
  <si>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</si>
  <si>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</si>
  <si>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</si>
  <si>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</si>
  <si>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</si>
  <si>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No se presentan retrasos</t>
  </si>
  <si>
    <t>Se sigue insistiendo en la importancia de la transformación cultural desde el ámbito educativo con la articulación interinstitucional</t>
  </si>
  <si>
    <t>Vincular 10.000 ciudadanos y ciudadanas en talleres de formación que aborden la normatividad vigente y su aplicación en las instancias y los espacios de participación ciudadana y movilización social de protección y bienestar animal</t>
  </si>
  <si>
    <t>Ciudadanos y ciudadanas en talleres de formación que aborden la normatividad vigente y su aplicación en las instancias y los espacios de participación ciudadana vinculados</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</si>
  <si>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</si>
  <si>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</si>
  <si>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</si>
  <si>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</si>
  <si>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</si>
  <si>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</si>
  <si>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</si>
  <si>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NO APLICA</t>
  </si>
  <si>
    <t xml:space="preserve">Profesional - Equipo de Participacion Ciudadana - Ibith Fernanda Cortes Ardila </t>
  </si>
  <si>
    <t>Definir y ejecutar 960 pactos con las instancias y espacios de participación ciudadana y movilización social por localidad para la Protección y Bienestar Animal</t>
  </si>
  <si>
    <t>Pactos con las instancias y espacios de participación ciudadana y movilización social por localidad para la Protección y Bienestar Animal ejecutados</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</si>
  <si>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</si>
  <si>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</si>
  <si>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</si>
  <si>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</si>
  <si>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</si>
  <si>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</si>
  <si>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</si>
  <si>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</si>
  <si>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</si>
  <si>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NA</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</si>
  <si>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donde se identifican las problemáticas y se desarrollan acciones por el distrito para mitigarlas.</t>
  </si>
  <si>
    <t>Ibith Fernanda Cortes Ardila - Equipo de Participacion Ciudadana</t>
  </si>
  <si>
    <t>Natalia Parra Osorio</t>
  </si>
  <si>
    <t>Gestionar 49 alianzas interinstitucionales, intersectoriales  y de ciudad región que potencien las intervenciones y cobertura en torno a la Protección y Bienestar Animal</t>
  </si>
  <si>
    <t>Alianzas interinstitucionales, intersectoriales  y de ciudad región que potencien las intervenciones y cobertura en torno a la Protección y Bienestar Animal gestionadas</t>
  </si>
  <si>
    <t>Gestionar alianzas interinstitucionales, intersectoriales  y de ciudad región que potencien las intervenciones y cobertura en torno a la Protección y Bienestar Animal.</t>
  </si>
  <si>
    <t xml:space="preserve"> Equipo Administrativo de la  Subdirección de Cultura Ciudadana y Gestión del Conocimiento. </t>
  </si>
  <si>
    <t>Alianzas Realizadas /  Alianzas Programadas * 100</t>
  </si>
  <si>
    <t>Numero de Alianzas</t>
  </si>
  <si>
    <t>Alianzas Realizadas</t>
  </si>
  <si>
    <t>Alianzas Programadas</t>
  </si>
  <si>
    <t>Numero de Alianzas Realizadas</t>
  </si>
  <si>
    <t>Numero de Alianzas programadas</t>
  </si>
  <si>
    <t>Alianzas Realizadas que den soporte para cumplimiento de la meta</t>
  </si>
  <si>
    <t>Alianzas programadas para el cumplimiento de la meta</t>
  </si>
  <si>
    <t>Los beneficios alcanzados en la Meta "Gestionar 49 alianzas interinstitucionales, intersectoriales  y de ciudad región que potencien las intervenciones y cobertura en torno a la Protección y Bienestar Animal" son: 
- Se han desarrollado estrategias de articulación interinstitucionales e intersectoriales y de ciudad región en temas de protección y bienestar animal.
- Se han gestionado de 35 alianzas, que potenciarán las intervenciones y cobertura en torno a la Protección y Bienestar Animal.
- De manera transversal se han fortalecido los procesos de participación ciudadana incidente en instancias, espacios de participación ciudadana y movilización social</t>
  </si>
  <si>
    <t xml:space="preserve">Profesional Equipo Alianzas - Catalina Tenjo Leon </t>
  </si>
  <si>
    <t>14. Realizar 133 visitas administrativas y de seguimiento a empresas prestadoras del servicio público de transporte.</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</si>
  <si>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</si>
  <si>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</si>
  <si>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</si>
  <si>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</si>
  <si>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</si>
  <si>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</si>
  <si>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</si>
  <si>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</si>
  <si>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</si>
  <si>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</si>
  <si>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</si>
  <si>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</si>
  <si>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</si>
  <si>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</si>
  <si>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</si>
  <si>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</si>
  <si>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</si>
  <si>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</si>
  <si>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</si>
  <si>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</si>
  <si>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</si>
  <si>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</si>
  <si>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Insistir en la necesidad de generar una transformación cultural en el relacionamiento humano-animal que redunde en la mitigación del maltrato animal y control de riesgos para evitar accidentes claramente prevenibles por el desarrollo de competencias cognitivas, comportamentales y actitudinales</t>
  </si>
  <si>
    <t xml:space="preserve">La interacción con la ciudadanía a través de las estrategias de sensibilización en temas de participación ciudadana y movilización social en protección y bienestar animal permite trabajar de manera articulada con la ciudadanía y las instituciones,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del territorio. </t>
  </si>
  <si>
    <t>Con corte al 30 de septiembre se han vinculado 194 prestadores de la magnitud programada, es decir un avance acumulado del 93,27% para la vigencia 2023.      
Para dar cumplimiento de la meta de vincular 208 prestadores de servicio para la vigencia 2023, se llevó a cabo 1 proceso de socialización de los lineamentos para la regulación en bienestar animal de las diferentes prestaciones de servicios que trabajan para y con los animales, a partir de los cuales, en el mes de septiembre se vincularon 14 prestadores de servicios a la estrategia de regulación del IDPYBA.</t>
  </si>
  <si>
    <t xml:space="preserve">Para dar cumplimiento de la meta de vincular 208 prestadores de servicio para la vigencia 2023, se ha llevado a cabo 1 proceso de socialización de los lineamentos para la regulación en bienestar animal de las diferentes prestaciones de servicios que trabajan para y con los animales, a partir de los cuales se vincularon 14 prestadores de servicios a la estrategia de regulación del IDPYBA durante el mes de septiembre.
Se han alcanzado logros frente a las siguientes actividades:
1. Realizar 21 visitas de inspección y vigilancia a los prestadores de servicios durante el mes de septiembre.
2. Desarrollo de documentos de Inspección y vigilancia, principalmente la construcción del documento de procedimiento para la implementación de las funciones de Inspección y Vigilancia.
3. Se llevó a cabo 1 proceso de socialización de los protocolos, guías y documentos producto de la implementación de la estrategia de regulación.			</t>
  </si>
  <si>
    <t>En septiembre de 2023, se programaron intervenciones pedagógicas para la implementación de las acciones propias de las campañas en articulación con los aliados como el Planetario Bogotá y la Universidad del Bosque.</t>
  </si>
  <si>
    <t xml:space="preserve">Con corte al 30 de septiembre presenta una magnitudad ejecutada del 1,44  con relacion a las 2 campañas programadas para la vigencia 2023. lo anterior, hace referencia a un avance acumulado del 72% para la vigencia 2023.
Lo anterior de acuerdo con la priorización de los temas de las campañas, construcción de los documentos base de campaña de "Bogotá se conecta con el mar" y "Mi mayor acto de amor es protegerte de todo riesgo", mesas técnicas de trabajo para la conceptualización y definición de líneas gráficas, elaboración de los conceptos gráficos, estructuración de acciones pedagógicas propias de las campañas, mesas de trabajo con el equipo técnico de la subdirección, mesas de trabajo con aliados de las campañas para perfilar aún más las necesidades de información y elementos educomunicativos, estructuración de acciones pedagógica centradas en los temas de las campañas en los diferentes ámbitos de aplicación de la estrategia de sensibilización, educación y formación y lanzamiento de las campañas. </t>
  </si>
  <si>
    <t>En el periodo reportado se vincularon 150 personas en 7 intervenciones así:
En ámbito comunitario se desarrollaron 5 acciones de apropiación de la cultura ciudadana, impactando a 95 ciudadanos y ciudadanas. Aquí se vinculan las acciones de:
**Huellitas de calle con 1 jornada y 4 ciudadanos sensibilizados
**Mirar y no tocar es amar con 1 jornada y 45 ciudadanos participantes en el recorrido de observación de fauna silvestre urbana como actividad de respiro en respuesta a las obligaciones adquiridas en el Sistema Distrital de Cuidado.
**Pisa el freno, hay vida en la vía con 1 intervención y 23 actores viales sensibilizados
**Otras acciones de apropiación de la cultura ciudadana en ámbito comunitario con 2 intervenciones y 23 ciudadanos vinculados.
En ámbito educativo 1 intervención con 36 estudiantes vinculados
En ámbito institucional 1 intervención vinculando a 19 colaboradores</t>
  </si>
  <si>
    <t>Con corte al 30 de septiembre de 2023, han sido vinculadas 1700 personas, lo que representa un avance del 94,82% frente a la programación de la vigencia 2023. 
A la fecha el Instituto ha vinculado 8.816 ciudadanos y ciudadanas en talleres de formación (acumulados PDD; 2020=404 + 2021=2800 + 2022=4,000 +2023=1.612),  que aborden la normatividad vigente y su aplicación en las instancias y los espacios de participación ciudadana y movilización social de protección y bienestar animal. Las estrategias implementadas en la presente vigencia son las siguientes: 
 - Sensibilización sobre participación incidente, normativa en protección y bienestar animal, corresponsabilidad social y movilización ciudadana en favor de los animales, en los diferentes espacios de participación en las localidades y ofertados por el IDPYBA, a la fecha se han vinculado 817 personas (febrero 69 + marzo 41 + abril 106 + 121 mayo + 204 junio + 105 julio + 141 agosto + 30 septiembre ciudadanas y ciudadanos vinculados)
- Inducción del Programa de voluntariado social en protección y bienestar animal, donde se vincularon 135 ciudadanas y ciudadanos (65 marzo + 31 abril + 39 septiembre).
- Se realizaron sensibilizaciones virtuales y presenciales donde se abordó la normativa vigente y estrategias de convivencia interespecie en propiedad horizontal, a través del programa de copropiedad y convivencia, donde se han vinculado 549 ciudadanas y ciudadanos (enero 8 + marzo 53 + abril 34 + 36 mayo + 52 junio + 109 julio + 101 agosto + 156 septiembre ciudadanas y ciudadanos vinculados)   
- Se vincularon 100 mayo + 11 junio organizaciones y personas naturales al programa de la red de aliados.</t>
  </si>
  <si>
    <t>En septiembre se vincularon 225 ciudadanos y ciudadanas, a través de las siguientes acciones de participación: 
- Espacios de participación se vincularon 30 ciudadanas y ciudadanos
- Programa de copropiedad y convivencia se vincularon 156 ciudadanas y ciudadanos 
- se vincularon 39 ciudadanos y ciudadanas que participaron en la jornada de inducción del programa de voluntariado.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Se han vinculado ciudadanos y ciudadanas de las localidades de Engativá, Los Mártires, Bosa, Usaquén, Chapinero, Tunjuelito, Teusaquillo, Kennedy, Puente Aranda, Ciudad Bolívar, Rafael Uribe Uribe, Suba y Usme.</t>
  </si>
  <si>
    <t xml:space="preserve">Con corte al 30 de septiembre de 2023, la meta presenta una magnitud ejecutada de 72 pactos; lo que representa un avance del 96% en la vigencia 2023 
A la fecha el Instituto ha definido y ejecutado 952 pactos con las instancias y espacios de participación ciudadana y movilización social por localidad para la Protección y Bienestar Animal (acumulados PDD; 2020=60 + 2021=390 + 2022=430 + 2023=72). 
Son espacios de participación respaldados por Normas Distritales y/o locales, en los que permanentemente interactúan los ciudadanos, representantes de la Entidades públicas y autoridades de la Administración Distrital y se tratan temas como: necesidades de una comunidad, sus posibles soluciones, implementación de la política pública y el desarrollo programas o proyectos propios en el distrito. En septiembre se ejecutaron 5 pactos, se lograron importantes gestiones para las localidades de Engativá, Santa Fe, Los Mártires, Usme y una jornada interlocal donde participaron las localidades de Antonio Nariño, La Candelaria, Santa Fe, Los Mártires y Chapinero llevando los servicios y programas de protección y bienestar animal a las comunidades con quienes se pactaron los compromisos. </t>
  </si>
  <si>
    <t xml:space="preserve">En septiembre se ejecutaron 5 pactos, se lograron importantes gestiones para las localidades de Engativá, Santa Fe, Los Mártires, Usme y una jornada interlocal donde participaron las localidades de Antonio Nariño, La Candelaria, Santa Fe, Los Mártires y Chapinero llevando los servicios y programas de protección y bienestar animal a las comunidades con quienes se pactaron los compromisos. </t>
  </si>
  <si>
    <t xml:space="preserve">En el trascurso del mes se celebró 1 alianza de acuerdo con lo programado. Esta alianza, fue realizada con la Organización Antiespecista EVOLUZOON para lo cual se han propuesto los siguientes compromisos:
IIDPYBA
*Acompañar espacios definidos entre las partes durante la cumbre de acuerdo con la agenda programada para agosto
*Apoyar en la divulgación e invitación de la comunidad a la programación de la cumbre
*Generar los espacios que permitan la participación de EVOLUZOON en acciones que permitan promocionar y fortalecer a colaboradores de la entidad y ciudadanía en general de la entidad los conocimientos del veganismo y las acciones a favor de los animales a través de reuniones institucionales y siendo parte de la agenda de la Semana Distrital de Protección y Bienestar Animal 2023
EVOLUZOON
*Acompañar los espacios que se concreten entre la entidad y la organización 
*Generar los espacios de participación del IDPYBA durante la Cumbre 
*Realizar la convocatoria para la asistencia de los ciudadanos a las jornadas articuladas conjuntamente.
</t>
  </si>
  <si>
    <t>Con corte al 30 de septiembre de 2023, han sido vinculadas 1865  personas, lo que representa un avance del 88,81% frente a la programación de la vigencia 2023. 
En este orden, se destaca la implementación de acciones de apropiación de la cultura ciudadana con las estrategias Mirar y no tocar es amar en el marco del Sistema Distrital de Cuidado, Huellitas de la calle en respuesta a las responsabilidades con la Política Pública de Habitabilidad en Calle, Pisa el freno hay vida en la vía que también aporta al cumplimiento de acciones de la Política Pública Distrital de Espacio Público y Servicio Social Estudiantil por los animales que con sus acciones aporta a la Política Pública Distrital de Juventud.
Es de resaltar que además se desarrollan acciones de apropiación de la cultura ciudadana en respuesta a los requerimientos ciudadanos, institucionales e instancias de participación ciudadana que apuntan al cumplimento de la meta para la vigencia 2023.</t>
  </si>
  <si>
    <t>En el trascurso de la vigencia se han adelantado 9 alianzas de las 10 programadas, equivalente al 90% de la magnitud programada para la vigencia 2023.  
 Estas alianzas, fueron realizadas con  la Subred Centro Oriente, la empresa Diverpool, Banco de la Republica, Constructora Bolívar FMC Technologies, Prosperidad Social, agencia de publicidad Llorente &amp; Llorente, la Universidad Sergio arboleda y la Organización antiespecista EVOLUZOON para lo cual se han realizado las siguientes actividades: 
La alianza con la organización  tiene por objetivo: definir acciones que permitan fortalecer el conocimiento de las acciones que realiza el Instituto en el marco de la CUMBRE SOBRE LA CUESTIÓN ANIMAL a través de la presentación de las estrategias de la Subdirección de Cultura Ciudadana y Gestión del Conocimiento, así como la articulación para generar un calendario de actividades en el marco de la Semana Distrital de Protección y Bienestar Animal.</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</si>
</sst>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0_);_(* \(#,##0.00000\);_(* &quot;-&quot;??_);_(@_)"/>
    <numFmt numFmtId="176" formatCode="_(* #,##0.0_);_(* \(#,##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
      <sz val="8"/>
      <color theme="1"/>
      <name val="Arial"/>
      <family val="2"/>
    </font>
    <font>
      <b/>
      <sz val="9"/>
      <color rgb="FF000000"/>
      <name val="Tahoma"/>
      <family val="2"/>
    </font>
    <font>
      <sz val="9"/>
      <color rgb="FF000000"/>
      <name val="Tahoma"/>
      <family val="2"/>
    </font>
    <font>
      <sz val="8"/>
      <color rgb="FF000000"/>
      <name val="Arial"/>
      <family val="2"/>
    </font>
    <font>
      <sz val="8"/>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0"/>
        <bgColor rgb="FF000000"/>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8" fontId="35" fillId="0" borderId="0" applyFont="0" applyFill="0" applyBorder="0" applyAlignment="0" applyProtection="0"/>
    <xf numFmtId="166" fontId="35" fillId="0" borderId="0" applyFont="0" applyFill="0" applyBorder="0" applyAlignment="0" applyProtection="0"/>
    <xf numFmtId="41" fontId="35" fillId="0" borderId="0" applyFont="0" applyFill="0" applyBorder="0" applyAlignment="0" applyProtection="0"/>
    <xf numFmtId="168"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29">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6" fontId="35"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4" fontId="9" fillId="0" borderId="10" xfId="1371" applyNumberFormat="1" applyFont="1" applyBorder="1" applyAlignment="1" applyProtection="1">
      <alignment vertical="center" wrapText="1"/>
      <protection locked="0"/>
    </xf>
    <xf numFmtId="0" fontId="9" fillId="0" borderId="10"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0" fontId="9" fillId="0" borderId="17" xfId="1495" applyNumberFormat="1" applyFont="1" applyFill="1" applyBorder="1" applyAlignment="1" applyProtection="1">
      <alignment vertical="center" wrapText="1"/>
      <protection locked="0" hidden="1"/>
    </xf>
    <xf numFmtId="9" fontId="56" fillId="0" borderId="10" xfId="1495" applyFont="1" applyFill="1" applyBorder="1" applyAlignment="1" applyProtection="1">
      <alignment horizontal="center"/>
      <protection hidden="1"/>
    </xf>
    <xf numFmtId="171" fontId="9" fillId="24"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9" fillId="0" borderId="20" xfId="1250" applyNumberFormat="1" applyFont="1" applyFill="1" applyBorder="1" applyAlignment="1">
      <alignment horizontal="center" vertical="center"/>
    </xf>
    <xf numFmtId="1" fontId="9" fillId="0" borderId="20" xfId="1250" applyNumberFormat="1" applyFont="1" applyFill="1" applyBorder="1" applyAlignment="1">
      <alignment horizontal="center" vertical="center"/>
    </xf>
    <xf numFmtId="171" fontId="53" fillId="0" borderId="0" xfId="0" applyNumberFormat="1" applyFont="1"/>
    <xf numFmtId="1" fontId="53" fillId="0" borderId="0" xfId="0" applyNumberFormat="1" applyFont="1"/>
    <xf numFmtId="9" fontId="77" fillId="0" borderId="10" xfId="1495" applyFont="1" applyFill="1" applyBorder="1" applyAlignment="1" applyProtection="1">
      <alignment horizontal="center"/>
      <protection hidden="1"/>
    </xf>
    <xf numFmtId="9" fontId="53" fillId="0" borderId="10" xfId="1495" applyFont="1" applyFill="1" applyBorder="1" applyAlignment="1" applyProtection="1">
      <alignment horizontal="center"/>
      <protection hidden="1"/>
    </xf>
    <xf numFmtId="1" fontId="9" fillId="50" borderId="20" xfId="1496" applyNumberFormat="1" applyFont="1" applyFill="1" applyBorder="1" applyAlignment="1">
      <alignment vertical="center" wrapText="1"/>
    </xf>
    <xf numFmtId="1" fontId="9" fillId="50" borderId="47" xfId="1496" applyNumberFormat="1" applyFont="1" applyFill="1" applyBorder="1" applyAlignment="1">
      <alignment vertical="center" wrapText="1"/>
    </xf>
    <xf numFmtId="1" fontId="53" fillId="50" borderId="10" xfId="1250" applyNumberFormat="1" applyFont="1" applyFill="1" applyBorder="1" applyAlignment="1">
      <alignment horizontal="center" vertical="center"/>
    </xf>
    <xf numFmtId="168" fontId="53" fillId="50" borderId="10" xfId="1250" applyFont="1" applyFill="1" applyBorder="1" applyAlignment="1">
      <alignment horizontal="center" vertical="center"/>
    </xf>
    <xf numFmtId="171" fontId="9" fillId="50" borderId="20" xfId="1250" applyNumberFormat="1" applyFont="1" applyFill="1" applyBorder="1" applyAlignment="1">
      <alignment vertical="center" wrapText="1"/>
    </xf>
    <xf numFmtId="171" fontId="9" fillId="50" borderId="47" xfId="1250" applyNumberFormat="1" applyFont="1" applyFill="1" applyBorder="1" applyAlignment="1">
      <alignment vertical="center" wrapText="1"/>
    </xf>
    <xf numFmtId="171" fontId="53" fillId="50" borderId="10" xfId="1250" applyNumberFormat="1" applyFont="1" applyFill="1" applyBorder="1" applyAlignment="1">
      <alignment horizontal="center" vertical="center"/>
    </xf>
    <xf numFmtId="171" fontId="53" fillId="50" borderId="10" xfId="1250" applyNumberFormat="1" applyFont="1" applyFill="1" applyBorder="1" applyAlignment="1">
      <alignment vertical="center"/>
    </xf>
    <xf numFmtId="168" fontId="9" fillId="0" borderId="10" xfId="1250" applyFont="1" applyFill="1" applyBorder="1" applyAlignment="1">
      <alignment horizontal="center" vertical="center"/>
    </xf>
    <xf numFmtId="168" fontId="53" fillId="0" borderId="10" xfId="1250" applyFont="1" applyFill="1" applyBorder="1" applyAlignment="1">
      <alignment horizontal="center" vertical="center"/>
    </xf>
    <xf numFmtId="1" fontId="53" fillId="0" borderId="10" xfId="1250" applyNumberFormat="1" applyFont="1" applyFill="1" applyBorder="1" applyAlignment="1">
      <alignment horizontal="center" vertical="center"/>
    </xf>
    <xf numFmtId="1" fontId="9" fillId="50" borderId="47" xfId="1496" applyNumberFormat="1" applyFont="1" applyFill="1" applyBorder="1" applyAlignment="1">
      <alignment horizontal="center" vertical="center" wrapText="1"/>
    </xf>
    <xf numFmtId="175" fontId="0" fillId="0" borderId="0" xfId="0" applyNumberFormat="1"/>
    <xf numFmtId="0" fontId="53" fillId="0" borderId="0" xfId="0" applyFont="1" applyAlignment="1">
      <alignment wrapText="1"/>
    </xf>
    <xf numFmtId="10" fontId="9" fillId="50" borderId="17" xfId="1495" applyNumberFormat="1" applyFont="1" applyFill="1" applyBorder="1" applyAlignment="1" applyProtection="1">
      <alignment horizontal="center" vertical="center" wrapText="1"/>
      <protection locked="0" hidden="1"/>
    </xf>
    <xf numFmtId="1" fontId="9" fillId="50" borderId="20" xfId="1250" applyNumberFormat="1" applyFont="1" applyFill="1" applyBorder="1" applyAlignment="1">
      <alignment horizontal="center" vertical="center"/>
    </xf>
    <xf numFmtId="0" fontId="53" fillId="0" borderId="25" xfId="1371" applyFont="1" applyBorder="1" applyAlignment="1" applyProtection="1">
      <alignment vertical="top" wrapText="1"/>
      <protection locked="0"/>
    </xf>
    <xf numFmtId="0" fontId="53" fillId="0" borderId="0" xfId="1371" applyFont="1" applyAlignment="1" applyProtection="1">
      <alignment vertical="top" wrapText="1"/>
      <protection locked="0"/>
    </xf>
    <xf numFmtId="10" fontId="53" fillId="0" borderId="0" xfId="0" applyNumberFormat="1" applyFont="1"/>
    <xf numFmtId="9" fontId="56" fillId="50" borderId="10" xfId="1495" applyFont="1" applyFill="1" applyBorder="1" applyAlignment="1" applyProtection="1">
      <alignment horizontal="center"/>
      <protection hidden="1"/>
    </xf>
    <xf numFmtId="10" fontId="9" fillId="0" borderId="17" xfId="1495" applyNumberFormat="1" applyFont="1" applyFill="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6" xfId="0" applyFont="1" applyBorder="1" applyAlignment="1" applyProtection="1">
      <alignment horizontal="center"/>
      <protection locked="0"/>
    </xf>
    <xf numFmtId="0" fontId="70" fillId="0" borderId="29"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Border="1" applyAlignment="1">
      <alignment horizontal="center" vertical="center"/>
    </xf>
    <xf numFmtId="0" fontId="52" fillId="0" borderId="23" xfId="1371" applyFont="1" applyBorder="1" applyAlignment="1">
      <alignment horizontal="center" vertical="center"/>
    </xf>
    <xf numFmtId="0" fontId="52" fillId="0" borderId="46"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9" xfId="1371" applyFont="1" applyBorder="1" applyAlignment="1">
      <alignment horizontal="center" vertical="center"/>
    </xf>
    <xf numFmtId="0" fontId="52" fillId="0" borderId="28" xfId="1371" applyFont="1" applyBorder="1" applyAlignment="1">
      <alignment horizontal="center" vertical="center"/>
    </xf>
    <xf numFmtId="0" fontId="52" fillId="0" borderId="50"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8" xfId="1371" applyFont="1" applyBorder="1" applyAlignment="1">
      <alignment horizontal="center" vertical="center"/>
    </xf>
    <xf numFmtId="0" fontId="59" fillId="0" borderId="23" xfId="1371" applyFont="1" applyBorder="1" applyAlignment="1">
      <alignment horizontal="center" vertical="center"/>
    </xf>
    <xf numFmtId="0" fontId="59" fillId="0" borderId="46"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54"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40" xfId="0" applyFont="1" applyBorder="1" applyAlignment="1" applyProtection="1">
      <alignment horizontal="center" vertical="center" wrapText="1"/>
      <protection locked="0"/>
    </xf>
    <xf numFmtId="0" fontId="57" fillId="0" borderId="42"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39" xfId="0" applyFont="1" applyBorder="1" applyAlignment="1">
      <alignment horizontal="center"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52" fillId="0" borderId="22" xfId="1371" applyFont="1" applyBorder="1" applyAlignment="1">
      <alignment horizontal="center" vertical="center"/>
    </xf>
    <xf numFmtId="0" fontId="52" fillId="0" borderId="24" xfId="1371" applyFont="1" applyBorder="1" applyAlignment="1">
      <alignment horizontal="center" vertical="center"/>
    </xf>
    <xf numFmtId="0" fontId="52" fillId="0" borderId="25" xfId="1371" applyFont="1" applyBorder="1" applyAlignment="1">
      <alignment horizontal="center" vertical="center"/>
    </xf>
    <xf numFmtId="0" fontId="52" fillId="0" borderId="26" xfId="1371" applyFont="1" applyBorder="1" applyAlignment="1">
      <alignment horizontal="center" vertical="center"/>
    </xf>
    <xf numFmtId="0" fontId="52" fillId="0" borderId="27" xfId="1371" applyFont="1" applyBorder="1" applyAlignment="1">
      <alignment horizontal="center" vertical="center"/>
    </xf>
    <xf numFmtId="0" fontId="52" fillId="0" borderId="29" xfId="1371" applyFont="1" applyBorder="1" applyAlignment="1">
      <alignment horizontal="center" vertical="center"/>
    </xf>
    <xf numFmtId="0" fontId="53" fillId="0" borderId="20" xfId="1371" applyFont="1" applyBorder="1" applyAlignment="1" applyProtection="1">
      <alignment horizontal="justify" vertical="center" wrapText="1"/>
      <protection locked="0"/>
    </xf>
    <xf numFmtId="0" fontId="53" fillId="0" borderId="33" xfId="1371" applyFont="1" applyBorder="1" applyAlignment="1" applyProtection="1">
      <alignment horizontal="justify" vertical="center" wrapText="1"/>
      <protection locked="0"/>
    </xf>
    <xf numFmtId="0" fontId="53" fillId="0" borderId="35" xfId="1371" applyFont="1" applyBorder="1" applyAlignment="1" applyProtection="1">
      <alignment horizontal="justify" vertical="center" wrapText="1"/>
      <protection locked="0"/>
    </xf>
    <xf numFmtId="0" fontId="9" fillId="50" borderId="20" xfId="1371" applyFont="1" applyFill="1" applyBorder="1" applyAlignment="1" applyProtection="1">
      <alignment horizontal="justify" vertical="center" wrapText="1"/>
      <protection locked="0"/>
    </xf>
    <xf numFmtId="0" fontId="9" fillId="50" borderId="33" xfId="1371" applyFont="1" applyFill="1" applyBorder="1" applyAlignment="1" applyProtection="1">
      <alignment horizontal="justify" vertical="center" wrapText="1"/>
      <protection locked="0"/>
    </xf>
    <xf numFmtId="0" fontId="9" fillId="50" borderId="47" xfId="1371" applyFont="1" applyFill="1" applyBorder="1" applyAlignment="1" applyProtection="1">
      <alignment horizontal="justify" vertical="center" wrapText="1"/>
      <protection locked="0"/>
    </xf>
    <xf numFmtId="0" fontId="52" fillId="61" borderId="10" xfId="1371" applyFont="1" applyFill="1" applyBorder="1" applyAlignment="1">
      <alignment horizontal="center" vertical="center"/>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3" xfId="1371" applyFont="1" applyBorder="1" applyAlignment="1">
      <alignment horizontal="center" vertical="center" wrapText="1"/>
    </xf>
    <xf numFmtId="0" fontId="9" fillId="0" borderId="47" xfId="1371" applyFont="1" applyBorder="1" applyAlignment="1">
      <alignment horizontal="center" vertical="center" wrapText="1"/>
    </xf>
    <xf numFmtId="14" fontId="9" fillId="50" borderId="20" xfId="1371" applyNumberFormat="1" applyFont="1" applyFill="1" applyBorder="1" applyAlignment="1">
      <alignment horizontal="center" vertical="center" wrapText="1"/>
    </xf>
    <xf numFmtId="14" fontId="9" fillId="50" borderId="33" xfId="1371" applyNumberFormat="1" applyFont="1" applyFill="1" applyBorder="1" applyAlignment="1">
      <alignment horizontal="center" vertical="center" wrapText="1"/>
    </xf>
    <xf numFmtId="14" fontId="9" fillId="50" borderId="35" xfId="1371"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1" fontId="9" fillId="50" borderId="20" xfId="1250" applyNumberFormat="1" applyFont="1" applyFill="1" applyBorder="1" applyAlignment="1">
      <alignment horizontal="center" vertical="center" wrapText="1"/>
    </xf>
    <xf numFmtId="1" fontId="9" fillId="50" borderId="33" xfId="1250" applyNumberFormat="1" applyFont="1" applyFill="1" applyBorder="1" applyAlignment="1">
      <alignment horizontal="center" vertical="center" wrapText="1"/>
    </xf>
    <xf numFmtId="1" fontId="9" fillId="50" borderId="47" xfId="1250" applyNumberFormat="1" applyFont="1" applyFill="1" applyBorder="1" applyAlignment="1">
      <alignment horizontal="center" vertical="center" wrapText="1"/>
    </xf>
    <xf numFmtId="0" fontId="9" fillId="0" borderId="35" xfId="1371" applyFont="1" applyBorder="1" applyAlignment="1">
      <alignment horizontal="center" vertical="center" wrapText="1"/>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71" fontId="9" fillId="50" borderId="17" xfId="1250" applyNumberFormat="1" applyFont="1" applyFill="1" applyBorder="1" applyAlignment="1" applyProtection="1">
      <alignment horizontal="center" vertical="center" wrapText="1"/>
      <protection locked="0"/>
    </xf>
    <xf numFmtId="171" fontId="9" fillId="50" borderId="36" xfId="1250" applyNumberFormat="1" applyFont="1" applyFill="1" applyBorder="1" applyAlignment="1" applyProtection="1">
      <alignment horizontal="center" vertical="center" wrapText="1"/>
      <protection locked="0"/>
    </xf>
    <xf numFmtId="171" fontId="9" fillId="50" borderId="19" xfId="1250" applyNumberFormat="1" applyFont="1" applyFill="1" applyBorder="1" applyAlignment="1" applyProtection="1">
      <alignment horizontal="center" vertical="center" wrapText="1"/>
      <protection locked="0"/>
    </xf>
    <xf numFmtId="0" fontId="9" fillId="0" borderId="10" xfId="1371" applyFont="1" applyBorder="1" applyAlignment="1">
      <alignment horizontal="center" vertical="center" wrapText="1"/>
    </xf>
    <xf numFmtId="0" fontId="9" fillId="0" borderId="10" xfId="1371" applyFont="1" applyBorder="1" applyAlignment="1">
      <alignment horizontal="center" vertical="center"/>
    </xf>
    <xf numFmtId="0" fontId="14"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Border="1" applyAlignment="1" applyProtection="1">
      <alignment horizontal="center" vertical="center" wrapText="1"/>
      <protection hidden="1"/>
    </xf>
    <xf numFmtId="49" fontId="9" fillId="50" borderId="10" xfId="1371" applyNumberFormat="1"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0" fontId="11" fillId="24" borderId="10" xfId="1371" applyFont="1" applyFill="1" applyBorder="1" applyAlignment="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168" fontId="9" fillId="50" borderId="17" xfId="1250" applyFont="1" applyFill="1" applyBorder="1" applyAlignment="1" applyProtection="1">
      <alignment horizontal="center" vertical="center" wrapText="1"/>
      <protection locked="0"/>
    </xf>
    <xf numFmtId="168" fontId="9" fillId="50" borderId="36" xfId="1250" applyFont="1" applyFill="1" applyBorder="1" applyAlignment="1" applyProtection="1">
      <alignment horizontal="center" vertical="center" wrapText="1"/>
      <protection locked="0"/>
    </xf>
    <xf numFmtId="168" fontId="9" fillId="50" borderId="19" xfId="1250" applyFont="1" applyFill="1" applyBorder="1" applyAlignment="1" applyProtection="1">
      <alignment horizontal="center" vertical="center" wrapText="1"/>
      <protection locked="0"/>
    </xf>
    <xf numFmtId="176" fontId="9" fillId="50" borderId="17" xfId="1250" applyNumberFormat="1" applyFont="1" applyFill="1" applyBorder="1" applyAlignment="1" applyProtection="1">
      <alignment horizontal="center" vertical="center" wrapText="1"/>
      <protection locked="0"/>
    </xf>
    <xf numFmtId="176" fontId="9" fillId="50" borderId="36" xfId="1250" applyNumberFormat="1" applyFont="1" applyFill="1" applyBorder="1" applyAlignment="1" applyProtection="1">
      <alignment horizontal="center" vertical="center" wrapText="1"/>
      <protection locked="0"/>
    </xf>
    <xf numFmtId="176" fontId="9" fillId="50" borderId="19" xfId="1250" applyNumberFormat="1" applyFont="1" applyFill="1" applyBorder="1" applyAlignment="1" applyProtection="1">
      <alignment horizontal="center" vertical="center" wrapText="1"/>
      <protection locked="0"/>
    </xf>
    <xf numFmtId="0" fontId="76" fillId="50" borderId="33" xfId="1371" applyFont="1" applyFill="1" applyBorder="1" applyAlignment="1" applyProtection="1">
      <alignment horizontal="justify" vertical="center" wrapText="1"/>
      <protection locked="0"/>
    </xf>
    <xf numFmtId="0" fontId="76" fillId="50" borderId="47" xfId="1371" applyFont="1" applyFill="1" applyBorder="1" applyAlignment="1" applyProtection="1">
      <alignment horizontal="justify" vertical="center" wrapText="1"/>
      <protection locked="0"/>
    </xf>
    <xf numFmtId="171" fontId="9" fillId="50" borderId="20" xfId="1250" applyNumberFormat="1" applyFont="1" applyFill="1" applyBorder="1" applyAlignment="1">
      <alignment horizontal="center" vertical="center" wrapText="1"/>
    </xf>
    <xf numFmtId="171" fontId="9" fillId="50" borderId="33" xfId="1250" applyNumberFormat="1" applyFont="1" applyFill="1" applyBorder="1" applyAlignment="1">
      <alignment horizontal="center" vertical="center" wrapText="1"/>
    </xf>
    <xf numFmtId="171" fontId="9" fillId="50" borderId="47" xfId="1250" applyNumberFormat="1" applyFont="1" applyFill="1" applyBorder="1" applyAlignment="1">
      <alignment horizontal="center" vertical="center" wrapText="1"/>
    </xf>
    <xf numFmtId="0" fontId="9" fillId="0" borderId="20" xfId="1371" applyFont="1" applyBorder="1" applyAlignment="1" applyProtection="1">
      <alignment horizontal="justify" vertical="center" wrapText="1"/>
      <protection locked="0"/>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33" xfId="1371" applyFont="1" applyBorder="1" applyAlignment="1" applyProtection="1">
      <alignment horizontal="justify" vertical="center" wrapText="1"/>
      <protection locked="0"/>
    </xf>
    <xf numFmtId="0" fontId="9" fillId="0" borderId="35" xfId="1371" applyFont="1" applyBorder="1" applyAlignment="1" applyProtection="1">
      <alignment horizontal="justify" vertical="center" wrapText="1"/>
      <protection locked="0"/>
    </xf>
    <xf numFmtId="0" fontId="9" fillId="50" borderId="20" xfId="1371" applyFont="1" applyFill="1" applyBorder="1" applyAlignment="1" applyProtection="1">
      <alignment horizontal="justify" vertical="top" wrapText="1"/>
      <protection locked="0"/>
    </xf>
    <xf numFmtId="0" fontId="9" fillId="50" borderId="33" xfId="1371" applyFont="1" applyFill="1" applyBorder="1" applyAlignment="1" applyProtection="1">
      <alignment horizontal="justify" vertical="top" wrapText="1"/>
      <protection locked="0"/>
    </xf>
    <xf numFmtId="0" fontId="9" fillId="50" borderId="47" xfId="1371" applyFont="1" applyFill="1" applyBorder="1" applyAlignment="1" applyProtection="1">
      <alignment horizontal="justify" vertical="top" wrapText="1"/>
      <protection locked="0"/>
    </xf>
    <xf numFmtId="0" fontId="77" fillId="0" borderId="20" xfId="1371" applyFont="1" applyBorder="1" applyAlignment="1" applyProtection="1">
      <alignment horizontal="left" vertical="center" wrapText="1"/>
      <protection locked="0"/>
    </xf>
    <xf numFmtId="0" fontId="77" fillId="0" borderId="33" xfId="1371" applyFont="1" applyBorder="1" applyAlignment="1" applyProtection="1">
      <alignment horizontal="left" vertical="center" wrapText="1"/>
      <protection locked="0"/>
    </xf>
    <xf numFmtId="0" fontId="77" fillId="0" borderId="35" xfId="1371" applyFont="1" applyBorder="1" applyAlignment="1" applyProtection="1">
      <alignment horizontal="left" vertical="center" wrapText="1"/>
      <protection locked="0"/>
    </xf>
    <xf numFmtId="0" fontId="77" fillId="0" borderId="20" xfId="1371" applyFont="1" applyBorder="1" applyAlignment="1" applyProtection="1">
      <alignment horizontal="justify" vertical="center" wrapText="1"/>
      <protection locked="0"/>
    </xf>
    <xf numFmtId="0" fontId="77" fillId="0" borderId="33" xfId="1371" applyFont="1" applyBorder="1" applyAlignment="1" applyProtection="1">
      <alignment horizontal="justify" vertical="center" wrapText="1"/>
      <protection locked="0"/>
    </xf>
    <xf numFmtId="0" fontId="77" fillId="0" borderId="35" xfId="1371" applyFont="1" applyBorder="1" applyAlignment="1" applyProtection="1">
      <alignment horizontal="justify" vertical="center" wrapText="1"/>
      <protection locked="0"/>
    </xf>
    <xf numFmtId="0" fontId="80" fillId="0" borderId="10" xfId="0" applyFont="1" applyBorder="1" applyAlignment="1">
      <alignment horizontal="justify" vertical="center" wrapText="1"/>
    </xf>
    <xf numFmtId="0" fontId="81" fillId="65" borderId="10" xfId="0" applyFont="1" applyFill="1" applyBorder="1" applyAlignment="1">
      <alignment horizontal="justify" vertical="top"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50" borderId="35" xfId="1371" applyFont="1" applyFill="1" applyBorder="1" applyAlignment="1">
      <alignment horizontal="center" vertical="center"/>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cellStyle name="20% - Énfasis1 11" xfId="2"/>
    <cellStyle name="20% - Énfasis1 12" xfId="3"/>
    <cellStyle name="20% - Énfasis1 13" xfId="4"/>
    <cellStyle name="20% - Énfasis1 14" xfId="5"/>
    <cellStyle name="20% - Énfasis1 15" xfId="6"/>
    <cellStyle name="20% - Énfasis1 16" xfId="7"/>
    <cellStyle name="20% - Énfasis1 17" xfId="8"/>
    <cellStyle name="20% - Énfasis1 18" xfId="9"/>
    <cellStyle name="20% - Énfasis1 19" xfId="10"/>
    <cellStyle name="20% - Énfasis1 2" xfId="11"/>
    <cellStyle name="20% - Énfasis1 20" xfId="12"/>
    <cellStyle name="20% - Énfasis1 3" xfId="13"/>
    <cellStyle name="20% - Énfasis1 4" xfId="14"/>
    <cellStyle name="20% - Énfasis1 5" xfId="15"/>
    <cellStyle name="20% - Énfasis1 6" xfId="16"/>
    <cellStyle name="20% - Énfasis1 7" xfId="17"/>
    <cellStyle name="20% - Énfasis1 8" xfId="18"/>
    <cellStyle name="20% - Énfasis1 9" xfId="19"/>
    <cellStyle name="20% - Énfasis1 9 10" xfId="20"/>
    <cellStyle name="20% - Énfasis1 9 11" xfId="21"/>
    <cellStyle name="20% - Énfasis1 9 12" xfId="22"/>
    <cellStyle name="20% - Énfasis1 9 13" xfId="23"/>
    <cellStyle name="20% - Énfasis1 9 14" xfId="24"/>
    <cellStyle name="20% - Énfasis1 9 15" xfId="25"/>
    <cellStyle name="20% - Énfasis1 9 16" xfId="26"/>
    <cellStyle name="20% - Énfasis1 9 17" xfId="27"/>
    <cellStyle name="20% - Énfasis1 9 18" xfId="28"/>
    <cellStyle name="20% - Énfasis1 9 19" xfId="29"/>
    <cellStyle name="20% - Énfasis1 9 2" xfId="30"/>
    <cellStyle name="20% - Énfasis1 9 20" xfId="31"/>
    <cellStyle name="20% - Énfasis1 9 21" xfId="32"/>
    <cellStyle name="20% - Énfasis1 9 22" xfId="33"/>
    <cellStyle name="20% - Énfasis1 9 3" xfId="34"/>
    <cellStyle name="20% - Énfasis1 9 4" xfId="35"/>
    <cellStyle name="20% - Énfasis1 9 5" xfId="36"/>
    <cellStyle name="20% - Énfasis1 9 6" xfId="37"/>
    <cellStyle name="20% - Énfasis1 9 7" xfId="38"/>
    <cellStyle name="20% - Énfasis1 9 8" xfId="39"/>
    <cellStyle name="20% - Énfasis1 9 9" xfId="40"/>
    <cellStyle name="20% - Énfasis2 10" xfId="41"/>
    <cellStyle name="20% - Énfasis2 11" xfId="42"/>
    <cellStyle name="20% - Énfasis2 12" xfId="43"/>
    <cellStyle name="20% - Énfasis2 13" xfId="44"/>
    <cellStyle name="20% - Énfasis2 14" xfId="45"/>
    <cellStyle name="20% - Énfasis2 15" xfId="46"/>
    <cellStyle name="20% - Énfasis2 16" xfId="47"/>
    <cellStyle name="20% - Énfasis2 17" xfId="48"/>
    <cellStyle name="20% - Énfasis2 18" xfId="49"/>
    <cellStyle name="20% - Énfasis2 19" xfId="50"/>
    <cellStyle name="20% - Énfasis2 2" xfId="51"/>
    <cellStyle name="20% - Énfasis2 20" xfId="52"/>
    <cellStyle name="20% - Énfasis2 3" xfId="53"/>
    <cellStyle name="20% - Énfasis2 4" xfId="54"/>
    <cellStyle name="20% - Énfasis2 5" xfId="55"/>
    <cellStyle name="20% - Énfasis2 6" xfId="56"/>
    <cellStyle name="20% - Énfasis2 7" xfId="57"/>
    <cellStyle name="20% - Énfasis2 8" xfId="58"/>
    <cellStyle name="20% - Énfasis2 9" xfId="59"/>
    <cellStyle name="20% - Énfasis2 9 10" xfId="60"/>
    <cellStyle name="20% - Énfasis2 9 11" xfId="61"/>
    <cellStyle name="20% - Énfasis2 9 12" xfId="62"/>
    <cellStyle name="20% - Énfasis2 9 13" xfId="63"/>
    <cellStyle name="20% - Énfasis2 9 14" xfId="64"/>
    <cellStyle name="20% - Énfasis2 9 15" xfId="65"/>
    <cellStyle name="20% - Énfasis2 9 16" xfId="66"/>
    <cellStyle name="20% - Énfasis2 9 17" xfId="67"/>
    <cellStyle name="20% - Énfasis2 9 18" xfId="68"/>
    <cellStyle name="20% - Énfasis2 9 19" xfId="69"/>
    <cellStyle name="20% - Énfasis2 9 2" xfId="70"/>
    <cellStyle name="20% - Énfasis2 9 20" xfId="71"/>
    <cellStyle name="20% - Énfasis2 9 21" xfId="72"/>
    <cellStyle name="20% - Énfasis2 9 22" xfId="73"/>
    <cellStyle name="20% - Énfasis2 9 3" xfId="74"/>
    <cellStyle name="20% - Énfasis2 9 4" xfId="75"/>
    <cellStyle name="20% - Énfasis2 9 5" xfId="76"/>
    <cellStyle name="20% - Énfasis2 9 6" xfId="77"/>
    <cellStyle name="20% - Énfasis2 9 7" xfId="78"/>
    <cellStyle name="20% - Énfasis2 9 8" xfId="79"/>
    <cellStyle name="20% - Énfasis2 9 9" xfId="80"/>
    <cellStyle name="20% - Énfasis3 10" xfId="81"/>
    <cellStyle name="20% - Énfasis3 11" xfId="82"/>
    <cellStyle name="20% - Énfasis3 12" xfId="83"/>
    <cellStyle name="20% - Énfasis3 13" xfId="84"/>
    <cellStyle name="20% - Énfasis3 14" xfId="85"/>
    <cellStyle name="20% - Énfasis3 15" xfId="86"/>
    <cellStyle name="20% - Énfasis3 16" xfId="87"/>
    <cellStyle name="20% - Énfasis3 17" xfId="88"/>
    <cellStyle name="20% - Énfasis3 18" xfId="89"/>
    <cellStyle name="20% - Énfasis3 19" xfId="90"/>
    <cellStyle name="20% - Énfasis3 2" xfId="91"/>
    <cellStyle name="20% - Énfasis3 20" xfId="92"/>
    <cellStyle name="20% - Énfasis3 3" xfId="93"/>
    <cellStyle name="20% - Énfasis3 4" xfId="94"/>
    <cellStyle name="20% - Énfasis3 5" xfId="95"/>
    <cellStyle name="20% - Énfasis3 6" xfId="96"/>
    <cellStyle name="20% - Énfasis3 7" xfId="97"/>
    <cellStyle name="20% - Énfasis3 8" xfId="98"/>
    <cellStyle name="20% - Énfasis3 9" xfId="99"/>
    <cellStyle name="20% - Énfasis3 9 10" xfId="100"/>
    <cellStyle name="20% - Énfasis3 9 11" xfId="101"/>
    <cellStyle name="20% - Énfasis3 9 12" xfId="102"/>
    <cellStyle name="20% - Énfasis3 9 13" xfId="103"/>
    <cellStyle name="20% - Énfasis3 9 14" xfId="104"/>
    <cellStyle name="20% - Énfasis3 9 15" xfId="105"/>
    <cellStyle name="20% - Énfasis3 9 16" xfId="106"/>
    <cellStyle name="20% - Énfasis3 9 17" xfId="107"/>
    <cellStyle name="20% - Énfasis3 9 18" xfId="108"/>
    <cellStyle name="20% - Énfasis3 9 19" xfId="109"/>
    <cellStyle name="20% - Énfasis3 9 2" xfId="110"/>
    <cellStyle name="20% - Énfasis3 9 20" xfId="111"/>
    <cellStyle name="20% - Énfasis3 9 21" xfId="112"/>
    <cellStyle name="20% - Énfasis3 9 22" xfId="113"/>
    <cellStyle name="20% - Énfasis3 9 3" xfId="114"/>
    <cellStyle name="20% - Énfasis3 9 4" xfId="115"/>
    <cellStyle name="20% - Énfasis3 9 5" xfId="116"/>
    <cellStyle name="20% - Énfasis3 9 6" xfId="117"/>
    <cellStyle name="20% - Énfasis3 9 7" xfId="118"/>
    <cellStyle name="20% - Énfasis3 9 8" xfId="119"/>
    <cellStyle name="20% - Énfasis3 9 9" xfId="120"/>
    <cellStyle name="20% - Énfasis4 10" xfId="121"/>
    <cellStyle name="20% - Énfasis4 11" xfId="122"/>
    <cellStyle name="20% - Énfasis4 12" xfId="123"/>
    <cellStyle name="20% - Énfasis4 13" xfId="124"/>
    <cellStyle name="20% - Énfasis4 14" xfId="125"/>
    <cellStyle name="20% - Énfasis4 15" xfId="126"/>
    <cellStyle name="20% - Énfasis4 16" xfId="127"/>
    <cellStyle name="20% - Énfasis4 17" xfId="128"/>
    <cellStyle name="20% - Énfasis4 18" xfId="129"/>
    <cellStyle name="20% - Énfasis4 19" xfId="130"/>
    <cellStyle name="20% - Énfasis4 2" xfId="131"/>
    <cellStyle name="20% - Énfasis4 20" xfId="132"/>
    <cellStyle name="20% - Énfasis4 3" xfId="133"/>
    <cellStyle name="20% - Énfasis4 4" xfId="134"/>
    <cellStyle name="20% - Énfasis4 5" xfId="135"/>
    <cellStyle name="20% - Énfasis4 6" xfId="136"/>
    <cellStyle name="20% - Énfasis4 7" xfId="137"/>
    <cellStyle name="20% - Énfasis4 8" xfId="138"/>
    <cellStyle name="20% - Énfasis4 9" xfId="139"/>
    <cellStyle name="20% - Énfasis4 9 10" xfId="140"/>
    <cellStyle name="20% - Énfasis4 9 11" xfId="141"/>
    <cellStyle name="20% - Énfasis4 9 12" xfId="142"/>
    <cellStyle name="20% - Énfasis4 9 13" xfId="143"/>
    <cellStyle name="20% - Énfasis4 9 14" xfId="144"/>
    <cellStyle name="20% - Énfasis4 9 15" xfId="145"/>
    <cellStyle name="20% - Énfasis4 9 16" xfId="146"/>
    <cellStyle name="20% - Énfasis4 9 17" xfId="147"/>
    <cellStyle name="20% - Énfasis4 9 18" xfId="148"/>
    <cellStyle name="20% - Énfasis4 9 19" xfId="149"/>
    <cellStyle name="20% - Énfasis4 9 2" xfId="150"/>
    <cellStyle name="20% - Énfasis4 9 20" xfId="151"/>
    <cellStyle name="20% - Énfasis4 9 21" xfId="152"/>
    <cellStyle name="20% - Énfasis4 9 22" xfId="153"/>
    <cellStyle name="20% - Énfasis4 9 3" xfId="154"/>
    <cellStyle name="20% - Énfasis4 9 4" xfId="155"/>
    <cellStyle name="20% - Énfasis4 9 5" xfId="156"/>
    <cellStyle name="20% - Énfasis4 9 6" xfId="157"/>
    <cellStyle name="20% - Énfasis4 9 7" xfId="158"/>
    <cellStyle name="20% - Énfasis4 9 8" xfId="159"/>
    <cellStyle name="20% - Énfasis4 9 9" xfId="160"/>
    <cellStyle name="20% - Énfasis5" xfId="161" builtinId="46" customBuiltin="1"/>
    <cellStyle name="20% - Énfasis5 10" xfId="162"/>
    <cellStyle name="20% - Énfasis5 11" xfId="163"/>
    <cellStyle name="20% - Énfasis5 12" xfId="164"/>
    <cellStyle name="20% - Énfasis5 13" xfId="165"/>
    <cellStyle name="20% - Énfasis5 14" xfId="166"/>
    <cellStyle name="20% - Énfasis5 15" xfId="167"/>
    <cellStyle name="20% - Énfasis5 16" xfId="168"/>
    <cellStyle name="20% - Énfasis5 17" xfId="169"/>
    <cellStyle name="20% - Énfasis5 18" xfId="170"/>
    <cellStyle name="20% - Énfasis5 2" xfId="171"/>
    <cellStyle name="20% - Énfasis5 3" xfId="172"/>
    <cellStyle name="20% - Énfasis5 4" xfId="173"/>
    <cellStyle name="20% - Énfasis5 5" xfId="174"/>
    <cellStyle name="20% - Énfasis5 6" xfId="175"/>
    <cellStyle name="20% - Énfasis5 7" xfId="176"/>
    <cellStyle name="20% - Énfasis5 8" xfId="177"/>
    <cellStyle name="20% - Énfasis5 9" xfId="178"/>
    <cellStyle name="20% - Énfasis5 9 10" xfId="179"/>
    <cellStyle name="20% - Énfasis5 9 11" xfId="180"/>
    <cellStyle name="20% - Énfasis5 9 12" xfId="181"/>
    <cellStyle name="20% - Énfasis5 9 13" xfId="182"/>
    <cellStyle name="20% - Énfasis5 9 14" xfId="183"/>
    <cellStyle name="20% - Énfasis5 9 15" xfId="184"/>
    <cellStyle name="20% - Énfasis5 9 16" xfId="185"/>
    <cellStyle name="20% - Énfasis5 9 17" xfId="186"/>
    <cellStyle name="20% - Énfasis5 9 18" xfId="187"/>
    <cellStyle name="20% - Énfasis5 9 19" xfId="188"/>
    <cellStyle name="20% - Énfasis5 9 2" xfId="189"/>
    <cellStyle name="20% - Énfasis5 9 20" xfId="190"/>
    <cellStyle name="20% - Énfasis5 9 21" xfId="191"/>
    <cellStyle name="20% - Énfasis5 9 22" xfId="192"/>
    <cellStyle name="20% - Énfasis5 9 3" xfId="193"/>
    <cellStyle name="20% - Énfasis5 9 4" xfId="194"/>
    <cellStyle name="20% - Énfasis5 9 5" xfId="195"/>
    <cellStyle name="20% - Énfasis5 9 6" xfId="196"/>
    <cellStyle name="20% - Énfasis5 9 7" xfId="197"/>
    <cellStyle name="20% - Énfasis5 9 8" xfId="198"/>
    <cellStyle name="20% - Énfasis5 9 9" xfId="199"/>
    <cellStyle name="20% - Énfasis6" xfId="200" builtinId="50" customBuiltin="1"/>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xfId="239" builtinId="31" customBuiltin="1"/>
    <cellStyle name="40% - Énfasis1 10" xfId="240"/>
    <cellStyle name="40% - Énfasis1 11" xfId="241"/>
    <cellStyle name="40% - Énfasis1 12" xfId="242"/>
    <cellStyle name="40% - Énfasis1 13" xfId="243"/>
    <cellStyle name="40% - Énfasis1 14" xfId="244"/>
    <cellStyle name="40% - Énfasis1 15" xfId="245"/>
    <cellStyle name="40% - Énfasis1 16" xfId="246"/>
    <cellStyle name="40% - Énfasis1 17" xfId="247"/>
    <cellStyle name="40% - Énfasis1 18" xfId="248"/>
    <cellStyle name="40% - Énfasis1 2" xfId="249"/>
    <cellStyle name="40% - Énfasis1 3" xfId="250"/>
    <cellStyle name="40% - Énfasis1 4" xfId="251"/>
    <cellStyle name="40% - Énfasis1 5" xfId="252"/>
    <cellStyle name="40% - Énfasis1 6" xfId="253"/>
    <cellStyle name="40% - Énfasis1 7" xfId="254"/>
    <cellStyle name="40% - Énfasis1 8" xfId="255"/>
    <cellStyle name="40% - Énfasis1 9" xfId="256"/>
    <cellStyle name="40% - Énfasis1 9 10" xfId="257"/>
    <cellStyle name="40% - Énfasis1 9 11" xfId="258"/>
    <cellStyle name="40% - Énfasis1 9 12" xfId="259"/>
    <cellStyle name="40% - Énfasis1 9 13" xfId="260"/>
    <cellStyle name="40% - Énfasis1 9 14" xfId="261"/>
    <cellStyle name="40% - Énfasis1 9 15" xfId="262"/>
    <cellStyle name="40% - Énfasis1 9 16" xfId="263"/>
    <cellStyle name="40% - Énfasis1 9 17" xfId="264"/>
    <cellStyle name="40% - Énfasis1 9 18" xfId="265"/>
    <cellStyle name="40% - Énfasis1 9 19" xfId="266"/>
    <cellStyle name="40% - Énfasis1 9 2" xfId="267"/>
    <cellStyle name="40% - Énfasis1 9 20" xfId="268"/>
    <cellStyle name="40% - Énfasis1 9 21" xfId="269"/>
    <cellStyle name="40% - Énfasis1 9 22" xfId="270"/>
    <cellStyle name="40% - Énfasis1 9 3" xfId="271"/>
    <cellStyle name="40% - Énfasis1 9 4" xfId="272"/>
    <cellStyle name="40% - Énfasis1 9 5" xfId="273"/>
    <cellStyle name="40% - Énfasis1 9 6" xfId="274"/>
    <cellStyle name="40% - Énfasis1 9 7" xfId="275"/>
    <cellStyle name="40% - Énfasis1 9 8" xfId="276"/>
    <cellStyle name="40% - Énfasis1 9 9" xfId="277"/>
    <cellStyle name="40% - Énfasis2" xfId="278" builtinId="35" customBuiltin="1"/>
    <cellStyle name="40% - Énfasis2 10" xfId="279"/>
    <cellStyle name="40% - Énfasis2 11" xfId="280"/>
    <cellStyle name="40% - Énfasis2 12" xfId="281"/>
    <cellStyle name="40% - Énfasis2 13" xfId="282"/>
    <cellStyle name="40% - Énfasis2 14" xfId="283"/>
    <cellStyle name="40% - Énfasis2 15" xfId="284"/>
    <cellStyle name="40% - Énfasis2 16" xfId="285"/>
    <cellStyle name="40% - Énfasis2 17" xfId="286"/>
    <cellStyle name="40% - Énfasis2 18" xfId="287"/>
    <cellStyle name="40% - Énfasis2 2" xfId="288"/>
    <cellStyle name="40% - Énfasis2 3" xfId="289"/>
    <cellStyle name="40% - Énfasis2 4" xfId="290"/>
    <cellStyle name="40% - Énfasis2 5" xfId="291"/>
    <cellStyle name="40% - Énfasis2 6" xfId="292"/>
    <cellStyle name="40% - Énfasis2 7" xfId="293"/>
    <cellStyle name="40% - Énfasis2 8" xfId="294"/>
    <cellStyle name="40% - Énfasis2 9" xfId="295"/>
    <cellStyle name="40% - Énfasis2 9 10" xfId="296"/>
    <cellStyle name="40% - Énfasis2 9 11" xfId="297"/>
    <cellStyle name="40% - Énfasis2 9 12" xfId="298"/>
    <cellStyle name="40% - Énfasis2 9 13" xfId="299"/>
    <cellStyle name="40% - Énfasis2 9 14" xfId="300"/>
    <cellStyle name="40% - Énfasis2 9 15" xfId="301"/>
    <cellStyle name="40% - Énfasis2 9 16" xfId="302"/>
    <cellStyle name="40% - Énfasis2 9 17" xfId="303"/>
    <cellStyle name="40% - Énfasis2 9 18" xfId="304"/>
    <cellStyle name="40% - Énfasis2 9 19" xfId="305"/>
    <cellStyle name="40% - Énfasis2 9 2" xfId="306"/>
    <cellStyle name="40% - Énfasis2 9 20" xfId="307"/>
    <cellStyle name="40% - Énfasis2 9 21" xfId="308"/>
    <cellStyle name="40% - Énfasis2 9 22" xfId="309"/>
    <cellStyle name="40% - Énfasis2 9 3" xfId="310"/>
    <cellStyle name="40% - Énfasis2 9 4" xfId="311"/>
    <cellStyle name="40% - Énfasis2 9 5" xfId="312"/>
    <cellStyle name="40% - Énfasis2 9 6" xfId="313"/>
    <cellStyle name="40% - Énfasis2 9 7" xfId="314"/>
    <cellStyle name="40% - Énfasis2 9 8" xfId="315"/>
    <cellStyle name="40% - Énfasis2 9 9" xfId="316"/>
    <cellStyle name="40% - Énfasis3 10" xfId="317"/>
    <cellStyle name="40% - Énfasis3 11" xfId="318"/>
    <cellStyle name="40% - Énfasis3 12" xfId="319"/>
    <cellStyle name="40% - Énfasis3 13" xfId="320"/>
    <cellStyle name="40% - Énfasis3 14" xfId="321"/>
    <cellStyle name="40% - Énfasis3 15" xfId="322"/>
    <cellStyle name="40% - Énfasis3 16" xfId="323"/>
    <cellStyle name="40% - Énfasis3 17" xfId="324"/>
    <cellStyle name="40% - Énfasis3 18" xfId="325"/>
    <cellStyle name="40% - Énfasis3 19" xfId="326"/>
    <cellStyle name="40% - Énfasis3 2" xfId="327"/>
    <cellStyle name="40% - Énfasis3 20" xfId="328"/>
    <cellStyle name="40% - Énfasis3 3" xfId="329"/>
    <cellStyle name="40% - Énfasis3 4" xfId="330"/>
    <cellStyle name="40% - Énfasis3 5" xfId="331"/>
    <cellStyle name="40% - Énfasis3 6" xfId="332"/>
    <cellStyle name="40% - Énfasis3 7" xfId="333"/>
    <cellStyle name="40% - Énfasis3 8" xfId="334"/>
    <cellStyle name="40% - Énfasis3 9" xfId="335"/>
    <cellStyle name="40% - Énfasis3 9 10" xfId="336"/>
    <cellStyle name="40% - Énfasis3 9 11" xfId="337"/>
    <cellStyle name="40% - Énfasis3 9 12" xfId="338"/>
    <cellStyle name="40% - Énfasis3 9 13" xfId="339"/>
    <cellStyle name="40% - Énfasis3 9 14" xfId="340"/>
    <cellStyle name="40% - Énfasis3 9 15" xfId="341"/>
    <cellStyle name="40% - Énfasis3 9 16" xfId="342"/>
    <cellStyle name="40% - Énfasis3 9 17" xfId="343"/>
    <cellStyle name="40% - Énfasis3 9 18" xfId="344"/>
    <cellStyle name="40% - Énfasis3 9 19" xfId="345"/>
    <cellStyle name="40% - Énfasis3 9 2" xfId="346"/>
    <cellStyle name="40% - Énfasis3 9 20" xfId="347"/>
    <cellStyle name="40% - Énfasis3 9 21" xfId="348"/>
    <cellStyle name="40% - Énfasis3 9 22" xfId="349"/>
    <cellStyle name="40% - Énfasis3 9 3" xfId="350"/>
    <cellStyle name="40% - Énfasis3 9 4" xfId="351"/>
    <cellStyle name="40% - Énfasis3 9 5" xfId="352"/>
    <cellStyle name="40% - Énfasis3 9 6" xfId="353"/>
    <cellStyle name="40% - Énfasis3 9 7" xfId="354"/>
    <cellStyle name="40% - Énfasis3 9 8" xfId="355"/>
    <cellStyle name="40% - Énfasis3 9 9" xfId="356"/>
    <cellStyle name="40% - Énfasis4" xfId="357" builtinId="43" customBuiltin="1"/>
    <cellStyle name="40% - Énfasis4 10" xfId="358"/>
    <cellStyle name="40% - Énfasis4 11" xfId="359"/>
    <cellStyle name="40% - Énfasis4 12" xfId="360"/>
    <cellStyle name="40% - Énfasis4 13" xfId="361"/>
    <cellStyle name="40% - Énfasis4 14" xfId="362"/>
    <cellStyle name="40% - Énfasis4 15" xfId="363"/>
    <cellStyle name="40% - Énfasis4 16" xfId="364"/>
    <cellStyle name="40% - Énfasis4 17" xfId="365"/>
    <cellStyle name="40% - Énfasis4 18" xfId="366"/>
    <cellStyle name="40% - Énfasis4 2" xfId="367"/>
    <cellStyle name="40% - Énfasis4 3" xfId="368"/>
    <cellStyle name="40% - Énfasis4 4" xfId="369"/>
    <cellStyle name="40% - Énfasis4 5" xfId="370"/>
    <cellStyle name="40% - Énfasis4 6" xfId="371"/>
    <cellStyle name="40% - Énfasis4 7" xfId="372"/>
    <cellStyle name="40% - Énfasis4 8" xfId="373"/>
    <cellStyle name="40% - Énfasis4 9" xfId="374"/>
    <cellStyle name="40% - Énfasis4 9 10" xfId="375"/>
    <cellStyle name="40% - Énfasis4 9 11" xfId="376"/>
    <cellStyle name="40% - Énfasis4 9 12" xfId="377"/>
    <cellStyle name="40% - Énfasis4 9 13" xfId="378"/>
    <cellStyle name="40% - Énfasis4 9 14" xfId="379"/>
    <cellStyle name="40% - Énfasis4 9 15" xfId="380"/>
    <cellStyle name="40% - Énfasis4 9 16" xfId="381"/>
    <cellStyle name="40% - Énfasis4 9 17" xfId="382"/>
    <cellStyle name="40% - Énfasis4 9 18" xfId="383"/>
    <cellStyle name="40% - Énfasis4 9 19" xfId="384"/>
    <cellStyle name="40% - Énfasis4 9 2" xfId="385"/>
    <cellStyle name="40% - Énfasis4 9 20" xfId="386"/>
    <cellStyle name="40% - Énfasis4 9 21" xfId="387"/>
    <cellStyle name="40% - Énfasis4 9 22" xfId="388"/>
    <cellStyle name="40% - Énfasis4 9 3" xfId="389"/>
    <cellStyle name="40% - Énfasis4 9 4" xfId="390"/>
    <cellStyle name="40% - Énfasis4 9 5" xfId="391"/>
    <cellStyle name="40% - Énfasis4 9 6" xfId="392"/>
    <cellStyle name="40% - Énfasis4 9 7" xfId="393"/>
    <cellStyle name="40% - Énfasis4 9 8" xfId="394"/>
    <cellStyle name="40% - Énfasis4 9 9" xfId="395"/>
    <cellStyle name="40% - Énfasis5" xfId="396" builtinId="47" customBuiltin="1"/>
    <cellStyle name="40% - Énfasis5 10" xfId="397"/>
    <cellStyle name="40% - Énfasis5 11" xfId="398"/>
    <cellStyle name="40% - Énfasis5 12" xfId="399"/>
    <cellStyle name="40% - Énfasis5 13" xfId="400"/>
    <cellStyle name="40% - Énfasis5 14" xfId="401"/>
    <cellStyle name="40% - Énfasis5 15" xfId="402"/>
    <cellStyle name="40% - Énfasis5 16" xfId="403"/>
    <cellStyle name="40% - Énfasis5 17" xfId="404"/>
    <cellStyle name="40% - Énfasis5 18" xfId="405"/>
    <cellStyle name="40% - Énfasis5 2" xfId="406"/>
    <cellStyle name="40% - Énfasis5 3" xfId="407"/>
    <cellStyle name="40% - Énfasis5 4" xfId="408"/>
    <cellStyle name="40% - Énfasis5 5" xfId="409"/>
    <cellStyle name="40% - Énfasis5 6" xfId="410"/>
    <cellStyle name="40% - Énfasis5 7" xfId="411"/>
    <cellStyle name="40% - Énfasis5 8" xfId="412"/>
    <cellStyle name="40% - Énfasis5 9" xfId="413"/>
    <cellStyle name="40% - Énfasis5 9 10" xfId="414"/>
    <cellStyle name="40% - Énfasis5 9 11" xfId="415"/>
    <cellStyle name="40% - Énfasis5 9 12" xfId="416"/>
    <cellStyle name="40% - Énfasis5 9 13" xfId="417"/>
    <cellStyle name="40% - Énfasis5 9 14" xfId="418"/>
    <cellStyle name="40% - Énfasis5 9 15" xfId="419"/>
    <cellStyle name="40% - Énfasis5 9 16" xfId="420"/>
    <cellStyle name="40% - Énfasis5 9 17" xfId="421"/>
    <cellStyle name="40% - Énfasis5 9 18" xfId="422"/>
    <cellStyle name="40% - Énfasis5 9 19" xfId="423"/>
    <cellStyle name="40% - Énfasis5 9 2" xfId="424"/>
    <cellStyle name="40% - Énfasis5 9 20" xfId="425"/>
    <cellStyle name="40% - Énfasis5 9 21" xfId="426"/>
    <cellStyle name="40% - Énfasis5 9 22" xfId="427"/>
    <cellStyle name="40% - Énfasis5 9 3" xfId="428"/>
    <cellStyle name="40% - Énfasis5 9 4" xfId="429"/>
    <cellStyle name="40% - Énfasis5 9 5" xfId="430"/>
    <cellStyle name="40% - Énfasis5 9 6" xfId="431"/>
    <cellStyle name="40% - Énfasis5 9 7" xfId="432"/>
    <cellStyle name="40% - Énfasis5 9 8" xfId="433"/>
    <cellStyle name="40% - Énfasis5 9 9" xfId="434"/>
    <cellStyle name="40% - Énfasis6" xfId="435" builtinId="51" customBuiltin="1"/>
    <cellStyle name="40% - Énfasis6 10" xfId="436"/>
    <cellStyle name="40% - Énfasis6 11" xfId="437"/>
    <cellStyle name="40% - Énfasis6 12" xfId="438"/>
    <cellStyle name="40% - Énfasis6 13" xfId="439"/>
    <cellStyle name="40% - Énfasis6 14" xfId="440"/>
    <cellStyle name="40% - Énfasis6 15" xfId="441"/>
    <cellStyle name="40% - Énfasis6 16" xfId="442"/>
    <cellStyle name="40% - Énfasis6 17" xfId="443"/>
    <cellStyle name="40% - Énfasis6 18" xfId="444"/>
    <cellStyle name="40% - Énfasis6 2" xfId="445"/>
    <cellStyle name="40% - Énfasis6 3" xfId="446"/>
    <cellStyle name="40% - Énfasis6 4" xfId="447"/>
    <cellStyle name="40% - Énfasis6 5" xfId="448"/>
    <cellStyle name="40% - Énfasis6 6" xfId="449"/>
    <cellStyle name="40% - Énfasis6 7" xfId="450"/>
    <cellStyle name="40% - Énfasis6 8" xfId="451"/>
    <cellStyle name="40% - Énfasis6 9" xfId="452"/>
    <cellStyle name="40% - Énfasis6 9 10" xfId="453"/>
    <cellStyle name="40% - Énfasis6 9 11" xfId="454"/>
    <cellStyle name="40% - Énfasis6 9 12" xfId="455"/>
    <cellStyle name="40% - Énfasis6 9 13" xfId="456"/>
    <cellStyle name="40% - Énfasis6 9 14" xfId="457"/>
    <cellStyle name="40% - Énfasis6 9 15" xfId="458"/>
    <cellStyle name="40% - Énfasis6 9 16" xfId="459"/>
    <cellStyle name="40% - Énfasis6 9 17" xfId="460"/>
    <cellStyle name="40% - Énfasis6 9 18" xfId="461"/>
    <cellStyle name="40% - Énfasis6 9 19" xfId="462"/>
    <cellStyle name="40% - Énfasis6 9 2" xfId="463"/>
    <cellStyle name="40% - Énfasis6 9 20" xfId="464"/>
    <cellStyle name="40% - Énfasis6 9 21" xfId="465"/>
    <cellStyle name="40% - Énfasis6 9 22" xfId="466"/>
    <cellStyle name="40% - Énfasis6 9 3" xfId="467"/>
    <cellStyle name="40% - Énfasis6 9 4" xfId="468"/>
    <cellStyle name="40% - Énfasis6 9 5" xfId="469"/>
    <cellStyle name="40% - Énfasis6 9 6" xfId="470"/>
    <cellStyle name="40% - Énfasis6 9 7" xfId="471"/>
    <cellStyle name="40% - Énfasis6 9 8" xfId="472"/>
    <cellStyle name="40% - Énfasis6 9 9" xfId="473"/>
    <cellStyle name="60% - Énfasis1" xfId="474" builtinId="32" customBuiltin="1"/>
    <cellStyle name="60% - Énfasis1 10" xfId="475"/>
    <cellStyle name="60% - Énfasis1 11" xfId="476"/>
    <cellStyle name="60% - Énfasis1 12" xfId="477"/>
    <cellStyle name="60% - Énfasis1 13" xfId="478"/>
    <cellStyle name="60% - Énfasis1 14" xfId="479"/>
    <cellStyle name="60% - Énfasis1 15" xfId="480"/>
    <cellStyle name="60% - Énfasis1 16" xfId="481"/>
    <cellStyle name="60% - Énfasis1 17" xfId="482"/>
    <cellStyle name="60% - Énfasis1 18" xfId="483"/>
    <cellStyle name="60% - Énfasis1 2" xfId="484"/>
    <cellStyle name="60% - Énfasis1 3" xfId="485"/>
    <cellStyle name="60% - Énfasis1 4" xfId="486"/>
    <cellStyle name="60% - Énfasis1 5" xfId="487"/>
    <cellStyle name="60% - Énfasis1 6" xfId="488"/>
    <cellStyle name="60% - Énfasis1 7" xfId="489"/>
    <cellStyle name="60% - Énfasis1 8" xfId="490"/>
    <cellStyle name="60% - Énfasis1 9" xfId="491"/>
    <cellStyle name="60% - Énfasis1 9 10" xfId="492"/>
    <cellStyle name="60% - Énfasis1 9 11" xfId="493"/>
    <cellStyle name="60% - Énfasis1 9 12" xfId="494"/>
    <cellStyle name="60% - Énfasis1 9 13" xfId="495"/>
    <cellStyle name="60% - Énfasis1 9 14" xfId="496"/>
    <cellStyle name="60% - Énfasis1 9 15" xfId="497"/>
    <cellStyle name="60% - Énfasis1 9 16" xfId="498"/>
    <cellStyle name="60% - Énfasis1 9 17" xfId="499"/>
    <cellStyle name="60% - Énfasis1 9 18" xfId="500"/>
    <cellStyle name="60% - Énfasis1 9 19" xfId="501"/>
    <cellStyle name="60% - Énfasis1 9 2" xfId="502"/>
    <cellStyle name="60% - Énfasis1 9 20" xfId="503"/>
    <cellStyle name="60% - Énfasis1 9 21" xfId="504"/>
    <cellStyle name="60% - Énfasis1 9 22" xfId="505"/>
    <cellStyle name="60% - Énfasis1 9 3" xfId="506"/>
    <cellStyle name="60% - Énfasis1 9 4" xfId="507"/>
    <cellStyle name="60% - Énfasis1 9 5" xfId="508"/>
    <cellStyle name="60% - Énfasis1 9 6" xfId="509"/>
    <cellStyle name="60% - Énfasis1 9 7" xfId="510"/>
    <cellStyle name="60% - Énfasis1 9 8" xfId="511"/>
    <cellStyle name="60% - Énfasis1 9 9" xfId="512"/>
    <cellStyle name="60% - Énfasis2" xfId="513" builtinId="36" customBuiltin="1"/>
    <cellStyle name="60% - Énfasis2 10" xfId="514"/>
    <cellStyle name="60% - Énfasis2 11" xfId="515"/>
    <cellStyle name="60% - Énfasis2 12" xfId="516"/>
    <cellStyle name="60% - Énfasis2 13" xfId="517"/>
    <cellStyle name="60% - Énfasis2 14" xfId="518"/>
    <cellStyle name="60% - Énfasis2 15" xfId="519"/>
    <cellStyle name="60% - Énfasis2 16" xfId="520"/>
    <cellStyle name="60% - Énfasis2 17" xfId="521"/>
    <cellStyle name="60% - Énfasis2 18" xfId="522"/>
    <cellStyle name="60% - Énfasis2 2" xfId="523"/>
    <cellStyle name="60% - Énfasis2 3" xfId="524"/>
    <cellStyle name="60% - Énfasis2 4" xfId="525"/>
    <cellStyle name="60% - Énfasis2 5" xfId="526"/>
    <cellStyle name="60% - Énfasis2 6" xfId="527"/>
    <cellStyle name="60% - Énfasis2 7" xfId="528"/>
    <cellStyle name="60% - Énfasis2 8" xfId="529"/>
    <cellStyle name="60% - Énfasis2 9" xfId="530"/>
    <cellStyle name="60% - Énfasis2 9 10" xfId="531"/>
    <cellStyle name="60% - Énfasis2 9 11" xfId="532"/>
    <cellStyle name="60% - Énfasis2 9 12" xfId="533"/>
    <cellStyle name="60% - Énfasis2 9 13" xfId="534"/>
    <cellStyle name="60% - Énfasis2 9 14" xfId="535"/>
    <cellStyle name="60% - Énfasis2 9 15" xfId="536"/>
    <cellStyle name="60% - Énfasis2 9 16" xfId="537"/>
    <cellStyle name="60% - Énfasis2 9 17" xfId="538"/>
    <cellStyle name="60% - Énfasis2 9 18" xfId="539"/>
    <cellStyle name="60% - Énfasis2 9 19" xfId="540"/>
    <cellStyle name="60% - Énfasis2 9 2" xfId="541"/>
    <cellStyle name="60% - Énfasis2 9 20" xfId="542"/>
    <cellStyle name="60% - Énfasis2 9 21" xfId="543"/>
    <cellStyle name="60% - Énfasis2 9 22" xfId="544"/>
    <cellStyle name="60% - Énfasis2 9 3" xfId="545"/>
    <cellStyle name="60% - Énfasis2 9 4" xfId="546"/>
    <cellStyle name="60% - Énfasis2 9 5" xfId="547"/>
    <cellStyle name="60% - Énfasis2 9 6" xfId="548"/>
    <cellStyle name="60% - Énfasis2 9 7" xfId="549"/>
    <cellStyle name="60% - Énfasis2 9 8" xfId="550"/>
    <cellStyle name="60% - Énfasis2 9 9" xfId="551"/>
    <cellStyle name="60% - Énfasis3 10" xfId="552"/>
    <cellStyle name="60% - Énfasis3 11" xfId="553"/>
    <cellStyle name="60% - Énfasis3 12" xfId="554"/>
    <cellStyle name="60% - Énfasis3 13" xfId="555"/>
    <cellStyle name="60% - Énfasis3 14" xfId="556"/>
    <cellStyle name="60% - Énfasis3 15" xfId="557"/>
    <cellStyle name="60% - Énfasis3 16" xfId="558"/>
    <cellStyle name="60% - Énfasis3 17" xfId="559"/>
    <cellStyle name="60% - Énfasis3 18" xfId="560"/>
    <cellStyle name="60% - Énfasis3 19" xfId="561"/>
    <cellStyle name="60% - Énfasis3 2" xfId="562"/>
    <cellStyle name="60% - Énfasis3 20" xfId="563"/>
    <cellStyle name="60% - Énfasis3 3" xfId="564"/>
    <cellStyle name="60% - Énfasis3 4" xfId="565"/>
    <cellStyle name="60% - Énfasis3 5" xfId="566"/>
    <cellStyle name="60% - Énfasis3 6" xfId="567"/>
    <cellStyle name="60% - Énfasis3 7" xfId="568"/>
    <cellStyle name="60% - Énfasis3 8" xfId="569"/>
    <cellStyle name="60% - Énfasis3 9" xfId="570"/>
    <cellStyle name="60% - Énfasis3 9 10" xfId="571"/>
    <cellStyle name="60% - Énfasis3 9 11" xfId="572"/>
    <cellStyle name="60% - Énfasis3 9 12" xfId="573"/>
    <cellStyle name="60% - Énfasis3 9 13" xfId="574"/>
    <cellStyle name="60% - Énfasis3 9 14" xfId="575"/>
    <cellStyle name="60% - Énfasis3 9 15" xfId="576"/>
    <cellStyle name="60% - Énfasis3 9 16" xfId="577"/>
    <cellStyle name="60% - Énfasis3 9 17" xfId="578"/>
    <cellStyle name="60% - Énfasis3 9 18" xfId="579"/>
    <cellStyle name="60% - Énfasis3 9 19" xfId="580"/>
    <cellStyle name="60% - Énfasis3 9 2" xfId="581"/>
    <cellStyle name="60% - Énfasis3 9 20" xfId="582"/>
    <cellStyle name="60% - Énfasis3 9 21" xfId="583"/>
    <cellStyle name="60% - Énfasis3 9 22" xfId="584"/>
    <cellStyle name="60% - Énfasis3 9 3" xfId="585"/>
    <cellStyle name="60% - Énfasis3 9 4" xfId="586"/>
    <cellStyle name="60% - Énfasis3 9 5" xfId="587"/>
    <cellStyle name="60% - Énfasis3 9 6" xfId="588"/>
    <cellStyle name="60% - Énfasis3 9 7" xfId="589"/>
    <cellStyle name="60% - Énfasis3 9 8" xfId="590"/>
    <cellStyle name="60% - Énfasis3 9 9" xfId="591"/>
    <cellStyle name="60% - Énfasis4 10" xfId="592"/>
    <cellStyle name="60% - Énfasis4 11" xfId="593"/>
    <cellStyle name="60% - Énfasis4 12" xfId="594"/>
    <cellStyle name="60% - Énfasis4 13" xfId="595"/>
    <cellStyle name="60% - Énfasis4 14" xfId="596"/>
    <cellStyle name="60% - Énfasis4 15" xfId="597"/>
    <cellStyle name="60% - Énfasis4 16" xfId="598"/>
    <cellStyle name="60% - Énfasis4 17" xfId="599"/>
    <cellStyle name="60% - Énfasis4 18" xfId="600"/>
    <cellStyle name="60% - Énfasis4 19" xfId="601"/>
    <cellStyle name="60% - Énfasis4 2" xfId="602"/>
    <cellStyle name="60% - Énfasis4 20" xfId="603"/>
    <cellStyle name="60% - Énfasis4 3" xfId="604"/>
    <cellStyle name="60% - Énfasis4 4" xfId="605"/>
    <cellStyle name="60% - Énfasis4 5" xfId="606"/>
    <cellStyle name="60% - Énfasis4 6" xfId="607"/>
    <cellStyle name="60% - Énfasis4 7" xfId="608"/>
    <cellStyle name="60% - Énfasis4 8" xfId="609"/>
    <cellStyle name="60% - Énfasis4 9" xfId="610"/>
    <cellStyle name="60% - Énfasis4 9 10" xfId="611"/>
    <cellStyle name="60% - Énfasis4 9 11" xfId="612"/>
    <cellStyle name="60% - Énfasis4 9 12" xfId="613"/>
    <cellStyle name="60% - Énfasis4 9 13" xfId="614"/>
    <cellStyle name="60% - Énfasis4 9 14" xfId="615"/>
    <cellStyle name="60% - Énfasis4 9 15" xfId="616"/>
    <cellStyle name="60% - Énfasis4 9 16" xfId="617"/>
    <cellStyle name="60% - Énfasis4 9 17" xfId="618"/>
    <cellStyle name="60% - Énfasis4 9 18" xfId="619"/>
    <cellStyle name="60% - Énfasis4 9 19" xfId="620"/>
    <cellStyle name="60% - Énfasis4 9 2" xfId="621"/>
    <cellStyle name="60% - Énfasis4 9 20" xfId="622"/>
    <cellStyle name="60% - Énfasis4 9 21" xfId="623"/>
    <cellStyle name="60% - Énfasis4 9 22" xfId="624"/>
    <cellStyle name="60% - Énfasis4 9 3" xfId="625"/>
    <cellStyle name="60% - Énfasis4 9 4" xfId="626"/>
    <cellStyle name="60% - Énfasis4 9 5" xfId="627"/>
    <cellStyle name="60% - Énfasis4 9 6" xfId="628"/>
    <cellStyle name="60% - Énfasis4 9 7" xfId="629"/>
    <cellStyle name="60% - Énfasis4 9 8" xfId="630"/>
    <cellStyle name="60% - Énfasis4 9 9" xfId="631"/>
    <cellStyle name="60% - Énfasis5" xfId="632" builtinId="48" customBuiltin="1"/>
    <cellStyle name="60% - Énfasis5 10" xfId="633"/>
    <cellStyle name="60% - Énfasis5 11" xfId="634"/>
    <cellStyle name="60% - Énfasis5 12" xfId="635"/>
    <cellStyle name="60% - Énfasis5 13" xfId="636"/>
    <cellStyle name="60% - Énfasis5 14" xfId="637"/>
    <cellStyle name="60% - Énfasis5 15" xfId="638"/>
    <cellStyle name="60% - Énfasis5 16" xfId="639"/>
    <cellStyle name="60% - Énfasis5 17" xfId="640"/>
    <cellStyle name="60% - Énfasis5 18" xfId="641"/>
    <cellStyle name="60% - Énfasis5 2" xfId="642"/>
    <cellStyle name="60% - Énfasis5 3" xfId="643"/>
    <cellStyle name="60% - Énfasis5 4" xfId="644"/>
    <cellStyle name="60% - Énfasis5 5" xfId="645"/>
    <cellStyle name="60% - Énfasis5 6" xfId="646"/>
    <cellStyle name="60% - Énfasis5 7" xfId="647"/>
    <cellStyle name="60% - Énfasis5 8" xfId="648"/>
    <cellStyle name="60% - Énfasis5 9" xfId="649"/>
    <cellStyle name="60% - Énfasis5 9 10" xfId="650"/>
    <cellStyle name="60% - Énfasis5 9 11" xfId="651"/>
    <cellStyle name="60% - Énfasis5 9 12" xfId="652"/>
    <cellStyle name="60% - Énfasis5 9 13" xfId="653"/>
    <cellStyle name="60% - Énfasis5 9 14" xfId="654"/>
    <cellStyle name="60% - Énfasis5 9 15" xfId="655"/>
    <cellStyle name="60% - Énfasis5 9 16" xfId="656"/>
    <cellStyle name="60% - Énfasis5 9 17" xfId="657"/>
    <cellStyle name="60% - Énfasis5 9 18" xfId="658"/>
    <cellStyle name="60% - Énfasis5 9 19" xfId="659"/>
    <cellStyle name="60% - Énfasis5 9 2" xfId="660"/>
    <cellStyle name="60% - Énfasis5 9 20" xfId="661"/>
    <cellStyle name="60% - Énfasis5 9 21" xfId="662"/>
    <cellStyle name="60% - Énfasis5 9 22" xfId="663"/>
    <cellStyle name="60% - Énfasis5 9 3" xfId="664"/>
    <cellStyle name="60% - Énfasis5 9 4" xfId="665"/>
    <cellStyle name="60% - Énfasis5 9 5" xfId="666"/>
    <cellStyle name="60% - Énfasis5 9 6" xfId="667"/>
    <cellStyle name="60% - Énfasis5 9 7" xfId="668"/>
    <cellStyle name="60% - Énfasis5 9 8" xfId="669"/>
    <cellStyle name="60% - Énfasis5 9 9" xfId="670"/>
    <cellStyle name="60% - Énfasis6 10" xfId="671"/>
    <cellStyle name="60% - Énfasis6 11" xfId="672"/>
    <cellStyle name="60% - Énfasis6 12" xfId="673"/>
    <cellStyle name="60% - Énfasis6 13" xfId="674"/>
    <cellStyle name="60% - Énfasis6 14" xfId="675"/>
    <cellStyle name="60% - Énfasis6 15" xfId="676"/>
    <cellStyle name="60% - Énfasis6 16" xfId="677"/>
    <cellStyle name="60% - Énfasis6 17" xfId="678"/>
    <cellStyle name="60% - Énfasis6 18" xfId="679"/>
    <cellStyle name="60% - Énfasis6 19" xfId="680"/>
    <cellStyle name="60% - Énfasis6 2" xfId="681"/>
    <cellStyle name="60% - Énfasis6 20" xfId="682"/>
    <cellStyle name="60% - Énfasis6 3" xfId="683"/>
    <cellStyle name="60% - Énfasis6 4" xfId="684"/>
    <cellStyle name="60% - Énfasis6 5" xfId="685"/>
    <cellStyle name="60% - Énfasis6 6" xfId="686"/>
    <cellStyle name="60% - Énfasis6 7" xfId="687"/>
    <cellStyle name="60% - Énfasis6 8" xfId="688"/>
    <cellStyle name="60% - Énfasis6 9" xfId="689"/>
    <cellStyle name="60% - Énfasis6 9 10" xfId="690"/>
    <cellStyle name="60% - Énfasis6 9 11" xfId="691"/>
    <cellStyle name="60% - Énfasis6 9 12" xfId="692"/>
    <cellStyle name="60% - Énfasis6 9 13" xfId="693"/>
    <cellStyle name="60% - Énfasis6 9 14" xfId="694"/>
    <cellStyle name="60% - Énfasis6 9 15" xfId="695"/>
    <cellStyle name="60% - Énfasis6 9 16" xfId="696"/>
    <cellStyle name="60% - Énfasis6 9 17" xfId="697"/>
    <cellStyle name="60% - Énfasis6 9 18" xfId="698"/>
    <cellStyle name="60% - Énfasis6 9 19" xfId="699"/>
    <cellStyle name="60% - Énfasis6 9 2" xfId="700"/>
    <cellStyle name="60% - Énfasis6 9 20" xfId="701"/>
    <cellStyle name="60% - Énfasis6 9 21" xfId="702"/>
    <cellStyle name="60% - Énfasis6 9 22" xfId="703"/>
    <cellStyle name="60% - Énfasis6 9 3" xfId="704"/>
    <cellStyle name="60% - Énfasis6 9 4" xfId="705"/>
    <cellStyle name="60% - Énfasis6 9 5" xfId="706"/>
    <cellStyle name="60% - Énfasis6 9 6" xfId="707"/>
    <cellStyle name="60% - Énfasis6 9 7" xfId="708"/>
    <cellStyle name="60% - Énfasis6 9 8" xfId="709"/>
    <cellStyle name="60% - Énfasis6 9 9" xfId="710"/>
    <cellStyle name="Buena 10" xfId="711"/>
    <cellStyle name="Buena 11" xfId="712"/>
    <cellStyle name="Buena 12" xfId="713"/>
    <cellStyle name="Buena 13" xfId="714"/>
    <cellStyle name="Buena 14" xfId="715"/>
    <cellStyle name="Buena 15" xfId="716"/>
    <cellStyle name="Buena 16" xfId="717"/>
    <cellStyle name="Buena 17" xfId="718"/>
    <cellStyle name="Buena 18" xfId="719"/>
    <cellStyle name="Buena 2" xfId="720"/>
    <cellStyle name="Buena 3" xfId="721"/>
    <cellStyle name="Buena 4" xfId="722"/>
    <cellStyle name="Buena 5" xfId="723"/>
    <cellStyle name="Buena 6" xfId="724"/>
    <cellStyle name="Buena 7" xfId="725"/>
    <cellStyle name="Buena 8" xfId="726"/>
    <cellStyle name="Buena 9" xfId="727"/>
    <cellStyle name="Buena 9 10" xfId="728"/>
    <cellStyle name="Buena 9 11" xfId="729"/>
    <cellStyle name="Buena 9 12" xfId="730"/>
    <cellStyle name="Buena 9 13" xfId="731"/>
    <cellStyle name="Buena 9 14" xfId="732"/>
    <cellStyle name="Buena 9 15" xfId="733"/>
    <cellStyle name="Buena 9 16" xfId="734"/>
    <cellStyle name="Buena 9 17" xfId="735"/>
    <cellStyle name="Buena 9 18" xfId="736"/>
    <cellStyle name="Buena 9 19" xfId="737"/>
    <cellStyle name="Buena 9 2" xfId="738"/>
    <cellStyle name="Buena 9 20" xfId="739"/>
    <cellStyle name="Buena 9 21" xfId="740"/>
    <cellStyle name="Buena 9 22" xfId="741"/>
    <cellStyle name="Buena 9 3" xfId="742"/>
    <cellStyle name="Buena 9 4" xfId="743"/>
    <cellStyle name="Buena 9 5" xfId="744"/>
    <cellStyle name="Buena 9 6" xfId="745"/>
    <cellStyle name="Buena 9 7" xfId="746"/>
    <cellStyle name="Buena 9 8" xfId="747"/>
    <cellStyle name="Buena 9 9" xfId="748"/>
    <cellStyle name="Cálculo" xfId="749" builtinId="22" customBuiltin="1"/>
    <cellStyle name="Cálculo 10" xfId="750"/>
    <cellStyle name="Cálculo 11" xfId="751"/>
    <cellStyle name="Cálculo 12" xfId="752"/>
    <cellStyle name="Cálculo 13" xfId="753"/>
    <cellStyle name="Cálculo 14" xfId="754"/>
    <cellStyle name="Cálculo 15" xfId="755"/>
    <cellStyle name="Cálculo 16" xfId="756"/>
    <cellStyle name="Cálculo 17" xfId="757"/>
    <cellStyle name="Cálculo 18" xfId="758"/>
    <cellStyle name="Cálculo 2" xfId="759"/>
    <cellStyle name="Cálculo 3" xfId="760"/>
    <cellStyle name="Cálculo 4" xfId="761"/>
    <cellStyle name="Cálculo 5" xfId="762"/>
    <cellStyle name="Cálculo 6" xfId="763"/>
    <cellStyle name="Cálculo 7" xfId="764"/>
    <cellStyle name="Cálculo 8" xfId="765"/>
    <cellStyle name="Cálculo 9" xfId="766"/>
    <cellStyle name="Cálculo 9 10" xfId="767"/>
    <cellStyle name="Cálculo 9 11" xfId="768"/>
    <cellStyle name="Cálculo 9 12" xfId="769"/>
    <cellStyle name="Cálculo 9 13" xfId="770"/>
    <cellStyle name="Cálculo 9 14" xfId="771"/>
    <cellStyle name="Cálculo 9 15" xfId="772"/>
    <cellStyle name="Cálculo 9 16" xfId="773"/>
    <cellStyle name="Cálculo 9 17" xfId="774"/>
    <cellStyle name="Cálculo 9 18" xfId="775"/>
    <cellStyle name="Cálculo 9 19" xfId="776"/>
    <cellStyle name="Cálculo 9 2" xfId="777"/>
    <cellStyle name="Cálculo 9 20" xfId="778"/>
    <cellStyle name="Cálculo 9 21" xfId="779"/>
    <cellStyle name="Cálculo 9 22" xfId="780"/>
    <cellStyle name="Cálculo 9 3" xfId="781"/>
    <cellStyle name="Cálculo 9 4" xfId="782"/>
    <cellStyle name="Cálculo 9 5" xfId="783"/>
    <cellStyle name="Cálculo 9 6" xfId="784"/>
    <cellStyle name="Cálculo 9 7" xfId="785"/>
    <cellStyle name="Cálculo 9 8" xfId="786"/>
    <cellStyle name="Cálculo 9 9" xfId="787"/>
    <cellStyle name="Celda de comprobación" xfId="788" builtinId="23" customBuiltin="1"/>
    <cellStyle name="Celda de comprobación 10" xfId="789"/>
    <cellStyle name="Celda de comprobación 11" xfId="790"/>
    <cellStyle name="Celda de comprobación 12" xfId="791"/>
    <cellStyle name="Celda de comprobación 13" xfId="792"/>
    <cellStyle name="Celda de comprobación 14" xfId="793"/>
    <cellStyle name="Celda de comprobación 15" xfId="794"/>
    <cellStyle name="Celda de comprobación 16" xfId="795"/>
    <cellStyle name="Celda de comprobación 17" xfId="796"/>
    <cellStyle name="Celda de comprobación 18" xfId="797"/>
    <cellStyle name="Celda de comprobación 2" xfId="798"/>
    <cellStyle name="Celda de comprobación 3" xfId="799"/>
    <cellStyle name="Celda de comprobación 4" xfId="800"/>
    <cellStyle name="Celda de comprobación 5" xfId="801"/>
    <cellStyle name="Celda de comprobación 6" xfId="802"/>
    <cellStyle name="Celda de comprobación 7" xfId="803"/>
    <cellStyle name="Celda de comprobación 8" xfId="804"/>
    <cellStyle name="Celda de comprobación 9" xfId="805"/>
    <cellStyle name="Celda de comprobación 9 10" xfId="806"/>
    <cellStyle name="Celda de comprobación 9 11" xfId="807"/>
    <cellStyle name="Celda de comprobación 9 12" xfId="808"/>
    <cellStyle name="Celda de comprobación 9 13" xfId="809"/>
    <cellStyle name="Celda de comprobación 9 14" xfId="810"/>
    <cellStyle name="Celda de comprobación 9 15" xfId="811"/>
    <cellStyle name="Celda de comprobación 9 16" xfId="812"/>
    <cellStyle name="Celda de comprobación 9 17" xfId="813"/>
    <cellStyle name="Celda de comprobación 9 18" xfId="814"/>
    <cellStyle name="Celda de comprobación 9 19" xfId="815"/>
    <cellStyle name="Celda de comprobación 9 2" xfId="816"/>
    <cellStyle name="Celda de comprobación 9 20" xfId="817"/>
    <cellStyle name="Celda de comprobación 9 21" xfId="818"/>
    <cellStyle name="Celda de comprobación 9 22" xfId="819"/>
    <cellStyle name="Celda de comprobación 9 3" xfId="820"/>
    <cellStyle name="Celda de comprobación 9 4" xfId="821"/>
    <cellStyle name="Celda de comprobación 9 5" xfId="822"/>
    <cellStyle name="Celda de comprobación 9 6" xfId="823"/>
    <cellStyle name="Celda de comprobación 9 7" xfId="824"/>
    <cellStyle name="Celda de comprobación 9 8" xfId="825"/>
    <cellStyle name="Celda de comprobación 9 9" xfId="826"/>
    <cellStyle name="Celda vinculada" xfId="827" builtinId="24" customBuiltin="1"/>
    <cellStyle name="Celda vinculada 10" xfId="828"/>
    <cellStyle name="Celda vinculada 11" xfId="829"/>
    <cellStyle name="Celda vinculada 12" xfId="830"/>
    <cellStyle name="Celda vinculada 13" xfId="831"/>
    <cellStyle name="Celda vinculada 14" xfId="832"/>
    <cellStyle name="Celda vinculada 15" xfId="833"/>
    <cellStyle name="Celda vinculada 16" xfId="834"/>
    <cellStyle name="Celda vinculada 17" xfId="835"/>
    <cellStyle name="Celda vinculada 18" xfId="836"/>
    <cellStyle name="Celda vinculada 2" xfId="837"/>
    <cellStyle name="Celda vinculada 3" xfId="838"/>
    <cellStyle name="Celda vinculada 4" xfId="839"/>
    <cellStyle name="Celda vinculada 5" xfId="840"/>
    <cellStyle name="Celda vinculada 6" xfId="841"/>
    <cellStyle name="Celda vinculada 7" xfId="842"/>
    <cellStyle name="Celda vinculada 8" xfId="843"/>
    <cellStyle name="Celda vinculada 9" xfId="844"/>
    <cellStyle name="Celda vinculada 9 10" xfId="845"/>
    <cellStyle name="Celda vinculada 9 11" xfId="846"/>
    <cellStyle name="Celda vinculada 9 12" xfId="847"/>
    <cellStyle name="Celda vinculada 9 13" xfId="848"/>
    <cellStyle name="Celda vinculada 9 14" xfId="849"/>
    <cellStyle name="Celda vinculada 9 15" xfId="850"/>
    <cellStyle name="Celda vinculada 9 16" xfId="851"/>
    <cellStyle name="Celda vinculada 9 17" xfId="852"/>
    <cellStyle name="Celda vinculada 9 18" xfId="853"/>
    <cellStyle name="Celda vinculada 9 19" xfId="854"/>
    <cellStyle name="Celda vinculada 9 2" xfId="855"/>
    <cellStyle name="Celda vinculada 9 20" xfId="856"/>
    <cellStyle name="Celda vinculada 9 21" xfId="857"/>
    <cellStyle name="Celda vinculada 9 22" xfId="858"/>
    <cellStyle name="Celda vinculada 9 3" xfId="859"/>
    <cellStyle name="Celda vinculada 9 4" xfId="860"/>
    <cellStyle name="Celda vinculada 9 5" xfId="861"/>
    <cellStyle name="Celda vinculada 9 6" xfId="862"/>
    <cellStyle name="Celda vinculada 9 7" xfId="863"/>
    <cellStyle name="Celda vinculada 9 8" xfId="864"/>
    <cellStyle name="Celda vinculada 9 9" xfId="865"/>
    <cellStyle name="Coma 2" xfId="866"/>
    <cellStyle name="Coma 2 2" xfId="867"/>
    <cellStyle name="Encabezado 4" xfId="868" builtinId="19" customBuiltin="1"/>
    <cellStyle name="Encabezado 4 10" xfId="869"/>
    <cellStyle name="Encabezado 4 11" xfId="870"/>
    <cellStyle name="Encabezado 4 12" xfId="871"/>
    <cellStyle name="Encabezado 4 13" xfId="872"/>
    <cellStyle name="Encabezado 4 14" xfId="873"/>
    <cellStyle name="Encabezado 4 15" xfId="874"/>
    <cellStyle name="Encabezado 4 16" xfId="875"/>
    <cellStyle name="Encabezado 4 17" xfId="876"/>
    <cellStyle name="Encabezado 4 18" xfId="877"/>
    <cellStyle name="Encabezado 4 2" xfId="878"/>
    <cellStyle name="Encabezado 4 3" xfId="879"/>
    <cellStyle name="Encabezado 4 4" xfId="880"/>
    <cellStyle name="Encabezado 4 5" xfId="881"/>
    <cellStyle name="Encabezado 4 6" xfId="882"/>
    <cellStyle name="Encabezado 4 7" xfId="883"/>
    <cellStyle name="Encabezado 4 8" xfId="884"/>
    <cellStyle name="Encabezado 4 9" xfId="885"/>
    <cellStyle name="Encabezado 4 9 10" xfId="886"/>
    <cellStyle name="Encabezado 4 9 11" xfId="887"/>
    <cellStyle name="Encabezado 4 9 12" xfId="888"/>
    <cellStyle name="Encabezado 4 9 13" xfId="889"/>
    <cellStyle name="Encabezado 4 9 14" xfId="890"/>
    <cellStyle name="Encabezado 4 9 15" xfId="891"/>
    <cellStyle name="Encabezado 4 9 16" xfId="892"/>
    <cellStyle name="Encabezado 4 9 17" xfId="893"/>
    <cellStyle name="Encabezado 4 9 18" xfId="894"/>
    <cellStyle name="Encabezado 4 9 19" xfId="895"/>
    <cellStyle name="Encabezado 4 9 2" xfId="896"/>
    <cellStyle name="Encabezado 4 9 20" xfId="897"/>
    <cellStyle name="Encabezado 4 9 21" xfId="898"/>
    <cellStyle name="Encabezado 4 9 22" xfId="899"/>
    <cellStyle name="Encabezado 4 9 3" xfId="900"/>
    <cellStyle name="Encabezado 4 9 4" xfId="901"/>
    <cellStyle name="Encabezado 4 9 5" xfId="902"/>
    <cellStyle name="Encabezado 4 9 6" xfId="903"/>
    <cellStyle name="Encabezado 4 9 7" xfId="904"/>
    <cellStyle name="Encabezado 4 9 8" xfId="905"/>
    <cellStyle name="Encabezado 4 9 9" xfId="906"/>
    <cellStyle name="Énfasis1" xfId="907" builtinId="29" customBuiltin="1"/>
    <cellStyle name="Énfasis1 10" xfId="908"/>
    <cellStyle name="Énfasis1 11" xfId="909"/>
    <cellStyle name="Énfasis1 12" xfId="910"/>
    <cellStyle name="Énfasis1 13" xfId="911"/>
    <cellStyle name="Énfasis1 14" xfId="912"/>
    <cellStyle name="Énfasis1 15" xfId="913"/>
    <cellStyle name="Énfasis1 16" xfId="914"/>
    <cellStyle name="Énfasis1 17" xfId="915"/>
    <cellStyle name="Énfasis1 18" xfId="916"/>
    <cellStyle name="Énfasis1 2" xfId="917"/>
    <cellStyle name="Énfasis1 3" xfId="918"/>
    <cellStyle name="Énfasis1 4" xfId="919"/>
    <cellStyle name="Énfasis1 5" xfId="920"/>
    <cellStyle name="Énfasis1 6" xfId="921"/>
    <cellStyle name="Énfasis1 7" xfId="922"/>
    <cellStyle name="Énfasis1 8" xfId="923"/>
    <cellStyle name="Énfasis1 9" xfId="924"/>
    <cellStyle name="Énfasis1 9 10" xfId="925"/>
    <cellStyle name="Énfasis1 9 11" xfId="926"/>
    <cellStyle name="Énfasis1 9 12" xfId="927"/>
    <cellStyle name="Énfasis1 9 13" xfId="928"/>
    <cellStyle name="Énfasis1 9 14" xfId="929"/>
    <cellStyle name="Énfasis1 9 15" xfId="930"/>
    <cellStyle name="Énfasis1 9 16" xfId="931"/>
    <cellStyle name="Énfasis1 9 17" xfId="932"/>
    <cellStyle name="Énfasis1 9 18" xfId="933"/>
    <cellStyle name="Énfasis1 9 19" xfId="934"/>
    <cellStyle name="Énfasis1 9 2" xfId="935"/>
    <cellStyle name="Énfasis1 9 20" xfId="936"/>
    <cellStyle name="Énfasis1 9 21" xfId="937"/>
    <cellStyle name="Énfasis1 9 22" xfId="938"/>
    <cellStyle name="Énfasis1 9 3" xfId="939"/>
    <cellStyle name="Énfasis1 9 4" xfId="940"/>
    <cellStyle name="Énfasis1 9 5" xfId="941"/>
    <cellStyle name="Énfasis1 9 6" xfId="942"/>
    <cellStyle name="Énfasis1 9 7" xfId="943"/>
    <cellStyle name="Énfasis1 9 8" xfId="944"/>
    <cellStyle name="Énfasis1 9 9" xfId="945"/>
    <cellStyle name="Énfasis2" xfId="946" builtinId="33" customBuiltin="1"/>
    <cellStyle name="Énfasis2 10" xfId="947"/>
    <cellStyle name="Énfasis2 11" xfId="948"/>
    <cellStyle name="Énfasis2 12" xfId="949"/>
    <cellStyle name="Énfasis2 13" xfId="950"/>
    <cellStyle name="Énfasis2 14" xfId="951"/>
    <cellStyle name="Énfasis2 15" xfId="952"/>
    <cellStyle name="Énfasis2 16" xfId="953"/>
    <cellStyle name="Énfasis2 17" xfId="954"/>
    <cellStyle name="Énfasis2 18" xfId="955"/>
    <cellStyle name="Énfasis2 2" xfId="956"/>
    <cellStyle name="Énfasis2 3" xfId="957"/>
    <cellStyle name="Énfasis2 4" xfId="958"/>
    <cellStyle name="Énfasis2 5" xfId="959"/>
    <cellStyle name="Énfasis2 6" xfId="960"/>
    <cellStyle name="Énfasis2 7" xfId="961"/>
    <cellStyle name="Énfasis2 8" xfId="962"/>
    <cellStyle name="Énfasis2 9" xfId="963"/>
    <cellStyle name="Énfasis2 9 10" xfId="964"/>
    <cellStyle name="Énfasis2 9 11" xfId="965"/>
    <cellStyle name="Énfasis2 9 12" xfId="966"/>
    <cellStyle name="Énfasis2 9 13" xfId="967"/>
    <cellStyle name="Énfasis2 9 14" xfId="968"/>
    <cellStyle name="Énfasis2 9 15" xfId="969"/>
    <cellStyle name="Énfasis2 9 16" xfId="970"/>
    <cellStyle name="Énfasis2 9 17" xfId="971"/>
    <cellStyle name="Énfasis2 9 18" xfId="972"/>
    <cellStyle name="Énfasis2 9 19" xfId="973"/>
    <cellStyle name="Énfasis2 9 2" xfId="974"/>
    <cellStyle name="Énfasis2 9 20" xfId="975"/>
    <cellStyle name="Énfasis2 9 21" xfId="976"/>
    <cellStyle name="Énfasis2 9 22" xfId="977"/>
    <cellStyle name="Énfasis2 9 3" xfId="978"/>
    <cellStyle name="Énfasis2 9 4" xfId="979"/>
    <cellStyle name="Énfasis2 9 5" xfId="980"/>
    <cellStyle name="Énfasis2 9 6" xfId="981"/>
    <cellStyle name="Énfasis2 9 7" xfId="982"/>
    <cellStyle name="Énfasis2 9 8" xfId="983"/>
    <cellStyle name="Énfasis2 9 9" xfId="984"/>
    <cellStyle name="Énfasis3" xfId="985" builtinId="37" customBuiltin="1"/>
    <cellStyle name="Énfasis3 10" xfId="986"/>
    <cellStyle name="Énfasis3 11" xfId="987"/>
    <cellStyle name="Énfasis3 12" xfId="988"/>
    <cellStyle name="Énfasis3 13" xfId="989"/>
    <cellStyle name="Énfasis3 14" xfId="990"/>
    <cellStyle name="Énfasis3 15" xfId="991"/>
    <cellStyle name="Énfasis3 16" xfId="992"/>
    <cellStyle name="Énfasis3 17" xfId="993"/>
    <cellStyle name="Énfasis3 18" xfId="994"/>
    <cellStyle name="Énfasis3 2" xfId="995"/>
    <cellStyle name="Énfasis3 3" xfId="996"/>
    <cellStyle name="Énfasis3 4" xfId="997"/>
    <cellStyle name="Énfasis3 5" xfId="998"/>
    <cellStyle name="Énfasis3 6" xfId="999"/>
    <cellStyle name="Énfasis3 7" xfId="1000"/>
    <cellStyle name="Énfasis3 8" xfId="1001"/>
    <cellStyle name="Énfasis3 9" xfId="1002"/>
    <cellStyle name="Énfasis3 9 10" xfId="1003"/>
    <cellStyle name="Énfasis3 9 11" xfId="1004"/>
    <cellStyle name="Énfasis3 9 12" xfId="1005"/>
    <cellStyle name="Énfasis3 9 13" xfId="1006"/>
    <cellStyle name="Énfasis3 9 14" xfId="1007"/>
    <cellStyle name="Énfasis3 9 15" xfId="1008"/>
    <cellStyle name="Énfasis3 9 16" xfId="1009"/>
    <cellStyle name="Énfasis3 9 17" xfId="1010"/>
    <cellStyle name="Énfasis3 9 18" xfId="1011"/>
    <cellStyle name="Énfasis3 9 19" xfId="1012"/>
    <cellStyle name="Énfasis3 9 2" xfId="1013"/>
    <cellStyle name="Énfasis3 9 20" xfId="1014"/>
    <cellStyle name="Énfasis3 9 21" xfId="1015"/>
    <cellStyle name="Énfasis3 9 22" xfId="1016"/>
    <cellStyle name="Énfasis3 9 3" xfId="1017"/>
    <cellStyle name="Énfasis3 9 4" xfId="1018"/>
    <cellStyle name="Énfasis3 9 5" xfId="1019"/>
    <cellStyle name="Énfasis3 9 6" xfId="1020"/>
    <cellStyle name="Énfasis3 9 7" xfId="1021"/>
    <cellStyle name="Énfasis3 9 8" xfId="1022"/>
    <cellStyle name="Énfasis3 9 9" xfId="1023"/>
    <cellStyle name="Énfasis4" xfId="1024" builtinId="41" customBuiltin="1"/>
    <cellStyle name="Énfasis4 10" xfId="1025"/>
    <cellStyle name="Énfasis4 11" xfId="1026"/>
    <cellStyle name="Énfasis4 12" xfId="1027"/>
    <cellStyle name="Énfasis4 13" xfId="1028"/>
    <cellStyle name="Énfasis4 14" xfId="1029"/>
    <cellStyle name="Énfasis4 15" xfId="1030"/>
    <cellStyle name="Énfasis4 16" xfId="1031"/>
    <cellStyle name="Énfasis4 17" xfId="1032"/>
    <cellStyle name="Énfasis4 18" xfId="1033"/>
    <cellStyle name="Énfasis4 2" xfId="1034"/>
    <cellStyle name="Énfasis4 3" xfId="1035"/>
    <cellStyle name="Énfasis4 4" xfId="1036"/>
    <cellStyle name="Énfasis4 5" xfId="1037"/>
    <cellStyle name="Énfasis4 6" xfId="1038"/>
    <cellStyle name="Énfasis4 7" xfId="1039"/>
    <cellStyle name="Énfasis4 8" xfId="1040"/>
    <cellStyle name="Énfasis4 9" xfId="1041"/>
    <cellStyle name="Énfasis4 9 10" xfId="1042"/>
    <cellStyle name="Énfasis4 9 11" xfId="1043"/>
    <cellStyle name="Énfasis4 9 12" xfId="1044"/>
    <cellStyle name="Énfasis4 9 13" xfId="1045"/>
    <cellStyle name="Énfasis4 9 14" xfId="1046"/>
    <cellStyle name="Énfasis4 9 15" xfId="1047"/>
    <cellStyle name="Énfasis4 9 16" xfId="1048"/>
    <cellStyle name="Énfasis4 9 17" xfId="1049"/>
    <cellStyle name="Énfasis4 9 18" xfId="1050"/>
    <cellStyle name="Énfasis4 9 19" xfId="1051"/>
    <cellStyle name="Énfasis4 9 2" xfId="1052"/>
    <cellStyle name="Énfasis4 9 20" xfId="1053"/>
    <cellStyle name="Énfasis4 9 21" xfId="1054"/>
    <cellStyle name="Énfasis4 9 22" xfId="1055"/>
    <cellStyle name="Énfasis4 9 3" xfId="1056"/>
    <cellStyle name="Énfasis4 9 4" xfId="1057"/>
    <cellStyle name="Énfasis4 9 5" xfId="1058"/>
    <cellStyle name="Énfasis4 9 6" xfId="1059"/>
    <cellStyle name="Énfasis4 9 7" xfId="1060"/>
    <cellStyle name="Énfasis4 9 8" xfId="1061"/>
    <cellStyle name="Énfasis4 9 9" xfId="1062"/>
    <cellStyle name="Énfasis5" xfId="1063" builtinId="45" customBuiltin="1"/>
    <cellStyle name="Énfasis5 10" xfId="1064"/>
    <cellStyle name="Énfasis5 11" xfId="1065"/>
    <cellStyle name="Énfasis5 12" xfId="1066"/>
    <cellStyle name="Énfasis5 13" xfId="1067"/>
    <cellStyle name="Énfasis5 14" xfId="1068"/>
    <cellStyle name="Énfasis5 15" xfId="1069"/>
    <cellStyle name="Énfasis5 16" xfId="1070"/>
    <cellStyle name="Énfasis5 17" xfId="1071"/>
    <cellStyle name="Énfasis5 18" xfId="1072"/>
    <cellStyle name="Énfasis5 2" xfId="1073"/>
    <cellStyle name="Énfasis5 3" xfId="1074"/>
    <cellStyle name="Énfasis5 4" xfId="1075"/>
    <cellStyle name="Énfasis5 5" xfId="1076"/>
    <cellStyle name="Énfasis5 6" xfId="1077"/>
    <cellStyle name="Énfasis5 7" xfId="1078"/>
    <cellStyle name="Énfasis5 8" xfId="1079"/>
    <cellStyle name="Énfasis5 9" xfId="1080"/>
    <cellStyle name="Énfasis5 9 10" xfId="1081"/>
    <cellStyle name="Énfasis5 9 11" xfId="1082"/>
    <cellStyle name="Énfasis5 9 12" xfId="1083"/>
    <cellStyle name="Énfasis5 9 13" xfId="1084"/>
    <cellStyle name="Énfasis5 9 14" xfId="1085"/>
    <cellStyle name="Énfasis5 9 15" xfId="1086"/>
    <cellStyle name="Énfasis5 9 16" xfId="1087"/>
    <cellStyle name="Énfasis5 9 17" xfId="1088"/>
    <cellStyle name="Énfasis5 9 18" xfId="1089"/>
    <cellStyle name="Énfasis5 9 19" xfId="1090"/>
    <cellStyle name="Énfasis5 9 2" xfId="1091"/>
    <cellStyle name="Énfasis5 9 20" xfId="1092"/>
    <cellStyle name="Énfasis5 9 21" xfId="1093"/>
    <cellStyle name="Énfasis5 9 22" xfId="1094"/>
    <cellStyle name="Énfasis5 9 3" xfId="1095"/>
    <cellStyle name="Énfasis5 9 4" xfId="1096"/>
    <cellStyle name="Énfasis5 9 5" xfId="1097"/>
    <cellStyle name="Énfasis5 9 6" xfId="1098"/>
    <cellStyle name="Énfasis5 9 7" xfId="1099"/>
    <cellStyle name="Énfasis5 9 8" xfId="1100"/>
    <cellStyle name="Énfasis5 9 9" xfId="1101"/>
    <cellStyle name="Énfasis6" xfId="1102" builtinId="49" customBuiltin="1"/>
    <cellStyle name="Énfasis6 10" xfId="1103"/>
    <cellStyle name="Énfasis6 11" xfId="1104"/>
    <cellStyle name="Énfasis6 12" xfId="1105"/>
    <cellStyle name="Énfasis6 13" xfId="1106"/>
    <cellStyle name="Énfasis6 14" xfId="1107"/>
    <cellStyle name="Énfasis6 15" xfId="1108"/>
    <cellStyle name="Énfasis6 16" xfId="1109"/>
    <cellStyle name="Énfasis6 17" xfId="1110"/>
    <cellStyle name="Énfasis6 18" xfId="1111"/>
    <cellStyle name="Énfasis6 2" xfId="1112"/>
    <cellStyle name="Énfasis6 3" xfId="1113"/>
    <cellStyle name="Énfasis6 4" xfId="1114"/>
    <cellStyle name="Énfasis6 5" xfId="1115"/>
    <cellStyle name="Énfasis6 6" xfId="1116"/>
    <cellStyle name="Énfasis6 7" xfId="1117"/>
    <cellStyle name="Énfasis6 8" xfId="1118"/>
    <cellStyle name="Énfasis6 9" xfId="1119"/>
    <cellStyle name="Énfasis6 9 10" xfId="1120"/>
    <cellStyle name="Énfasis6 9 11" xfId="1121"/>
    <cellStyle name="Énfasis6 9 12" xfId="1122"/>
    <cellStyle name="Énfasis6 9 13" xfId="1123"/>
    <cellStyle name="Énfasis6 9 14" xfId="1124"/>
    <cellStyle name="Énfasis6 9 15" xfId="1125"/>
    <cellStyle name="Énfasis6 9 16" xfId="1126"/>
    <cellStyle name="Énfasis6 9 17" xfId="1127"/>
    <cellStyle name="Énfasis6 9 18" xfId="1128"/>
    <cellStyle name="Énfasis6 9 19" xfId="1129"/>
    <cellStyle name="Énfasis6 9 2" xfId="1130"/>
    <cellStyle name="Énfasis6 9 20" xfId="1131"/>
    <cellStyle name="Énfasis6 9 21" xfId="1132"/>
    <cellStyle name="Énfasis6 9 22" xfId="1133"/>
    <cellStyle name="Énfasis6 9 3" xfId="1134"/>
    <cellStyle name="Énfasis6 9 4" xfId="1135"/>
    <cellStyle name="Énfasis6 9 5" xfId="1136"/>
    <cellStyle name="Énfasis6 9 6" xfId="1137"/>
    <cellStyle name="Énfasis6 9 7" xfId="1138"/>
    <cellStyle name="Énfasis6 9 8" xfId="1139"/>
    <cellStyle name="Énfasis6 9 9" xfId="1140"/>
    <cellStyle name="Entrada" xfId="1141" builtinId="20" customBuiltin="1"/>
    <cellStyle name="Entrada 10" xfId="1142"/>
    <cellStyle name="Entrada 11" xfId="1143"/>
    <cellStyle name="Entrada 12" xfId="1144"/>
    <cellStyle name="Entrada 13" xfId="1145"/>
    <cellStyle name="Entrada 14" xfId="1146"/>
    <cellStyle name="Entrada 15" xfId="1147"/>
    <cellStyle name="Entrada 16" xfId="1148"/>
    <cellStyle name="Entrada 17" xfId="1149"/>
    <cellStyle name="Entrada 18" xfId="1150"/>
    <cellStyle name="Entrada 2" xfId="1151"/>
    <cellStyle name="Entrada 3" xfId="1152"/>
    <cellStyle name="Entrada 4" xfId="1153"/>
    <cellStyle name="Entrada 5" xfId="1154"/>
    <cellStyle name="Entrada 6" xfId="1155"/>
    <cellStyle name="Entrada 7" xfId="1156"/>
    <cellStyle name="Entrada 8" xfId="1157"/>
    <cellStyle name="Entrada 9" xfId="1158"/>
    <cellStyle name="Entrada 9 10" xfId="1159"/>
    <cellStyle name="Entrada 9 11" xfId="1160"/>
    <cellStyle name="Entrada 9 12" xfId="1161"/>
    <cellStyle name="Entrada 9 13" xfId="1162"/>
    <cellStyle name="Entrada 9 14" xfId="1163"/>
    <cellStyle name="Entrada 9 15" xfId="1164"/>
    <cellStyle name="Entrada 9 16" xfId="1165"/>
    <cellStyle name="Entrada 9 17" xfId="1166"/>
    <cellStyle name="Entrada 9 18" xfId="1167"/>
    <cellStyle name="Entrada 9 19" xfId="1168"/>
    <cellStyle name="Entrada 9 2" xfId="1169"/>
    <cellStyle name="Entrada 9 20" xfId="1170"/>
    <cellStyle name="Entrada 9 21" xfId="1171"/>
    <cellStyle name="Entrada 9 22" xfId="1172"/>
    <cellStyle name="Entrada 9 3" xfId="1173"/>
    <cellStyle name="Entrada 9 4" xfId="1174"/>
    <cellStyle name="Entrada 9 5" xfId="1175"/>
    <cellStyle name="Entrada 9 6" xfId="1176"/>
    <cellStyle name="Entrada 9 7" xfId="1177"/>
    <cellStyle name="Entrada 9 8" xfId="1178"/>
    <cellStyle name="Entrada 9 9" xfId="1179"/>
    <cellStyle name="Euro" xfId="1180"/>
    <cellStyle name="Euro 10" xfId="1181"/>
    <cellStyle name="Euro 11" xfId="1182"/>
    <cellStyle name="Euro 12" xfId="1183"/>
    <cellStyle name="Euro 13" xfId="1184"/>
    <cellStyle name="Euro 14" xfId="1185"/>
    <cellStyle name="Euro 15" xfId="1186"/>
    <cellStyle name="Euro 16" xfId="1187"/>
    <cellStyle name="Euro 17" xfId="1188"/>
    <cellStyle name="Euro 18" xfId="1189"/>
    <cellStyle name="Euro 19" xfId="1190"/>
    <cellStyle name="Euro 2" xfId="1191"/>
    <cellStyle name="Euro 20" xfId="1192"/>
    <cellStyle name="Euro 21" xfId="1193"/>
    <cellStyle name="Euro 22" xfId="1194"/>
    <cellStyle name="Euro 23" xfId="1195"/>
    <cellStyle name="Euro 24" xfId="1196"/>
    <cellStyle name="Euro 25" xfId="1197"/>
    <cellStyle name="Euro 26" xfId="1198"/>
    <cellStyle name="Euro 27" xfId="1199"/>
    <cellStyle name="Euro 28" xfId="1200"/>
    <cellStyle name="Euro 29" xfId="1201"/>
    <cellStyle name="Euro 3" xfId="1202"/>
    <cellStyle name="Euro 4" xfId="1203"/>
    <cellStyle name="Euro 5" xfId="1204"/>
    <cellStyle name="Euro 6" xfId="1205"/>
    <cellStyle name="Euro 7" xfId="1206"/>
    <cellStyle name="Euro 8" xfId="1207"/>
    <cellStyle name="Euro 9" xfId="1208"/>
    <cellStyle name="Hipervínculo 2" xfId="1209"/>
    <cellStyle name="Hipervínculo 31" xfId="1210"/>
    <cellStyle name="Incorrecto" xfId="1211" builtinId="27" customBuiltin="1"/>
    <cellStyle name="Incorrecto 10" xfId="1212"/>
    <cellStyle name="Incorrecto 11" xfId="1213"/>
    <cellStyle name="Incorrecto 12" xfId="1214"/>
    <cellStyle name="Incorrecto 13" xfId="1215"/>
    <cellStyle name="Incorrecto 14" xfId="1216"/>
    <cellStyle name="Incorrecto 15" xfId="1217"/>
    <cellStyle name="Incorrecto 16" xfId="1218"/>
    <cellStyle name="Incorrecto 17" xfId="1219"/>
    <cellStyle name="Incorrecto 18" xfId="1220"/>
    <cellStyle name="Incorrecto 2" xfId="1221"/>
    <cellStyle name="Incorrecto 3" xfId="1222"/>
    <cellStyle name="Incorrecto 4" xfId="1223"/>
    <cellStyle name="Incorrecto 5" xfId="1224"/>
    <cellStyle name="Incorrecto 6" xfId="1225"/>
    <cellStyle name="Incorrecto 7" xfId="1226"/>
    <cellStyle name="Incorrecto 8" xfId="1227"/>
    <cellStyle name="Incorrecto 9" xfId="1228"/>
    <cellStyle name="Incorrecto 9 10" xfId="1229"/>
    <cellStyle name="Incorrecto 9 11" xfId="1230"/>
    <cellStyle name="Incorrecto 9 12" xfId="1231"/>
    <cellStyle name="Incorrecto 9 13" xfId="1232"/>
    <cellStyle name="Incorrecto 9 14" xfId="1233"/>
    <cellStyle name="Incorrecto 9 15" xfId="1234"/>
    <cellStyle name="Incorrecto 9 16" xfId="1235"/>
    <cellStyle name="Incorrecto 9 17" xfId="1236"/>
    <cellStyle name="Incorrecto 9 18" xfId="1237"/>
    <cellStyle name="Incorrecto 9 19" xfId="1238"/>
    <cellStyle name="Incorrecto 9 2" xfId="1239"/>
    <cellStyle name="Incorrecto 9 20" xfId="1240"/>
    <cellStyle name="Incorrecto 9 21" xfId="1241"/>
    <cellStyle name="Incorrecto 9 22" xfId="1242"/>
    <cellStyle name="Incorrecto 9 3" xfId="1243"/>
    <cellStyle name="Incorrecto 9 4" xfId="1244"/>
    <cellStyle name="Incorrecto 9 5" xfId="1245"/>
    <cellStyle name="Incorrecto 9 6" xfId="1246"/>
    <cellStyle name="Incorrecto 9 7" xfId="1247"/>
    <cellStyle name="Incorrecto 9 8" xfId="1248"/>
    <cellStyle name="Incorrecto 9 9" xfId="1249"/>
    <cellStyle name="Millares" xfId="1250" builtinId="3"/>
    <cellStyle name="Millares [0]" xfId="1251" builtinId="6"/>
    <cellStyle name="Millares [0] 2" xfId="1252"/>
    <cellStyle name="Millares 2" xfId="1253"/>
    <cellStyle name="Millares 2 10" xfId="1254"/>
    <cellStyle name="Millares 2 11" xfId="1255"/>
    <cellStyle name="Millares 2 12" xfId="1256"/>
    <cellStyle name="Millares 2 13" xfId="1257"/>
    <cellStyle name="Millares 2 13 2" xfId="1258"/>
    <cellStyle name="Millares 2 13 2 2" xfId="1259"/>
    <cellStyle name="Millares 2 13 2 2 2" xfId="1260"/>
    <cellStyle name="Millares 2 14" xfId="1261"/>
    <cellStyle name="Millares 2 2" xfId="1262"/>
    <cellStyle name="Millares 2 2 2" xfId="1263"/>
    <cellStyle name="Millares 2 2 3" xfId="1264"/>
    <cellStyle name="Millares 2 2 4" xfId="1265"/>
    <cellStyle name="Millares 2 3" xfId="1266"/>
    <cellStyle name="Millares 2 4" xfId="1267"/>
    <cellStyle name="Millares 2 5" xfId="1268"/>
    <cellStyle name="Millares 2 6" xfId="1269"/>
    <cellStyle name="Millares 2 7" xfId="1270"/>
    <cellStyle name="Millares 2 8" xfId="1271"/>
    <cellStyle name="Millares 2 9" xfId="1272"/>
    <cellStyle name="Millares 3" xfId="1273"/>
    <cellStyle name="Millares 3 2" xfId="1274"/>
    <cellStyle name="Millares 3 3" xfId="1275"/>
    <cellStyle name="Millares 4" xfId="1276"/>
    <cellStyle name="Millares 4 2" xfId="1277"/>
    <cellStyle name="Millares 4 2 2" xfId="1278"/>
    <cellStyle name="Millares 4 2 2 2" xfId="1279"/>
    <cellStyle name="Millares 4 3" xfId="1280"/>
    <cellStyle name="Millares 5" xfId="1281"/>
    <cellStyle name="Millares 6" xfId="1282"/>
    <cellStyle name="Millares 7" xfId="1283"/>
    <cellStyle name="Millares 8" xfId="1284"/>
    <cellStyle name="Moneda 2" xfId="1285"/>
    <cellStyle name="Moneda 2 2" xfId="1286"/>
    <cellStyle name="Moneda 2 3" xfId="1287"/>
    <cellStyle name="Neutral" xfId="1288" builtinId="28" customBuiltin="1"/>
    <cellStyle name="Neutral 10" xfId="1289"/>
    <cellStyle name="Neutral 11" xfId="1290"/>
    <cellStyle name="Neutral 12" xfId="1291"/>
    <cellStyle name="Neutral 13" xfId="1292"/>
    <cellStyle name="Neutral 14" xfId="1293"/>
    <cellStyle name="Neutral 15" xfId="1294"/>
    <cellStyle name="Neutral 16" xfId="1295"/>
    <cellStyle name="Neutral 2" xfId="1296"/>
    <cellStyle name="Neutral 3" xfId="1297"/>
    <cellStyle name="Neutral 4" xfId="1298"/>
    <cellStyle name="Neutral 5" xfId="1299"/>
    <cellStyle name="Neutral 6" xfId="1300"/>
    <cellStyle name="Neutral 7" xfId="1301"/>
    <cellStyle name="Neutral 8" xfId="1302"/>
    <cellStyle name="Neutral 9" xfId="1303"/>
    <cellStyle name="Normal" xfId="0" builtinId="0"/>
    <cellStyle name="Normal 10" xfId="1304"/>
    <cellStyle name="Normal 10 2" xfId="1305"/>
    <cellStyle name="Normal 11" xfId="1306"/>
    <cellStyle name="Normal 11 2" xfId="1307"/>
    <cellStyle name="Normal 110" xfId="1308"/>
    <cellStyle name="Normal 112" xfId="1309"/>
    <cellStyle name="Normal 113" xfId="1310"/>
    <cellStyle name="Normal 115" xfId="1311"/>
    <cellStyle name="Normal 12" xfId="1312"/>
    <cellStyle name="Normal 12 2" xfId="1313"/>
    <cellStyle name="Normal 13" xfId="1314"/>
    <cellStyle name="Normal 13 2" xfId="1315"/>
    <cellStyle name="Normal 14" xfId="1316"/>
    <cellStyle name="Normal 14 2" xfId="1317"/>
    <cellStyle name="Normal 15" xfId="1318"/>
    <cellStyle name="Normal 15 2" xfId="1319"/>
    <cellStyle name="Normal 16" xfId="1320"/>
    <cellStyle name="Normal 16 2" xfId="1321"/>
    <cellStyle name="Normal 17" xfId="1322"/>
    <cellStyle name="Normal 17 2" xfId="1323"/>
    <cellStyle name="Normal 18 2" xfId="1324"/>
    <cellStyle name="Normal 19" xfId="1325"/>
    <cellStyle name="Normal 19 2" xfId="1326"/>
    <cellStyle name="Normal 2" xfId="1327"/>
    <cellStyle name="Normal 2 10" xfId="1328"/>
    <cellStyle name="Normal 2 11" xfId="1329"/>
    <cellStyle name="Normal 2 12" xfId="1330"/>
    <cellStyle name="Normal 2 2" xfId="1331"/>
    <cellStyle name="Normal 2 2 2" xfId="1332"/>
    <cellStyle name="Normal 2 2 3" xfId="1333"/>
    <cellStyle name="Normal 2 2 4" xfId="1334"/>
    <cellStyle name="Normal 2 2 5" xfId="1335"/>
    <cellStyle name="Normal 2 3" xfId="1336"/>
    <cellStyle name="Normal 2 4" xfId="1337"/>
    <cellStyle name="Normal 2 5" xfId="1338"/>
    <cellStyle name="Normal 2 6" xfId="1339"/>
    <cellStyle name="Normal 2 7" xfId="1340"/>
    <cellStyle name="Normal 2 8" xfId="1341"/>
    <cellStyle name="Normal 2 9" xfId="1342"/>
    <cellStyle name="Normal 20 2" xfId="1343"/>
    <cellStyle name="Normal 21 2" xfId="1344"/>
    <cellStyle name="Normal 22 2" xfId="1345"/>
    <cellStyle name="Normal 23 2" xfId="1346"/>
    <cellStyle name="Normal 24 2" xfId="1347"/>
    <cellStyle name="Normal 25 2" xfId="1348"/>
    <cellStyle name="Normal 3" xfId="1349"/>
    <cellStyle name="Normal 3 10" xfId="1350"/>
    <cellStyle name="Normal 3 11" xfId="1351"/>
    <cellStyle name="Normal 3 12" xfId="1352"/>
    <cellStyle name="Normal 3 13" xfId="1353"/>
    <cellStyle name="Normal 3 14" xfId="1354"/>
    <cellStyle name="Normal 3 15" xfId="1355"/>
    <cellStyle name="Normal 3 16" xfId="1356"/>
    <cellStyle name="Normal 3 17" xfId="1357"/>
    <cellStyle name="Normal 3 18" xfId="1358"/>
    <cellStyle name="Normal 3 19" xfId="1359"/>
    <cellStyle name="Normal 3 2" xfId="1360"/>
    <cellStyle name="Normal 3 20" xfId="1361"/>
    <cellStyle name="Normal 3 21" xfId="1362"/>
    <cellStyle name="Normal 3 3" xfId="1363"/>
    <cellStyle name="Normal 3 4" xfId="1364"/>
    <cellStyle name="Normal 3 5" xfId="1365"/>
    <cellStyle name="Normal 3 6" xfId="1366"/>
    <cellStyle name="Normal 3 7" xfId="1367"/>
    <cellStyle name="Normal 3 8" xfId="1368"/>
    <cellStyle name="Normal 3 9" xfId="1369"/>
    <cellStyle name="Normal 3_PLAN DE ACTIVIDADES 10 DE ABRIL RURALIDAD" xfId="1370"/>
    <cellStyle name="Normal 4" xfId="1371"/>
    <cellStyle name="Normal 4 10" xfId="1372"/>
    <cellStyle name="Normal 4 11" xfId="1373"/>
    <cellStyle name="Normal 4 12" xfId="1374"/>
    <cellStyle name="Normal 4 13" xfId="1375"/>
    <cellStyle name="Normal 4 14" xfId="1376"/>
    <cellStyle name="Normal 4 15" xfId="1377"/>
    <cellStyle name="Normal 4 16" xfId="1378"/>
    <cellStyle name="Normal 4 17" xfId="1379"/>
    <cellStyle name="Normal 4 18" xfId="1380"/>
    <cellStyle name="Normal 4 19" xfId="1381"/>
    <cellStyle name="Normal 4 2" xfId="1382"/>
    <cellStyle name="Normal 4 20" xfId="1383"/>
    <cellStyle name="Normal 4 21" xfId="1384"/>
    <cellStyle name="Normal 4 3" xfId="1385"/>
    <cellStyle name="Normal 4 4" xfId="1386"/>
    <cellStyle name="Normal 4 5" xfId="1387"/>
    <cellStyle name="Normal 4 6" xfId="1388"/>
    <cellStyle name="Normal 4 7" xfId="1389"/>
    <cellStyle name="Normal 4 8" xfId="1390"/>
    <cellStyle name="Normal 4 9" xfId="1391"/>
    <cellStyle name="Normal 47" xfId="1392"/>
    <cellStyle name="Normal 48" xfId="1393"/>
    <cellStyle name="Normal 5" xfId="1394"/>
    <cellStyle name="Normal 5 10" xfId="1395"/>
    <cellStyle name="Normal 5 11" xfId="1396"/>
    <cellStyle name="Normal 5 12" xfId="1397"/>
    <cellStyle name="Normal 5 13" xfId="1398"/>
    <cellStyle name="Normal 5 14" xfId="1399"/>
    <cellStyle name="Normal 5 15" xfId="1400"/>
    <cellStyle name="Normal 5 16" xfId="1401"/>
    <cellStyle name="Normal 5 17" xfId="1402"/>
    <cellStyle name="Normal 5 18" xfId="1403"/>
    <cellStyle name="Normal 5 19" xfId="1404"/>
    <cellStyle name="Normal 5 2" xfId="1405"/>
    <cellStyle name="Normal 5 20" xfId="1406"/>
    <cellStyle name="Normal 5 21" xfId="1407"/>
    <cellStyle name="Normal 5 3" xfId="1408"/>
    <cellStyle name="Normal 5 4" xfId="1409"/>
    <cellStyle name="Normal 5 5" xfId="1410"/>
    <cellStyle name="Normal 5 6" xfId="1411"/>
    <cellStyle name="Normal 5 7" xfId="1412"/>
    <cellStyle name="Normal 5 8" xfId="1413"/>
    <cellStyle name="Normal 5 9" xfId="1414"/>
    <cellStyle name="Normal 53" xfId="1415"/>
    <cellStyle name="Normal 54" xfId="1416"/>
    <cellStyle name="Normal 55" xfId="1417"/>
    <cellStyle name="Normal 56" xfId="1418"/>
    <cellStyle name="Normal 57" xfId="1419"/>
    <cellStyle name="Normal 58" xfId="1420"/>
    <cellStyle name="Normal 59" xfId="1421"/>
    <cellStyle name="Normal 6" xfId="1422"/>
    <cellStyle name="Normal 6 2" xfId="1423"/>
    <cellStyle name="Normal 61" xfId="1424"/>
    <cellStyle name="Normal 65" xfId="1425"/>
    <cellStyle name="Normal 66" xfId="1426"/>
    <cellStyle name="Normal 69" xfId="1427"/>
    <cellStyle name="Normal 7" xfId="1428"/>
    <cellStyle name="Normal 7 2" xfId="1429"/>
    <cellStyle name="Normal 70" xfId="1430"/>
    <cellStyle name="Normal 75" xfId="1431"/>
    <cellStyle name="Normal 76" xfId="1432"/>
    <cellStyle name="Normal 77" xfId="1433"/>
    <cellStyle name="Normal 78" xfId="1434"/>
    <cellStyle name="Normal 79" xfId="1435"/>
    <cellStyle name="Normal 8" xfId="1436"/>
    <cellStyle name="Normal 8 2" xfId="1437"/>
    <cellStyle name="Normal 8 3" xfId="1438"/>
    <cellStyle name="Normal 80" xfId="1439"/>
    <cellStyle name="Normal 81" xfId="1440"/>
    <cellStyle name="Normal 82" xfId="1441"/>
    <cellStyle name="Normal 87" xfId="1442"/>
    <cellStyle name="Normal 89" xfId="1443"/>
    <cellStyle name="Normal 9" xfId="1444"/>
    <cellStyle name="Normal 9 2" xfId="1445"/>
    <cellStyle name="Normal 97" xfId="1446"/>
    <cellStyle name="Normal 99" xfId="1447"/>
    <cellStyle name="Notas 10" xfId="1448"/>
    <cellStyle name="Notas 11" xfId="1449"/>
    <cellStyle name="Notas 12" xfId="1450"/>
    <cellStyle name="Notas 13" xfId="1451"/>
    <cellStyle name="Notas 14" xfId="1452"/>
    <cellStyle name="Notas 15" xfId="1453"/>
    <cellStyle name="Notas 16" xfId="1454"/>
    <cellStyle name="Notas 17" xfId="1455"/>
    <cellStyle name="Notas 18" xfId="1456"/>
    <cellStyle name="Notas 19" xfId="1457"/>
    <cellStyle name="Notas 2" xfId="1458"/>
    <cellStyle name="Notas 2 2" xfId="1459"/>
    <cellStyle name="Notas 2 3" xfId="1460"/>
    <cellStyle name="Notas 2 4" xfId="1461"/>
    <cellStyle name="Notas 20" xfId="1462"/>
    <cellStyle name="Notas 21" xfId="1463"/>
    <cellStyle name="Notas 22" xfId="1464"/>
    <cellStyle name="Notas 3" xfId="1465"/>
    <cellStyle name="Notas 4" xfId="1466"/>
    <cellStyle name="Notas 5" xfId="1467"/>
    <cellStyle name="Notas 6" xfId="1468"/>
    <cellStyle name="Notas 7" xfId="1469"/>
    <cellStyle name="Notas 8" xfId="1470"/>
    <cellStyle name="Notas 9" xfId="1471"/>
    <cellStyle name="Notas 9 10" xfId="1472"/>
    <cellStyle name="Notas 9 11" xfId="1473"/>
    <cellStyle name="Notas 9 12" xfId="1474"/>
    <cellStyle name="Notas 9 13" xfId="1475"/>
    <cellStyle name="Notas 9 14" xfId="1476"/>
    <cellStyle name="Notas 9 15" xfId="1477"/>
    <cellStyle name="Notas 9 16" xfId="1478"/>
    <cellStyle name="Notas 9 17" xfId="1479"/>
    <cellStyle name="Notas 9 18" xfId="1480"/>
    <cellStyle name="Notas 9 19" xfId="1481"/>
    <cellStyle name="Notas 9 2" xfId="1482"/>
    <cellStyle name="Notas 9 20" xfId="1483"/>
    <cellStyle name="Notas 9 21" xfId="1484"/>
    <cellStyle name="Notas 9 22" xfId="1485"/>
    <cellStyle name="Notas 9 3" xfId="1486"/>
    <cellStyle name="Notas 9 4" xfId="1487"/>
    <cellStyle name="Notas 9 5" xfId="1488"/>
    <cellStyle name="Notas 9 6" xfId="1489"/>
    <cellStyle name="Notas 9 7" xfId="1490"/>
    <cellStyle name="Notas 9 8" xfId="1491"/>
    <cellStyle name="Notas 9 9" xfId="1492"/>
    <cellStyle name="Porcentaje" xfId="1495" builtinId="5"/>
    <cellStyle name="Porcentaje 2" xfId="1493"/>
    <cellStyle name="Porcentaje 3" xfId="1494"/>
    <cellStyle name="Porcentual 2" xfId="1496"/>
    <cellStyle name="Porcentual 2 2" xfId="1497"/>
    <cellStyle name="Porcentual 2 3" xfId="1498"/>
    <cellStyle name="Porcentual 2 4" xfId="1499"/>
    <cellStyle name="Porcentual 3" xfId="1500"/>
    <cellStyle name="Salida" xfId="1501" builtinId="21" customBuiltin="1"/>
    <cellStyle name="Salida 10" xfId="1502"/>
    <cellStyle name="Salida 11" xfId="1503"/>
    <cellStyle name="Salida 12" xfId="1504"/>
    <cellStyle name="Salida 13" xfId="1505"/>
    <cellStyle name="Salida 14" xfId="1506"/>
    <cellStyle name="Salida 15" xfId="1507"/>
    <cellStyle name="Salida 16" xfId="1508"/>
    <cellStyle name="Salida 17" xfId="1509"/>
    <cellStyle name="Salida 18" xfId="1510"/>
    <cellStyle name="Salida 2" xfId="1511"/>
    <cellStyle name="Salida 3" xfId="1512"/>
    <cellStyle name="Salida 4" xfId="1513"/>
    <cellStyle name="Salida 5" xfId="1514"/>
    <cellStyle name="Salida 6" xfId="1515"/>
    <cellStyle name="Salida 7" xfId="1516"/>
    <cellStyle name="Salida 8" xfId="1517"/>
    <cellStyle name="Salida 9" xfId="1518"/>
    <cellStyle name="Salida 9 10" xfId="1519"/>
    <cellStyle name="Salida 9 11" xfId="1520"/>
    <cellStyle name="Salida 9 12" xfId="1521"/>
    <cellStyle name="Salida 9 13" xfId="1522"/>
    <cellStyle name="Salida 9 14" xfId="1523"/>
    <cellStyle name="Salida 9 15" xfId="1524"/>
    <cellStyle name="Salida 9 16" xfId="1525"/>
    <cellStyle name="Salida 9 17" xfId="1526"/>
    <cellStyle name="Salida 9 18" xfId="1527"/>
    <cellStyle name="Salida 9 19" xfId="1528"/>
    <cellStyle name="Salida 9 2" xfId="1529"/>
    <cellStyle name="Salida 9 20" xfId="1530"/>
    <cellStyle name="Salida 9 21" xfId="1531"/>
    <cellStyle name="Salida 9 22" xfId="1532"/>
    <cellStyle name="Salida 9 3" xfId="1533"/>
    <cellStyle name="Salida 9 4" xfId="1534"/>
    <cellStyle name="Salida 9 5" xfId="1535"/>
    <cellStyle name="Salida 9 6" xfId="1536"/>
    <cellStyle name="Salida 9 7" xfId="1537"/>
    <cellStyle name="Salida 9 8" xfId="1538"/>
    <cellStyle name="Salida 9 9" xfId="1539"/>
    <cellStyle name="Texto de advertencia" xfId="1540" builtinId="11" customBuiltin="1"/>
    <cellStyle name="Texto de advertencia 10" xfId="1541"/>
    <cellStyle name="Texto de advertencia 11" xfId="1542"/>
    <cellStyle name="Texto de advertencia 12" xfId="1543"/>
    <cellStyle name="Texto de advertencia 13" xfId="1544"/>
    <cellStyle name="Texto de advertencia 14" xfId="1545"/>
    <cellStyle name="Texto de advertencia 15" xfId="1546"/>
    <cellStyle name="Texto de advertencia 16" xfId="1547"/>
    <cellStyle name="Texto de advertencia 17" xfId="1548"/>
    <cellStyle name="Texto de advertencia 18" xfId="1549"/>
    <cellStyle name="Texto de advertencia 2" xfId="1550"/>
    <cellStyle name="Texto de advertencia 3" xfId="1551"/>
    <cellStyle name="Texto de advertencia 4" xfId="1552"/>
    <cellStyle name="Texto de advertencia 5" xfId="1553"/>
    <cellStyle name="Texto de advertencia 6" xfId="1554"/>
    <cellStyle name="Texto de advertencia 7" xfId="1555"/>
    <cellStyle name="Texto de advertencia 8" xfId="1556"/>
    <cellStyle name="Texto de advertencia 9" xfId="1557"/>
    <cellStyle name="Texto de advertencia 9 10" xfId="1558"/>
    <cellStyle name="Texto de advertencia 9 11" xfId="1559"/>
    <cellStyle name="Texto de advertencia 9 12" xfId="1560"/>
    <cellStyle name="Texto de advertencia 9 13" xfId="1561"/>
    <cellStyle name="Texto de advertencia 9 14" xfId="1562"/>
    <cellStyle name="Texto de advertencia 9 15" xfId="1563"/>
    <cellStyle name="Texto de advertencia 9 16" xfId="1564"/>
    <cellStyle name="Texto de advertencia 9 17" xfId="1565"/>
    <cellStyle name="Texto de advertencia 9 18" xfId="1566"/>
    <cellStyle name="Texto de advertencia 9 19" xfId="1567"/>
    <cellStyle name="Texto de advertencia 9 2" xfId="1568"/>
    <cellStyle name="Texto de advertencia 9 20" xfId="1569"/>
    <cellStyle name="Texto de advertencia 9 21" xfId="1570"/>
    <cellStyle name="Texto de advertencia 9 22" xfId="1571"/>
    <cellStyle name="Texto de advertencia 9 3" xfId="1572"/>
    <cellStyle name="Texto de advertencia 9 4" xfId="1573"/>
    <cellStyle name="Texto de advertencia 9 5" xfId="1574"/>
    <cellStyle name="Texto de advertencia 9 6" xfId="1575"/>
    <cellStyle name="Texto de advertencia 9 7" xfId="1576"/>
    <cellStyle name="Texto de advertencia 9 8" xfId="1577"/>
    <cellStyle name="Texto de advertencia 9 9" xfId="1578"/>
    <cellStyle name="Texto explicativo" xfId="1579" builtinId="53" customBuiltin="1"/>
    <cellStyle name="Texto explicativo 10" xfId="1580"/>
    <cellStyle name="Texto explicativo 11" xfId="1581"/>
    <cellStyle name="Texto explicativo 12" xfId="1582"/>
    <cellStyle name="Texto explicativo 13" xfId="1583"/>
    <cellStyle name="Texto explicativo 14" xfId="1584"/>
    <cellStyle name="Texto explicativo 15" xfId="1585"/>
    <cellStyle name="Texto explicativo 16" xfId="1586"/>
    <cellStyle name="Texto explicativo 17" xfId="1587"/>
    <cellStyle name="Texto explicativo 18" xfId="1588"/>
    <cellStyle name="Texto explicativo 2" xfId="1589"/>
    <cellStyle name="Texto explicativo 3" xfId="1590"/>
    <cellStyle name="Texto explicativo 4" xfId="1591"/>
    <cellStyle name="Texto explicativo 5" xfId="1592"/>
    <cellStyle name="Texto explicativo 6" xfId="1593"/>
    <cellStyle name="Texto explicativo 7" xfId="1594"/>
    <cellStyle name="Texto explicativo 8" xfId="1595"/>
    <cellStyle name="Texto explicativo 9" xfId="1596"/>
    <cellStyle name="Texto explicativo 9 10" xfId="1597"/>
    <cellStyle name="Texto explicativo 9 11" xfId="1598"/>
    <cellStyle name="Texto explicativo 9 12" xfId="1599"/>
    <cellStyle name="Texto explicativo 9 13" xfId="1600"/>
    <cellStyle name="Texto explicativo 9 14" xfId="1601"/>
    <cellStyle name="Texto explicativo 9 15" xfId="1602"/>
    <cellStyle name="Texto explicativo 9 16" xfId="1603"/>
    <cellStyle name="Texto explicativo 9 17" xfId="1604"/>
    <cellStyle name="Texto explicativo 9 18" xfId="1605"/>
    <cellStyle name="Texto explicativo 9 19" xfId="1606"/>
    <cellStyle name="Texto explicativo 9 2" xfId="1607"/>
    <cellStyle name="Texto explicativo 9 20" xfId="1608"/>
    <cellStyle name="Texto explicativo 9 21" xfId="1609"/>
    <cellStyle name="Texto explicativo 9 22" xfId="1610"/>
    <cellStyle name="Texto explicativo 9 3" xfId="1611"/>
    <cellStyle name="Texto explicativo 9 4" xfId="1612"/>
    <cellStyle name="Texto explicativo 9 5" xfId="1613"/>
    <cellStyle name="Texto explicativo 9 6" xfId="1614"/>
    <cellStyle name="Texto explicativo 9 7" xfId="1615"/>
    <cellStyle name="Texto explicativo 9 8" xfId="1616"/>
    <cellStyle name="Texto explicativo 9 9" xfId="1617"/>
    <cellStyle name="Título 1 10" xfId="1618"/>
    <cellStyle name="Título 1 11" xfId="1619"/>
    <cellStyle name="Título 1 12" xfId="1620"/>
    <cellStyle name="Título 1 13" xfId="1621"/>
    <cellStyle name="Título 1 14" xfId="1622"/>
    <cellStyle name="Título 1 15" xfId="1623"/>
    <cellStyle name="Título 1 16" xfId="1624"/>
    <cellStyle name="Título 1 17" xfId="1625"/>
    <cellStyle name="Título 1 18" xfId="1626"/>
    <cellStyle name="Título 1 2" xfId="1627"/>
    <cellStyle name="Título 1 3" xfId="1628"/>
    <cellStyle name="Título 1 4" xfId="1629"/>
    <cellStyle name="Título 1 5" xfId="1630"/>
    <cellStyle name="Título 1 6" xfId="1631"/>
    <cellStyle name="Título 1 7" xfId="1632"/>
    <cellStyle name="Título 1 8" xfId="1633"/>
    <cellStyle name="Título 1 9" xfId="1634"/>
    <cellStyle name="Título 1 9 10" xfId="1635"/>
    <cellStyle name="Título 1 9 11" xfId="1636"/>
    <cellStyle name="Título 1 9 12" xfId="1637"/>
    <cellStyle name="Título 1 9 13" xfId="1638"/>
    <cellStyle name="Título 1 9 14" xfId="1639"/>
    <cellStyle name="Título 1 9 15" xfId="1640"/>
    <cellStyle name="Título 1 9 16" xfId="1641"/>
    <cellStyle name="Título 1 9 17" xfId="1642"/>
    <cellStyle name="Título 1 9 18" xfId="1643"/>
    <cellStyle name="Título 1 9 19" xfId="1644"/>
    <cellStyle name="Título 1 9 2" xfId="1645"/>
    <cellStyle name="Título 1 9 20" xfId="1646"/>
    <cellStyle name="Título 1 9 21" xfId="1647"/>
    <cellStyle name="Título 1 9 22" xfId="1648"/>
    <cellStyle name="Título 1 9 3" xfId="1649"/>
    <cellStyle name="Título 1 9 4" xfId="1650"/>
    <cellStyle name="Título 1 9 5" xfId="1651"/>
    <cellStyle name="Título 1 9 6" xfId="1652"/>
    <cellStyle name="Título 1 9 7" xfId="1653"/>
    <cellStyle name="Título 1 9 8" xfId="1654"/>
    <cellStyle name="Título 1 9 9" xfId="1655"/>
    <cellStyle name="Título 10" xfId="1656"/>
    <cellStyle name="Título 11" xfId="1657"/>
    <cellStyle name="Título 11 10" xfId="1658"/>
    <cellStyle name="Título 11 11" xfId="1659"/>
    <cellStyle name="Título 11 12" xfId="1660"/>
    <cellStyle name="Título 11 13" xfId="1661"/>
    <cellStyle name="Título 11 14" xfId="1662"/>
    <cellStyle name="Título 11 15" xfId="1663"/>
    <cellStyle name="Título 11 16" xfId="1664"/>
    <cellStyle name="Título 11 17" xfId="1665"/>
    <cellStyle name="Título 11 18" xfId="1666"/>
    <cellStyle name="Título 11 19" xfId="1667"/>
    <cellStyle name="Título 11 2" xfId="1668"/>
    <cellStyle name="Título 11 20" xfId="1669"/>
    <cellStyle name="Título 11 21" xfId="1670"/>
    <cellStyle name="Título 11 22" xfId="1671"/>
    <cellStyle name="Título 11 3" xfId="1672"/>
    <cellStyle name="Título 11 4" xfId="1673"/>
    <cellStyle name="Título 11 5" xfId="1674"/>
    <cellStyle name="Título 11 6" xfId="1675"/>
    <cellStyle name="Título 11 7" xfId="1676"/>
    <cellStyle name="Título 11 8" xfId="1677"/>
    <cellStyle name="Título 11 9" xfId="1678"/>
    <cellStyle name="Título 12" xfId="1679"/>
    <cellStyle name="Título 13" xfId="1680"/>
    <cellStyle name="Título 14" xfId="1681"/>
    <cellStyle name="Título 15" xfId="1682"/>
    <cellStyle name="Título 16" xfId="1683"/>
    <cellStyle name="Título 17" xfId="1684"/>
    <cellStyle name="Título 18" xfId="1685"/>
    <cellStyle name="Título 19" xfId="1686"/>
    <cellStyle name="Título 2" xfId="1687" builtinId="17" customBuiltin="1"/>
    <cellStyle name="Título 2 10" xfId="1688"/>
    <cellStyle name="Título 2 11" xfId="1689"/>
    <cellStyle name="Título 2 12" xfId="1690"/>
    <cellStyle name="Título 2 13" xfId="1691"/>
    <cellStyle name="Título 2 14" xfId="1692"/>
    <cellStyle name="Título 2 15" xfId="1693"/>
    <cellStyle name="Título 2 16" xfId="1694"/>
    <cellStyle name="Título 2 17" xfId="1695"/>
    <cellStyle name="Título 2 18" xfId="1696"/>
    <cellStyle name="Título 2 2" xfId="1697"/>
    <cellStyle name="Título 2 3" xfId="1698"/>
    <cellStyle name="Título 2 4" xfId="1699"/>
    <cellStyle name="Título 2 5" xfId="1700"/>
    <cellStyle name="Título 2 6" xfId="1701"/>
    <cellStyle name="Título 2 7" xfId="1702"/>
    <cellStyle name="Título 2 8" xfId="1703"/>
    <cellStyle name="Título 2 9" xfId="1704"/>
    <cellStyle name="Título 2 9 10" xfId="1705"/>
    <cellStyle name="Título 2 9 11" xfId="1706"/>
    <cellStyle name="Título 2 9 12" xfId="1707"/>
    <cellStyle name="Título 2 9 13" xfId="1708"/>
    <cellStyle name="Título 2 9 14" xfId="1709"/>
    <cellStyle name="Título 2 9 15" xfId="1710"/>
    <cellStyle name="Título 2 9 16" xfId="1711"/>
    <cellStyle name="Título 2 9 17" xfId="1712"/>
    <cellStyle name="Título 2 9 18" xfId="1713"/>
    <cellStyle name="Título 2 9 19" xfId="1714"/>
    <cellStyle name="Título 2 9 2" xfId="1715"/>
    <cellStyle name="Título 2 9 20" xfId="1716"/>
    <cellStyle name="Título 2 9 21" xfId="1717"/>
    <cellStyle name="Título 2 9 22" xfId="1718"/>
    <cellStyle name="Título 2 9 3" xfId="1719"/>
    <cellStyle name="Título 2 9 4" xfId="1720"/>
    <cellStyle name="Título 2 9 5" xfId="1721"/>
    <cellStyle name="Título 2 9 6" xfId="1722"/>
    <cellStyle name="Título 2 9 7" xfId="1723"/>
    <cellStyle name="Título 2 9 8" xfId="1724"/>
    <cellStyle name="Título 2 9 9" xfId="1725"/>
    <cellStyle name="Título 20" xfId="1726"/>
    <cellStyle name="Título 21" xfId="1727"/>
    <cellStyle name="Título 3" xfId="1728" builtinId="18" customBuiltin="1"/>
    <cellStyle name="Título 3 10" xfId="1729"/>
    <cellStyle name="Título 3 11" xfId="1730"/>
    <cellStyle name="Título 3 12" xfId="1731"/>
    <cellStyle name="Título 3 13" xfId="1732"/>
    <cellStyle name="Título 3 14" xfId="1733"/>
    <cellStyle name="Título 3 15" xfId="1734"/>
    <cellStyle name="Título 3 16" xfId="1735"/>
    <cellStyle name="Título 3 17" xfId="1736"/>
    <cellStyle name="Título 3 18" xfId="1737"/>
    <cellStyle name="Título 3 2" xfId="1738"/>
    <cellStyle name="Título 3 3" xfId="1739"/>
    <cellStyle name="Título 3 4" xfId="1740"/>
    <cellStyle name="Título 3 5" xfId="1741"/>
    <cellStyle name="Título 3 6" xfId="1742"/>
    <cellStyle name="Título 3 7" xfId="1743"/>
    <cellStyle name="Título 3 8" xfId="1744"/>
    <cellStyle name="Título 3 9" xfId="1745"/>
    <cellStyle name="Título 3 9 10" xfId="1746"/>
    <cellStyle name="Título 3 9 11" xfId="1747"/>
    <cellStyle name="Título 3 9 12" xfId="1748"/>
    <cellStyle name="Título 3 9 13" xfId="1749"/>
    <cellStyle name="Título 3 9 14" xfId="1750"/>
    <cellStyle name="Título 3 9 15" xfId="1751"/>
    <cellStyle name="Título 3 9 16" xfId="1752"/>
    <cellStyle name="Título 3 9 17" xfId="1753"/>
    <cellStyle name="Título 3 9 18" xfId="1754"/>
    <cellStyle name="Título 3 9 19" xfId="1755"/>
    <cellStyle name="Título 3 9 2" xfId="1756"/>
    <cellStyle name="Título 3 9 20" xfId="1757"/>
    <cellStyle name="Título 3 9 21" xfId="1758"/>
    <cellStyle name="Título 3 9 22" xfId="1759"/>
    <cellStyle name="Título 3 9 3" xfId="1760"/>
    <cellStyle name="Título 3 9 4" xfId="1761"/>
    <cellStyle name="Título 3 9 5" xfId="1762"/>
    <cellStyle name="Título 3 9 6" xfId="1763"/>
    <cellStyle name="Título 3 9 7" xfId="1764"/>
    <cellStyle name="Título 3 9 8" xfId="1765"/>
    <cellStyle name="Título 3 9 9" xfId="1766"/>
    <cellStyle name="Título 4" xfId="1767"/>
    <cellStyle name="Título 5" xfId="1768"/>
    <cellStyle name="Título 6" xfId="1769"/>
    <cellStyle name="Título 7" xfId="1770"/>
    <cellStyle name="Título 8" xfId="1771"/>
    <cellStyle name="Título 9" xfId="1772"/>
    <cellStyle name="Total" xfId="1773" builtinId="25" customBuiltin="1"/>
    <cellStyle name="Total 10" xfId="1774"/>
    <cellStyle name="Total 11" xfId="1775"/>
    <cellStyle name="Total 12" xfId="1776"/>
    <cellStyle name="Total 13" xfId="1777"/>
    <cellStyle name="Total 14" xfId="1778"/>
    <cellStyle name="Total 15" xfId="1779"/>
    <cellStyle name="Total 16" xfId="1780"/>
    <cellStyle name="Total 2" xfId="1781"/>
    <cellStyle name="Total 3" xfId="1782"/>
    <cellStyle name="Total 4" xfId="1783"/>
    <cellStyle name="Total 5" xfId="1784"/>
    <cellStyle name="Total 6" xfId="1785"/>
    <cellStyle name="Total 7" xfId="1786"/>
    <cellStyle name="Total 8" xfId="1787"/>
    <cellStyle name="Total 9" xfId="17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853530624"/>
        <c:axId val="-1853539872"/>
      </c:lineChart>
      <c:catAx>
        <c:axId val="-185353062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853539872"/>
        <c:crosses val="autoZero"/>
        <c:auto val="1"/>
        <c:lblAlgn val="ctr"/>
        <c:lblOffset val="100"/>
        <c:noMultiLvlLbl val="0"/>
      </c:catAx>
      <c:valAx>
        <c:axId val="-185353987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853530624"/>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c:formatCode>
                <c:ptCount val="12"/>
                <c:pt idx="0">
                  <c:v>7</c:v>
                </c:pt>
                <c:pt idx="1">
                  <c:v>29</c:v>
                </c:pt>
                <c:pt idx="2">
                  <c:v>29</c:v>
                </c:pt>
                <c:pt idx="3">
                  <c:v>24</c:v>
                </c:pt>
                <c:pt idx="4">
                  <c:v>10</c:v>
                </c:pt>
                <c:pt idx="5">
                  <c:v>12</c:v>
                </c:pt>
                <c:pt idx="6">
                  <c:v>28</c:v>
                </c:pt>
                <c:pt idx="7">
                  <c:v>41</c:v>
                </c:pt>
                <c:pt idx="8">
                  <c:v>14</c:v>
                </c:pt>
              </c:numCache>
            </c:numRef>
          </c:val>
          <c:extLst xmlns:c16r2="http://schemas.microsoft.com/office/drawing/2015/06/char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c:formatCode>
                <c:ptCount val="12"/>
                <c:pt idx="0">
                  <c:v>8</c:v>
                </c:pt>
                <c:pt idx="1">
                  <c:v>10</c:v>
                </c:pt>
                <c:pt idx="2">
                  <c:v>15</c:v>
                </c:pt>
                <c:pt idx="3">
                  <c:v>18</c:v>
                </c:pt>
                <c:pt idx="4">
                  <c:v>22</c:v>
                </c:pt>
                <c:pt idx="5">
                  <c:v>32</c:v>
                </c:pt>
                <c:pt idx="6">
                  <c:v>32</c:v>
                </c:pt>
                <c:pt idx="7">
                  <c:v>20</c:v>
                </c:pt>
                <c:pt idx="8">
                  <c:v>18</c:v>
                </c:pt>
                <c:pt idx="9">
                  <c:v>15</c:v>
                </c:pt>
                <c:pt idx="10">
                  <c:v>10</c:v>
                </c:pt>
                <c:pt idx="11">
                  <c:v>8</c:v>
                </c:pt>
              </c:numCache>
            </c:numRef>
          </c:val>
          <c:extLst xmlns:c16r2="http://schemas.microsoft.com/office/drawing/2015/06/char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853533888"/>
        <c:axId val="-1853534432"/>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3.3653846153846152E-2</c:v>
                </c:pt>
                <c:pt idx="1">
                  <c:v>0.17307692307692307</c:v>
                </c:pt>
                <c:pt idx="2">
                  <c:v>0.3125</c:v>
                </c:pt>
                <c:pt idx="3">
                  <c:v>0.42788461538461542</c:v>
                </c:pt>
                <c:pt idx="4">
                  <c:v>0.47596153846153849</c:v>
                </c:pt>
                <c:pt idx="5">
                  <c:v>0.53365384615384615</c:v>
                </c:pt>
                <c:pt idx="6">
                  <c:v>0.66826923076923073</c:v>
                </c:pt>
                <c:pt idx="7">
                  <c:v>0.86538461538461531</c:v>
                </c:pt>
                <c:pt idx="8">
                  <c:v>0.9326923076923076</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1853534976"/>
        <c:axId val="-1853538784"/>
      </c:lineChart>
      <c:catAx>
        <c:axId val="-1853533888"/>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853534432"/>
        <c:crossesAt val="0"/>
        <c:auto val="1"/>
        <c:lblAlgn val="ctr"/>
        <c:lblOffset val="100"/>
        <c:tickLblSkip val="1"/>
        <c:tickMarkSkip val="1"/>
        <c:noMultiLvlLbl val="0"/>
      </c:catAx>
      <c:valAx>
        <c:axId val="-1853534432"/>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853533888"/>
        <c:crosses val="autoZero"/>
        <c:crossBetween val="between"/>
        <c:majorUnit val="50"/>
      </c:valAx>
      <c:valAx>
        <c:axId val="-1853538784"/>
        <c:scaling>
          <c:orientation val="minMax"/>
          <c:max val="1"/>
        </c:scaling>
        <c:delete val="0"/>
        <c:axPos val="r"/>
        <c:numFmt formatCode="0%" sourceLinked="0"/>
        <c:majorTickMark val="out"/>
        <c:minorTickMark val="none"/>
        <c:tickLblPos val="nextTo"/>
        <c:crossAx val="-1853534976"/>
        <c:crosses val="max"/>
        <c:crossBetween val="between"/>
        <c:majorUnit val="0.1"/>
      </c:valAx>
      <c:catAx>
        <c:axId val="-1853534976"/>
        <c:scaling>
          <c:orientation val="minMax"/>
        </c:scaling>
        <c:delete val="1"/>
        <c:axPos val="b"/>
        <c:numFmt formatCode="General" sourceLinked="1"/>
        <c:majorTickMark val="out"/>
        <c:minorTickMark val="none"/>
        <c:tickLblPos val="nextTo"/>
        <c:crossAx val="-1853538784"/>
        <c:crosses val="autoZero"/>
        <c:auto val="1"/>
        <c:lblAlgn val="ctr"/>
        <c:lblOffset val="100"/>
        <c:noMultiLvlLbl val="0"/>
      </c:catAx>
      <c:spPr>
        <a:noFill/>
        <a:ln w="12700">
          <a:solidFill>
            <a:srgbClr val="B3B3B3"/>
          </a:solidFill>
          <a:prstDash val="solid"/>
        </a:ln>
      </c:spPr>
    </c:plotArea>
    <c:legend>
      <c:legendPos val="r"/>
      <c:layout>
        <c:manualLayout>
          <c:xMode val="edge"/>
          <c:yMode val="edge"/>
          <c:x val="0.85561781272411186"/>
          <c:y val="0.55931248926527055"/>
          <c:w val="0.14327470846274268"/>
          <c:h val="0.27472319649505805"/>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039729700775571E-2"/>
          <c:y val="3.6865525695471232E-2"/>
          <c:w val="0.77859643208017493"/>
          <c:h val="0.61972308695220868"/>
        </c:manualLayout>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0.1</c:v>
                </c:pt>
                <c:pt idx="1">
                  <c:v>0.1</c:v>
                </c:pt>
                <c:pt idx="2">
                  <c:v>0.2</c:v>
                </c:pt>
                <c:pt idx="3">
                  <c:v>0.1</c:v>
                </c:pt>
                <c:pt idx="4">
                  <c:v>0.2</c:v>
                </c:pt>
                <c:pt idx="5">
                  <c:v>0.1</c:v>
                </c:pt>
                <c:pt idx="6">
                  <c:v>0.2</c:v>
                </c:pt>
                <c:pt idx="7">
                  <c:v>0.22</c:v>
                </c:pt>
                <c:pt idx="8">
                  <c:v>0.22</c:v>
                </c:pt>
              </c:numCache>
            </c:numRef>
          </c:val>
          <c:extLst xmlns:c16r2="http://schemas.microsoft.com/office/drawing/2015/06/char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#,##0.00_);_(* \(#,##0.00\);_(* "-"??_);_(@_)</c:formatCode>
                <c:ptCount val="12"/>
                <c:pt idx="0">
                  <c:v>0.1</c:v>
                </c:pt>
                <c:pt idx="1">
                  <c:v>0.1</c:v>
                </c:pt>
                <c:pt idx="2">
                  <c:v>0.2</c:v>
                </c:pt>
                <c:pt idx="3">
                  <c:v>0.1</c:v>
                </c:pt>
                <c:pt idx="4">
                  <c:v>0.2</c:v>
                </c:pt>
                <c:pt idx="5">
                  <c:v>0.1</c:v>
                </c:pt>
                <c:pt idx="6">
                  <c:v>0.2</c:v>
                </c:pt>
                <c:pt idx="7">
                  <c:v>0.22</c:v>
                </c:pt>
                <c:pt idx="8">
                  <c:v>0.22</c:v>
                </c:pt>
                <c:pt idx="9">
                  <c:v>0.22</c:v>
                </c:pt>
                <c:pt idx="10">
                  <c:v>0.22</c:v>
                </c:pt>
                <c:pt idx="11">
                  <c:v>0.12</c:v>
                </c:pt>
              </c:numCache>
            </c:numRef>
          </c:val>
          <c:extLst xmlns:c16r2="http://schemas.microsoft.com/office/drawing/2015/06/char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853538240"/>
        <c:axId val="-1853537152"/>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0.05</c:v>
                </c:pt>
                <c:pt idx="1">
                  <c:v>0.1</c:v>
                </c:pt>
                <c:pt idx="2">
                  <c:v>0.2</c:v>
                </c:pt>
                <c:pt idx="3">
                  <c:v>0.25</c:v>
                </c:pt>
                <c:pt idx="4">
                  <c:v>0.35</c:v>
                </c:pt>
                <c:pt idx="5">
                  <c:v>0.39999999999999997</c:v>
                </c:pt>
                <c:pt idx="6">
                  <c:v>0.5</c:v>
                </c:pt>
                <c:pt idx="7">
                  <c:v>0.61</c:v>
                </c:pt>
                <c:pt idx="8">
                  <c:v>0.72</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1853533344"/>
        <c:axId val="-1853536608"/>
      </c:lineChart>
      <c:catAx>
        <c:axId val="-1853538240"/>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853537152"/>
        <c:crossesAt val="0"/>
        <c:auto val="1"/>
        <c:lblAlgn val="ctr"/>
        <c:lblOffset val="100"/>
        <c:tickLblSkip val="1"/>
        <c:tickMarkSkip val="1"/>
        <c:noMultiLvlLbl val="0"/>
      </c:catAx>
      <c:valAx>
        <c:axId val="-1853537152"/>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853538240"/>
        <c:crosses val="autoZero"/>
        <c:crossBetween val="between"/>
        <c:majorUnit val="1"/>
      </c:valAx>
      <c:valAx>
        <c:axId val="-1853536608"/>
        <c:scaling>
          <c:orientation val="minMax"/>
          <c:max val="1"/>
        </c:scaling>
        <c:delete val="0"/>
        <c:axPos val="r"/>
        <c:numFmt formatCode="0%" sourceLinked="0"/>
        <c:majorTickMark val="out"/>
        <c:minorTickMark val="none"/>
        <c:tickLblPos val="nextTo"/>
        <c:crossAx val="-1853533344"/>
        <c:crosses val="max"/>
        <c:crossBetween val="between"/>
        <c:majorUnit val="0.1"/>
      </c:valAx>
      <c:catAx>
        <c:axId val="-1853533344"/>
        <c:scaling>
          <c:orientation val="minMax"/>
        </c:scaling>
        <c:delete val="1"/>
        <c:axPos val="b"/>
        <c:numFmt formatCode="General" sourceLinked="1"/>
        <c:majorTickMark val="out"/>
        <c:minorTickMark val="none"/>
        <c:tickLblPos val="nextTo"/>
        <c:crossAx val="-1853536608"/>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55646528713759E-2"/>
          <c:y val="3.625867660313891E-2"/>
          <c:w val="0.73913697485977126"/>
          <c:h val="0.62598288374513322"/>
        </c:manualLayout>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165</c:v>
                </c:pt>
                <c:pt idx="1">
                  <c:v>200</c:v>
                </c:pt>
                <c:pt idx="2">
                  <c:v>200</c:v>
                </c:pt>
                <c:pt idx="3">
                  <c:v>200</c:v>
                </c:pt>
                <c:pt idx="4">
                  <c:v>200</c:v>
                </c:pt>
                <c:pt idx="5">
                  <c:v>250</c:v>
                </c:pt>
                <c:pt idx="6">
                  <c:v>250</c:v>
                </c:pt>
                <c:pt idx="7">
                  <c:v>250</c:v>
                </c:pt>
                <c:pt idx="8">
                  <c:v>150</c:v>
                </c:pt>
              </c:numCache>
            </c:numRef>
          </c:val>
          <c:extLst xmlns:c16r2="http://schemas.microsoft.com/office/drawing/2015/06/char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50</c:v>
                </c:pt>
                <c:pt idx="1">
                  <c:v>200</c:v>
                </c:pt>
                <c:pt idx="2">
                  <c:v>200</c:v>
                </c:pt>
                <c:pt idx="3">
                  <c:v>200</c:v>
                </c:pt>
                <c:pt idx="4">
                  <c:v>200</c:v>
                </c:pt>
                <c:pt idx="5">
                  <c:v>250</c:v>
                </c:pt>
                <c:pt idx="6">
                  <c:v>250</c:v>
                </c:pt>
                <c:pt idx="7">
                  <c:v>250</c:v>
                </c:pt>
                <c:pt idx="8">
                  <c:v>150</c:v>
                </c:pt>
                <c:pt idx="9">
                  <c:v>150</c:v>
                </c:pt>
                <c:pt idx="10">
                  <c:v>100</c:v>
                </c:pt>
                <c:pt idx="11">
                  <c:v>100</c:v>
                </c:pt>
              </c:numCache>
            </c:numRef>
          </c:val>
          <c:extLst xmlns:c16r2="http://schemas.microsoft.com/office/drawing/2015/06/char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853529536"/>
        <c:axId val="-1853531712"/>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7.857142857142857E-2</c:v>
                </c:pt>
                <c:pt idx="1">
                  <c:v>0.1738095238095238</c:v>
                </c:pt>
                <c:pt idx="2">
                  <c:v>0.26904761904761904</c:v>
                </c:pt>
                <c:pt idx="3">
                  <c:v>0.36428571428571427</c:v>
                </c:pt>
                <c:pt idx="4">
                  <c:v>0.4595238095238095</c:v>
                </c:pt>
                <c:pt idx="5">
                  <c:v>0.57857142857142851</c:v>
                </c:pt>
                <c:pt idx="6">
                  <c:v>0.69761904761904758</c:v>
                </c:pt>
                <c:pt idx="7">
                  <c:v>0.81666666666666665</c:v>
                </c:pt>
                <c:pt idx="8">
                  <c:v>0.88809523809523805</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1853530080"/>
        <c:axId val="-1853531168"/>
      </c:lineChart>
      <c:catAx>
        <c:axId val="-185352953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853531712"/>
        <c:crossesAt val="0"/>
        <c:auto val="1"/>
        <c:lblAlgn val="ctr"/>
        <c:lblOffset val="100"/>
        <c:tickLblSkip val="1"/>
        <c:tickMarkSkip val="1"/>
        <c:noMultiLvlLbl val="0"/>
      </c:catAx>
      <c:valAx>
        <c:axId val="-1853531712"/>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853529536"/>
        <c:crosses val="autoZero"/>
        <c:crossBetween val="between"/>
        <c:majorUnit val="5000"/>
      </c:valAx>
      <c:valAx>
        <c:axId val="-1853531168"/>
        <c:scaling>
          <c:orientation val="minMax"/>
          <c:max val="1"/>
        </c:scaling>
        <c:delete val="0"/>
        <c:axPos val="r"/>
        <c:numFmt formatCode="0%" sourceLinked="0"/>
        <c:majorTickMark val="out"/>
        <c:minorTickMark val="none"/>
        <c:tickLblPos val="nextTo"/>
        <c:crossAx val="-1853530080"/>
        <c:crosses val="max"/>
        <c:crossBetween val="between"/>
        <c:majorUnit val="0.1"/>
      </c:valAx>
      <c:catAx>
        <c:axId val="-1853530080"/>
        <c:scaling>
          <c:orientation val="minMax"/>
        </c:scaling>
        <c:delete val="1"/>
        <c:axPos val="b"/>
        <c:numFmt formatCode="General" sourceLinked="1"/>
        <c:majorTickMark val="out"/>
        <c:minorTickMark val="none"/>
        <c:tickLblPos val="nextTo"/>
        <c:crossAx val="-1853531168"/>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c:v>
                </c:pt>
                <c:pt idx="1">
                  <c:v>69</c:v>
                </c:pt>
                <c:pt idx="2">
                  <c:v>159</c:v>
                </c:pt>
                <c:pt idx="3">
                  <c:v>171</c:v>
                </c:pt>
                <c:pt idx="4">
                  <c:v>257</c:v>
                </c:pt>
                <c:pt idx="5">
                  <c:v>267</c:v>
                </c:pt>
                <c:pt idx="6">
                  <c:v>214</c:v>
                </c:pt>
                <c:pt idx="7">
                  <c:v>242</c:v>
                </c:pt>
                <c:pt idx="8">
                  <c:v>225</c:v>
                </c:pt>
              </c:numCache>
            </c:numRef>
          </c:val>
          <c:extLst xmlns:c16r2="http://schemas.microsoft.com/office/drawing/2015/06/char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0</c:v>
                </c:pt>
                <c:pt idx="1">
                  <c:v>50</c:v>
                </c:pt>
                <c:pt idx="2">
                  <c:v>70</c:v>
                </c:pt>
                <c:pt idx="3">
                  <c:v>250</c:v>
                </c:pt>
                <c:pt idx="4">
                  <c:v>250</c:v>
                </c:pt>
                <c:pt idx="5">
                  <c:v>250</c:v>
                </c:pt>
                <c:pt idx="6">
                  <c:v>200</c:v>
                </c:pt>
                <c:pt idx="7">
                  <c:v>200</c:v>
                </c:pt>
                <c:pt idx="8">
                  <c:v>150</c:v>
                </c:pt>
                <c:pt idx="9">
                  <c:v>150</c:v>
                </c:pt>
                <c:pt idx="10">
                  <c:v>100</c:v>
                </c:pt>
                <c:pt idx="11">
                  <c:v>30</c:v>
                </c:pt>
              </c:numCache>
            </c:numRef>
          </c:val>
          <c:extLst xmlns:c16r2="http://schemas.microsoft.com/office/drawing/2015/06/char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853527360"/>
        <c:axId val="-18535268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4.7058823529411761E-3</c:v>
                </c:pt>
                <c:pt idx="1">
                  <c:v>4.0588235294117647E-2</c:v>
                </c:pt>
                <c:pt idx="2">
                  <c:v>0.13882352941176471</c:v>
                </c:pt>
                <c:pt idx="3">
                  <c:v>0.23941176470588235</c:v>
                </c:pt>
                <c:pt idx="4">
                  <c:v>0.39058823529411768</c:v>
                </c:pt>
                <c:pt idx="5">
                  <c:v>0.54764705882352949</c:v>
                </c:pt>
                <c:pt idx="6">
                  <c:v>0.67352941176470593</c:v>
                </c:pt>
                <c:pt idx="7">
                  <c:v>0.8158823529411765</c:v>
                </c:pt>
                <c:pt idx="8">
                  <c:v>0.94823529411764707</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1691816832"/>
        <c:axId val="-1853694816"/>
      </c:lineChart>
      <c:catAx>
        <c:axId val="-1853527360"/>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853526816"/>
        <c:crossesAt val="0"/>
        <c:auto val="1"/>
        <c:lblAlgn val="ctr"/>
        <c:lblOffset val="100"/>
        <c:tickLblSkip val="1"/>
        <c:tickMarkSkip val="1"/>
        <c:noMultiLvlLbl val="0"/>
      </c:catAx>
      <c:valAx>
        <c:axId val="-18535268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853527360"/>
        <c:crosses val="autoZero"/>
        <c:crossBetween val="between"/>
      </c:valAx>
      <c:valAx>
        <c:axId val="-1853694816"/>
        <c:scaling>
          <c:orientation val="minMax"/>
          <c:max val="1"/>
        </c:scaling>
        <c:delete val="0"/>
        <c:axPos val="r"/>
        <c:numFmt formatCode="0%" sourceLinked="0"/>
        <c:majorTickMark val="out"/>
        <c:minorTickMark val="none"/>
        <c:tickLblPos val="nextTo"/>
        <c:crossAx val="-1691816832"/>
        <c:crosses val="max"/>
        <c:crossBetween val="between"/>
        <c:majorUnit val="0.1"/>
      </c:valAx>
      <c:catAx>
        <c:axId val="-1691816832"/>
        <c:scaling>
          <c:orientation val="minMax"/>
        </c:scaling>
        <c:delete val="1"/>
        <c:axPos val="b"/>
        <c:numFmt formatCode="General" sourceLinked="1"/>
        <c:majorTickMark val="out"/>
        <c:minorTickMark val="none"/>
        <c:tickLblPos val="nextTo"/>
        <c:crossAx val="-1853694816"/>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75126759645523E-2"/>
          <c:y val="9.7216651162526063E-2"/>
          <c:w val="0.76713287359093751"/>
          <c:h val="0.61831745462786747"/>
        </c:manualLayout>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0.99975000000000003</c:v>
                </c:pt>
                <c:pt idx="1">
                  <c:v>3.9975000000000001</c:v>
                </c:pt>
                <c:pt idx="2">
                  <c:v>8</c:v>
                </c:pt>
                <c:pt idx="3">
                  <c:v>10</c:v>
                </c:pt>
                <c:pt idx="4">
                  <c:v>15</c:v>
                </c:pt>
                <c:pt idx="5">
                  <c:v>10</c:v>
                </c:pt>
                <c:pt idx="6">
                  <c:v>10</c:v>
                </c:pt>
                <c:pt idx="7">
                  <c:v>9</c:v>
                </c:pt>
                <c:pt idx="8">
                  <c:v>5</c:v>
                </c:pt>
              </c:numCache>
            </c:numRef>
          </c:val>
          <c:extLst xmlns:c16r2="http://schemas.microsoft.com/office/drawing/2015/06/chart">
            <c:ext xmlns:c16="http://schemas.microsoft.com/office/drawing/2014/chart" uri="{C3380CC4-5D6E-409C-BE32-E72D297353CC}">
              <c16:uniqueId val="{00000000-EDEC-4E98-BFD0-1AA5CECD3DFC}"/>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#,##0.00_);_(* \(#,##0.00\);_(* "-"??_);_(@_)</c:formatCode>
                <c:ptCount val="12"/>
                <c:pt idx="0">
                  <c:v>1</c:v>
                </c:pt>
                <c:pt idx="1">
                  <c:v>4</c:v>
                </c:pt>
                <c:pt idx="2">
                  <c:v>6</c:v>
                </c:pt>
                <c:pt idx="3">
                  <c:v>9</c:v>
                </c:pt>
                <c:pt idx="4">
                  <c:v>9</c:v>
                </c:pt>
                <c:pt idx="5">
                  <c:v>9</c:v>
                </c:pt>
                <c:pt idx="6">
                  <c:v>8</c:v>
                </c:pt>
                <c:pt idx="7">
                  <c:v>8</c:v>
                </c:pt>
                <c:pt idx="8">
                  <c:v>8</c:v>
                </c:pt>
                <c:pt idx="9">
                  <c:v>7</c:v>
                </c:pt>
                <c:pt idx="10">
                  <c:v>3</c:v>
                </c:pt>
                <c:pt idx="11">
                  <c:v>3</c:v>
                </c:pt>
              </c:numCache>
            </c:numRef>
          </c:val>
          <c:extLst xmlns:c16r2="http://schemas.microsoft.com/office/drawing/2015/06/chart">
            <c:ext xmlns:c16="http://schemas.microsoft.com/office/drawing/2014/chart" uri="{C3380CC4-5D6E-409C-BE32-E72D297353CC}">
              <c16:uniqueId val="{00000001-EDEC-4E98-BFD0-1AA5CECD3DFC}"/>
            </c:ext>
          </c:extLst>
        </c:ser>
        <c:dLbls>
          <c:showLegendKey val="0"/>
          <c:showVal val="0"/>
          <c:showCatName val="0"/>
          <c:showSerName val="0"/>
          <c:showPercent val="0"/>
          <c:showBubbleSize val="0"/>
        </c:dLbls>
        <c:gapWidth val="150"/>
        <c:axId val="-1691811936"/>
        <c:axId val="-1691810304"/>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1.333E-2</c:v>
                </c:pt>
                <c:pt idx="1">
                  <c:v>5.33E-2</c:v>
                </c:pt>
                <c:pt idx="2">
                  <c:v>0.17329666666666668</c:v>
                </c:pt>
                <c:pt idx="3">
                  <c:v>0.30663000000000001</c:v>
                </c:pt>
                <c:pt idx="4">
                  <c:v>0.50663000000000002</c:v>
                </c:pt>
                <c:pt idx="5">
                  <c:v>0.63996333333333333</c:v>
                </c:pt>
                <c:pt idx="6">
                  <c:v>0.77329666666666663</c:v>
                </c:pt>
                <c:pt idx="7">
                  <c:v>0.89329666666666663</c:v>
                </c:pt>
                <c:pt idx="8">
                  <c:v>0.95996333333333328</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EDEC-4E98-BFD0-1AA5CECD3DFC}"/>
            </c:ext>
          </c:extLst>
        </c:ser>
        <c:dLbls>
          <c:showLegendKey val="0"/>
          <c:showVal val="0"/>
          <c:showCatName val="0"/>
          <c:showSerName val="0"/>
          <c:showPercent val="0"/>
          <c:showBubbleSize val="0"/>
        </c:dLbls>
        <c:marker val="1"/>
        <c:smooth val="0"/>
        <c:axId val="-1691813568"/>
        <c:axId val="-1691811392"/>
      </c:lineChart>
      <c:catAx>
        <c:axId val="-169181193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691810304"/>
        <c:crossesAt val="0"/>
        <c:auto val="1"/>
        <c:lblAlgn val="ctr"/>
        <c:lblOffset val="100"/>
        <c:tickLblSkip val="1"/>
        <c:tickMarkSkip val="1"/>
        <c:noMultiLvlLbl val="0"/>
      </c:catAx>
      <c:valAx>
        <c:axId val="-1691810304"/>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691811936"/>
        <c:crosses val="autoZero"/>
        <c:crossBetween val="between"/>
      </c:valAx>
      <c:valAx>
        <c:axId val="-1691811392"/>
        <c:scaling>
          <c:orientation val="minMax"/>
          <c:max val="1"/>
        </c:scaling>
        <c:delete val="0"/>
        <c:axPos val="r"/>
        <c:numFmt formatCode="0%" sourceLinked="0"/>
        <c:majorTickMark val="out"/>
        <c:minorTickMark val="none"/>
        <c:tickLblPos val="nextTo"/>
        <c:crossAx val="-1691813568"/>
        <c:crosses val="max"/>
        <c:crossBetween val="between"/>
        <c:majorUnit val="0.1"/>
      </c:valAx>
      <c:catAx>
        <c:axId val="-1691813568"/>
        <c:scaling>
          <c:orientation val="minMax"/>
        </c:scaling>
        <c:delete val="1"/>
        <c:axPos val="b"/>
        <c:numFmt formatCode="General" sourceLinked="1"/>
        <c:majorTickMark val="out"/>
        <c:minorTickMark val="none"/>
        <c:tickLblPos val="nextTo"/>
        <c:crossAx val="-1691811392"/>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469380341359E-2"/>
          <c:y val="9.466911679833046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1</c:v>
                </c:pt>
                <c:pt idx="1">
                  <c:v>0</c:v>
                </c:pt>
                <c:pt idx="2">
                  <c:v>0</c:v>
                </c:pt>
                <c:pt idx="3">
                  <c:v>1</c:v>
                </c:pt>
                <c:pt idx="4">
                  <c:v>2</c:v>
                </c:pt>
                <c:pt idx="5">
                  <c:v>2</c:v>
                </c:pt>
                <c:pt idx="6">
                  <c:v>1</c:v>
                </c:pt>
                <c:pt idx="7">
                  <c:v>1</c:v>
                </c:pt>
                <c:pt idx="8">
                  <c:v>1</c:v>
                </c:pt>
              </c:numCache>
            </c:numRef>
          </c:val>
          <c:extLst xmlns:c16r2="http://schemas.microsoft.com/office/drawing/2015/06/char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2</c:v>
                </c:pt>
                <c:pt idx="5">
                  <c:v>2</c:v>
                </c:pt>
                <c:pt idx="6">
                  <c:v>1</c:v>
                </c:pt>
                <c:pt idx="7">
                  <c:v>1</c:v>
                </c:pt>
                <c:pt idx="8">
                  <c:v>1</c:v>
                </c:pt>
                <c:pt idx="9">
                  <c:v>1</c:v>
                </c:pt>
                <c:pt idx="10">
                  <c:v>0</c:v>
                </c:pt>
                <c:pt idx="11">
                  <c:v>0</c:v>
                </c:pt>
              </c:numCache>
            </c:numRef>
          </c:val>
          <c:extLst xmlns:c16r2="http://schemas.microsoft.com/office/drawing/2015/06/char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691814112"/>
        <c:axId val="-1691813024"/>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0.1</c:v>
                </c:pt>
                <c:pt idx="1">
                  <c:v>0.1</c:v>
                </c:pt>
                <c:pt idx="2">
                  <c:v>0.1</c:v>
                </c:pt>
                <c:pt idx="3">
                  <c:v>0.2</c:v>
                </c:pt>
                <c:pt idx="4">
                  <c:v>0.4</c:v>
                </c:pt>
                <c:pt idx="5">
                  <c:v>0.60000000000000009</c:v>
                </c:pt>
                <c:pt idx="6">
                  <c:v>0.70000000000000007</c:v>
                </c:pt>
                <c:pt idx="7">
                  <c:v>0.8</c:v>
                </c:pt>
                <c:pt idx="8">
                  <c:v>0.9</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1691809760"/>
        <c:axId val="-1691817376"/>
      </c:lineChart>
      <c:catAx>
        <c:axId val="-1691814112"/>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691813024"/>
        <c:crossesAt val="0"/>
        <c:auto val="1"/>
        <c:lblAlgn val="ctr"/>
        <c:lblOffset val="100"/>
        <c:tickLblSkip val="1"/>
        <c:tickMarkSkip val="1"/>
        <c:noMultiLvlLbl val="0"/>
      </c:catAx>
      <c:valAx>
        <c:axId val="-1691813024"/>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691814112"/>
        <c:crosses val="autoZero"/>
        <c:crossBetween val="between"/>
      </c:valAx>
      <c:valAx>
        <c:axId val="-1691817376"/>
        <c:scaling>
          <c:orientation val="minMax"/>
          <c:max val="1"/>
        </c:scaling>
        <c:delete val="0"/>
        <c:axPos val="r"/>
        <c:numFmt formatCode="0%" sourceLinked="0"/>
        <c:majorTickMark val="out"/>
        <c:minorTickMark val="none"/>
        <c:tickLblPos val="nextTo"/>
        <c:crossAx val="-1691809760"/>
        <c:crosses val="max"/>
        <c:crossBetween val="between"/>
        <c:majorUnit val="0.1"/>
      </c:valAx>
      <c:catAx>
        <c:axId val="-1691809760"/>
        <c:scaling>
          <c:orientation val="minMax"/>
        </c:scaling>
        <c:delete val="1"/>
        <c:axPos val="b"/>
        <c:numFmt formatCode="General" sourceLinked="1"/>
        <c:majorTickMark val="out"/>
        <c:minorTickMark val="none"/>
        <c:tickLblPos val="nextTo"/>
        <c:crossAx val="-1691817376"/>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1691806496"/>
        <c:axId val="-1691807040"/>
      </c:lineChart>
      <c:catAx>
        <c:axId val="-169180649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691807040"/>
        <c:crosses val="autoZero"/>
        <c:auto val="1"/>
        <c:lblAlgn val="ctr"/>
        <c:lblOffset val="100"/>
        <c:noMultiLvlLbl val="0"/>
      </c:catAx>
      <c:valAx>
        <c:axId val="-1691807040"/>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691806496"/>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84888" name="Object 1208" hidden="1">
              <a:extLst>
                <a:ext uri="{63B3BB69-23CF-44E3-9099-C40C66FF867C}">
                  <a14:compatExt spid="_x0000_s35784888"/>
                </a:ext>
                <a:ext uri="{FF2B5EF4-FFF2-40B4-BE49-F238E27FC236}">
                  <a16:creationId xmlns="" xmlns:a16="http://schemas.microsoft.com/office/drawing/2014/main" id="{00000000-0008-0000-0300-0000B808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121200</xdr:colOff>
      <xdr:row>39</xdr:row>
      <xdr:rowOff>138014</xdr:rowOff>
    </xdr:from>
    <xdr:to>
      <xdr:col>8</xdr:col>
      <xdr:colOff>1463826</xdr:colOff>
      <xdr:row>44</xdr:row>
      <xdr:rowOff>177</xdr:rowOff>
    </xdr:to>
    <xdr:graphicFrame macro="">
      <xdr:nvGraphicFramePr>
        <xdr:cNvPr id="6" name="Gráfico 3">
          <a:extLst>
            <a:ext uri="{FF2B5EF4-FFF2-40B4-BE49-F238E27FC236}">
              <a16:creationId xmlns="" xmlns:a16="http://schemas.microsoft.com/office/drawing/2014/main" id="{00000000-0008-0000-0300-000006000000}"/>
            </a:ext>
            <a:ext uri="{147F2762-F138-4A5C-976F-8EAC2B608ADB}">
              <a16:predDERef xmlns="" xmlns:a16="http://schemas.microsoft.com/office/drawing/2014/main" pred="{00000000-0008-0000-0300-0000B8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89825" name="Object 1" hidden="1">
              <a:extLst>
                <a:ext uri="{63B3BB69-23CF-44E3-9099-C40C66FF867C}">
                  <a14:compatExt spid="_x0000_s35789825"/>
                </a:ext>
                <a:ext uri="{FF2B5EF4-FFF2-40B4-BE49-F238E27FC236}">
                  <a16:creationId xmlns="" xmlns:a16="http://schemas.microsoft.com/office/drawing/2014/main" id="{00000000-0008-0000-0400-0000011C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68843</xdr:colOff>
      <xdr:row>39</xdr:row>
      <xdr:rowOff>158750</xdr:rowOff>
    </xdr:from>
    <xdr:to>
      <xdr:col>8</xdr:col>
      <xdr:colOff>1428750</xdr:colOff>
      <xdr:row>43</xdr:row>
      <xdr:rowOff>32472</xdr:rowOff>
    </xdr:to>
    <xdr:graphicFrame macro="">
      <xdr:nvGraphicFramePr>
        <xdr:cNvPr id="6" name="Gráfico 3">
          <a:extLst>
            <a:ext uri="{FF2B5EF4-FFF2-40B4-BE49-F238E27FC236}">
              <a16:creationId xmlns=""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0849" name="Object 1" hidden="1">
              <a:extLst>
                <a:ext uri="{63B3BB69-23CF-44E3-9099-C40C66FF867C}">
                  <a14:compatExt spid="_x0000_s35790849"/>
                </a:ext>
                <a:ext uri="{FF2B5EF4-FFF2-40B4-BE49-F238E27FC236}">
                  <a16:creationId xmlns="" xmlns:a16="http://schemas.microsoft.com/office/drawing/2014/main" id="{00000000-0008-0000-0500-00000120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494740</xdr:colOff>
      <xdr:row>39</xdr:row>
      <xdr:rowOff>199281</xdr:rowOff>
    </xdr:from>
    <xdr:to>
      <xdr:col>8</xdr:col>
      <xdr:colOff>1480104</xdr:colOff>
      <xdr:row>43</xdr:row>
      <xdr:rowOff>10941</xdr:rowOff>
    </xdr:to>
    <xdr:graphicFrame macro="">
      <xdr:nvGraphicFramePr>
        <xdr:cNvPr id="6" name="Gráfico 3">
          <a:extLst>
            <a:ext uri="{FF2B5EF4-FFF2-40B4-BE49-F238E27FC236}">
              <a16:creationId xmlns=""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1873" name="Object 1" hidden="1">
              <a:extLst>
                <a:ext uri="{63B3BB69-23CF-44E3-9099-C40C66FF867C}">
                  <a14:compatExt spid="_x0000_s35791873"/>
                </a:ext>
                <a:ext uri="{FF2B5EF4-FFF2-40B4-BE49-F238E27FC236}">
                  <a16:creationId xmlns="" xmlns:a16="http://schemas.microsoft.com/office/drawing/2014/main" id="{00000000-0008-0000-0600-00000124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90915</xdr:colOff>
      <xdr:row>39</xdr:row>
      <xdr:rowOff>171967</xdr:rowOff>
    </xdr:from>
    <xdr:to>
      <xdr:col>8</xdr:col>
      <xdr:colOff>1443113</xdr:colOff>
      <xdr:row>43</xdr:row>
      <xdr:rowOff>569288</xdr:rowOff>
    </xdr:to>
    <xdr:graphicFrame macro="">
      <xdr:nvGraphicFramePr>
        <xdr:cNvPr id="6" name="Gráfico 3">
          <a:extLst>
            <a:ext uri="{FF2B5EF4-FFF2-40B4-BE49-F238E27FC236}">
              <a16:creationId xmlns=""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4175"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805185" name="Object 1" hidden="1">
              <a:extLst>
                <a:ext uri="{63B3BB69-23CF-44E3-9099-C40C66FF867C}">
                  <a14:compatExt spid="_x0000_s35805185"/>
                </a:ext>
                <a:ext uri="{FF2B5EF4-FFF2-40B4-BE49-F238E27FC236}">
                  <a16:creationId xmlns="" xmlns:a16="http://schemas.microsoft.com/office/drawing/2014/main" id="{00000000-0008-0000-0700-00000158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94545</xdr:colOff>
      <xdr:row>39</xdr:row>
      <xdr:rowOff>95250</xdr:rowOff>
    </xdr:from>
    <xdr:to>
      <xdr:col>8</xdr:col>
      <xdr:colOff>1460500</xdr:colOff>
      <xdr:row>43</xdr:row>
      <xdr:rowOff>314531</xdr:rowOff>
    </xdr:to>
    <xdr:graphicFrame macro="">
      <xdr:nvGraphicFramePr>
        <xdr:cNvPr id="3" name="Gráfico 3">
          <a:extLst>
            <a:ext uri="{FF2B5EF4-FFF2-40B4-BE49-F238E27FC236}">
              <a16:creationId xmlns=""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3921" name="Object 1" hidden="1">
              <a:extLst>
                <a:ext uri="{63B3BB69-23CF-44E3-9099-C40C66FF867C}">
                  <a14:compatExt spid="_x0000_s35793921"/>
                </a:ext>
                <a:ext uri="{FF2B5EF4-FFF2-40B4-BE49-F238E27FC236}">
                  <a16:creationId xmlns="" xmlns:a16="http://schemas.microsoft.com/office/drawing/2014/main" id="{00000000-0008-0000-0800-0000012C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146951</xdr:colOff>
      <xdr:row>39</xdr:row>
      <xdr:rowOff>204547</xdr:rowOff>
    </xdr:from>
    <xdr:to>
      <xdr:col>8</xdr:col>
      <xdr:colOff>1416846</xdr:colOff>
      <xdr:row>42</xdr:row>
      <xdr:rowOff>119062</xdr:rowOff>
    </xdr:to>
    <xdr:graphicFrame macro="">
      <xdr:nvGraphicFramePr>
        <xdr:cNvPr id="6" name="Gráfico 3">
          <a:extLst>
            <a:ext uri="{FF2B5EF4-FFF2-40B4-BE49-F238E27FC236}">
              <a16:creationId xmlns=""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gobiernobogota-my.sharepoint.com/Perfil%20ldguerrero/Documents/1.%20DOC%20DARY%202016/1.%20UNIDAD%20EJECUTORA%2002%202016/2.%20POAS%20BOGOTA%20MEJOR%20PARA%20TODOS%202016-2020/4%20POAS%20OCTUBRE%202016%20BMPT/POA%20PROYECTO%201044%20OCTUBRE%20CORREGIDO%20(1%20dic).xlsx?CDE3D5A6" TargetMode="External"/><Relationship Id="rId1" Type="http://schemas.openxmlformats.org/officeDocument/2006/relationships/externalLinkPath" Target="file:///\\CDE3D5A6\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gobiernobogota-my.sharepoint.com/Perfil%20ldguerrero/Documents/1.%20DOC%20DARY%202016/1.%20UNIDAD%20EJECUTORA%2002%202016/2.%20POAS%20BOGOTA%20MEJOR%20PARA%20TODOS%202016-2020/3.%20POAS%20SEPTIEMBRE%202016%20BMPT%20PUBLICAR/POA%20_PYTO_1032%20TRIMESTRE%20III%202016_BMPT.xls?45D985A9" TargetMode="External"/><Relationship Id="rId1" Type="http://schemas.openxmlformats.org/officeDocument/2006/relationships/externalLinkPath" Target="file:///\\45D985A9\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gobiernobogot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gobiernobogot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gobiernobogota-my.sharepoint.com/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gobiernobogota-my.sharepoint.com/Users/ANDRES/OneDrive%20-%20INSTITUTO%20DE%20PROTECCION%20ANIMAL%20899999061052/ARCHIVOS_ANDRES/IDPYBA2022/1ENERO/Obligacion9/Reportediciembre/Ficha_T&#233;cnica_Indicadores_de_Gesti&#243;n_Diciembre_2021.xlsx?4F40153B" TargetMode="External"/><Relationship Id="rId1" Type="http://schemas.openxmlformats.org/officeDocument/2006/relationships/externalLinkPath" Target="file:///\\4F40153B\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28515625" style="82" customWidth="1"/>
    <col min="5" max="5" width="17.42578125" style="74" customWidth="1"/>
    <col min="6" max="6" width="23.28515625" style="74" customWidth="1"/>
    <col min="7" max="7" width="17.140625" style="74" customWidth="1"/>
    <col min="8" max="8" width="16.28515625" style="74" customWidth="1"/>
    <col min="9" max="9" width="18.140625" style="74" customWidth="1"/>
    <col min="10" max="10" width="13.85546875" style="74" customWidth="1"/>
    <col min="11" max="11" width="13.85546875" style="94" customWidth="1"/>
    <col min="12" max="14" width="13.85546875" style="74" customWidth="1"/>
    <col min="15" max="17" width="13.42578125" style="74" customWidth="1"/>
    <col min="18" max="18" width="11.42578125" style="74" customWidth="1"/>
    <col min="19" max="19" width="9.85546875" style="74" customWidth="1"/>
    <col min="20" max="20" width="10.28515625" style="74" customWidth="1"/>
    <col min="21" max="21" width="14.140625" style="74" customWidth="1"/>
    <col min="22" max="22" width="11.42578125" style="74" customWidth="1"/>
    <col min="23" max="23" width="12.28515625" style="74" customWidth="1"/>
    <col min="24" max="26" width="14.28515625" style="74" customWidth="1"/>
    <col min="27" max="27" width="16.28515625" style="114" customWidth="1"/>
    <col min="28" max="28" width="14.85546875" style="74" customWidth="1"/>
    <col min="29" max="29" width="14.28515625" style="74" customWidth="1"/>
    <col min="30" max="30" width="89.85546875" style="74" customWidth="1"/>
    <col min="31" max="31" width="79.28515625" style="74" customWidth="1"/>
    <col min="32" max="32" width="87.42578125" style="74" customWidth="1"/>
    <col min="33" max="16384" width="11.42578125" style="74"/>
  </cols>
  <sheetData>
    <row r="2" spans="1:67" s="116" customFormat="1" ht="45.75" customHeight="1" x14ac:dyDescent="0.25">
      <c r="A2" s="280"/>
      <c r="B2" s="280"/>
      <c r="C2" s="265" t="s">
        <v>0</v>
      </c>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72"/>
    </row>
    <row r="3" spans="1:67" s="116" customFormat="1" ht="45.75" customHeight="1" x14ac:dyDescent="0.25">
      <c r="A3" s="280"/>
      <c r="B3" s="280"/>
      <c r="C3" s="265" t="s">
        <v>1</v>
      </c>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73"/>
    </row>
    <row r="4" spans="1:67" s="116" customFormat="1" ht="45.75" customHeight="1" x14ac:dyDescent="0.25">
      <c r="A4" s="280"/>
      <c r="B4" s="280"/>
      <c r="C4" s="265" t="s">
        <v>2</v>
      </c>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73"/>
    </row>
    <row r="5" spans="1:67" s="116" customFormat="1" ht="45.75" customHeight="1" x14ac:dyDescent="0.25">
      <c r="A5" s="280"/>
      <c r="B5" s="280"/>
      <c r="C5" s="283" t="s">
        <v>3</v>
      </c>
      <c r="D5" s="283"/>
      <c r="E5" s="283"/>
      <c r="F5" s="283"/>
      <c r="G5" s="283"/>
      <c r="H5" s="283"/>
      <c r="I5" s="283"/>
      <c r="J5" s="283"/>
      <c r="K5" s="283"/>
      <c r="L5" s="283"/>
      <c r="M5" s="283"/>
      <c r="N5" s="283"/>
      <c r="O5" s="283"/>
      <c r="P5" s="283"/>
      <c r="Q5" s="283"/>
      <c r="R5" s="270" t="s">
        <v>4</v>
      </c>
      <c r="S5" s="270"/>
      <c r="T5" s="270"/>
      <c r="U5" s="270"/>
      <c r="V5" s="270"/>
      <c r="W5" s="270"/>
      <c r="X5" s="270"/>
      <c r="Y5" s="270"/>
      <c r="Z5" s="270"/>
      <c r="AA5" s="270"/>
      <c r="AB5" s="270"/>
      <c r="AC5" s="270"/>
      <c r="AD5" s="270"/>
      <c r="AE5" s="270"/>
      <c r="AF5" s="274"/>
    </row>
    <row r="6" spans="1:67" s="117" customFormat="1" ht="30.75" customHeight="1" x14ac:dyDescent="0.25">
      <c r="D6" s="118"/>
      <c r="K6" s="116"/>
      <c r="AA6" s="119"/>
    </row>
    <row r="7" spans="1:67" s="117" customFormat="1" ht="42" customHeight="1" x14ac:dyDescent="0.25">
      <c r="B7" s="120" t="s">
        <v>5</v>
      </c>
      <c r="C7" s="279" t="e">
        <f>+#REF!</f>
        <v>#REF!</v>
      </c>
      <c r="D7" s="279"/>
      <c r="E7" s="279"/>
      <c r="F7" s="279"/>
      <c r="G7" s="279"/>
      <c r="K7" s="116"/>
      <c r="AA7" s="119"/>
    </row>
    <row r="8" spans="1:67" s="117" customFormat="1" ht="42" customHeight="1" x14ac:dyDescent="0.25">
      <c r="B8" s="120" t="s">
        <v>6</v>
      </c>
      <c r="C8" s="279" t="e">
        <f>+#REF!</f>
        <v>#REF!</v>
      </c>
      <c r="D8" s="279"/>
      <c r="E8" s="279"/>
      <c r="F8" s="279"/>
      <c r="G8" s="279"/>
      <c r="K8" s="116"/>
      <c r="AA8" s="119"/>
    </row>
    <row r="9" spans="1:67" s="117" customFormat="1" ht="42" customHeight="1" x14ac:dyDescent="0.25">
      <c r="B9" s="121" t="s">
        <v>7</v>
      </c>
      <c r="C9" s="279" t="e">
        <f>+#REF!</f>
        <v>#REF!</v>
      </c>
      <c r="D9" s="279"/>
      <c r="E9" s="279"/>
      <c r="F9" s="279"/>
      <c r="G9" s="279"/>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54" t="str">
        <f>+'[1]Sección 1. Metas - Magnitud'!B13</f>
        <v>PLAN DE DESARROLLO - BOGOTÁ MEJOR PARA TODOS 2016-2020</v>
      </c>
      <c r="B11" s="255"/>
      <c r="C11" s="255"/>
      <c r="D11" s="255"/>
      <c r="E11" s="255"/>
      <c r="F11" s="255"/>
      <c r="G11" s="255"/>
      <c r="H11" s="256"/>
      <c r="I11" s="276" t="s">
        <v>8</v>
      </c>
      <c r="J11" s="277"/>
      <c r="K11" s="277"/>
      <c r="L11" s="277"/>
      <c r="M11" s="277"/>
      <c r="N11" s="278"/>
      <c r="O11" s="271" t="s">
        <v>9</v>
      </c>
      <c r="P11" s="271"/>
      <c r="Q11" s="271"/>
      <c r="R11" s="271"/>
      <c r="S11" s="271"/>
      <c r="T11" s="271"/>
      <c r="U11" s="271"/>
      <c r="V11" s="271"/>
      <c r="W11" s="271"/>
      <c r="X11" s="271"/>
      <c r="Y11" s="271"/>
      <c r="Z11" s="271"/>
      <c r="AA11" s="271"/>
      <c r="AB11" s="271"/>
      <c r="AC11" s="271"/>
      <c r="AD11" s="254" t="s">
        <v>10</v>
      </c>
      <c r="AE11" s="255"/>
      <c r="AF11" s="256"/>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20" t="s">
        <v>38</v>
      </c>
      <c r="B13" s="220" t="str">
        <f>+'[2]Sección 1. Metas - Magnitud'!I15</f>
        <v>Demarcar 2.600 kilómetro carril de vías</v>
      </c>
      <c r="C13" s="220">
        <v>224</v>
      </c>
      <c r="D13" s="220" t="s">
        <v>39</v>
      </c>
      <c r="E13" s="220">
        <v>171</v>
      </c>
      <c r="F13" s="224" t="s">
        <v>40</v>
      </c>
      <c r="G13" s="220" t="s">
        <v>41</v>
      </c>
      <c r="H13" s="220" t="s">
        <v>42</v>
      </c>
      <c r="I13" s="275" t="e">
        <f>SUM(J13:N14)</f>
        <v>#REF!</v>
      </c>
      <c r="J13" s="257" t="e">
        <f>+#REF!</f>
        <v>#REF!</v>
      </c>
      <c r="K13" s="259" t="e">
        <f>+#REF!</f>
        <v>#REF!</v>
      </c>
      <c r="L13" s="281" t="e">
        <f>+#REF!</f>
        <v>#REF!</v>
      </c>
      <c r="M13" s="257" t="e">
        <f>+#REF!</f>
        <v>#REF!</v>
      </c>
      <c r="N13" s="257" t="e">
        <f>+#REF!</f>
        <v>#REF!</v>
      </c>
      <c r="O13" s="252" t="e">
        <f>+#REF!</f>
        <v>#REF!</v>
      </c>
      <c r="P13" s="252">
        <v>6.45</v>
      </c>
      <c r="Q13" s="252">
        <v>31.03</v>
      </c>
      <c r="R13" s="252"/>
      <c r="S13" s="252" t="e">
        <f>+#REF!</f>
        <v>#REF!</v>
      </c>
      <c r="T13" s="252" t="e">
        <f>+#REF!</f>
        <v>#REF!</v>
      </c>
      <c r="U13" s="252" t="e">
        <f>+#REF!</f>
        <v>#REF!</v>
      </c>
      <c r="V13" s="252" t="e">
        <f>+#REF!</f>
        <v>#REF!</v>
      </c>
      <c r="W13" s="252" t="e">
        <f>+#REF!</f>
        <v>#REF!</v>
      </c>
      <c r="X13" s="252" t="e">
        <f>+#REF!</f>
        <v>#REF!</v>
      </c>
      <c r="Y13" s="252" t="e">
        <f>+#REF!</f>
        <v>#REF!</v>
      </c>
      <c r="Z13" s="252" t="e">
        <f>+#REF!</f>
        <v>#REF!</v>
      </c>
      <c r="AA13" s="263" t="e">
        <f>SUM(O13:Z14)</f>
        <v>#REF!</v>
      </c>
      <c r="AB13" s="227" t="e">
        <f>+AA13/K13</f>
        <v>#REF!</v>
      </c>
      <c r="AC13" s="227" t="e">
        <f>+(J13+AA13)/I13</f>
        <v>#REF!</v>
      </c>
      <c r="AD13" s="261" t="s">
        <v>43</v>
      </c>
      <c r="AE13" s="214" t="s">
        <v>44</v>
      </c>
      <c r="AF13" s="261"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20"/>
      <c r="B14" s="220"/>
      <c r="C14" s="220"/>
      <c r="D14" s="220"/>
      <c r="E14" s="220"/>
      <c r="F14" s="224"/>
      <c r="G14" s="220"/>
      <c r="H14" s="220"/>
      <c r="I14" s="275"/>
      <c r="J14" s="258"/>
      <c r="K14" s="260"/>
      <c r="L14" s="282"/>
      <c r="M14" s="258"/>
      <c r="N14" s="258"/>
      <c r="O14" s="253"/>
      <c r="P14" s="253"/>
      <c r="Q14" s="253"/>
      <c r="R14" s="253"/>
      <c r="S14" s="253"/>
      <c r="T14" s="253"/>
      <c r="U14" s="253"/>
      <c r="V14" s="253"/>
      <c r="W14" s="253"/>
      <c r="X14" s="253"/>
      <c r="Y14" s="253"/>
      <c r="Z14" s="253"/>
      <c r="AA14" s="264"/>
      <c r="AB14" s="227"/>
      <c r="AC14" s="227"/>
      <c r="AD14" s="262"/>
      <c r="AE14" s="215"/>
      <c r="AF14" s="262"/>
    </row>
    <row r="15" spans="1:67" ht="89.25" customHeight="1" x14ac:dyDescent="0.25">
      <c r="A15" s="220" t="s">
        <v>38</v>
      </c>
      <c r="B15" s="220" t="str">
        <f>+'[2]Sección 1. Metas - Magnitud'!I18</f>
        <v>Instalar 35.000 señales verticales de pedestal</v>
      </c>
      <c r="C15" s="220">
        <v>223</v>
      </c>
      <c r="D15" s="220" t="s">
        <v>46</v>
      </c>
      <c r="E15" s="220">
        <v>170</v>
      </c>
      <c r="F15" s="224" t="s">
        <v>47</v>
      </c>
      <c r="G15" s="220" t="s">
        <v>41</v>
      </c>
      <c r="H15" s="220" t="s">
        <v>42</v>
      </c>
      <c r="I15" s="275" t="e">
        <f>SUM(J15:N16)</f>
        <v>#REF!</v>
      </c>
      <c r="J15" s="250" t="e">
        <f>+#REF!</f>
        <v>#REF!</v>
      </c>
      <c r="K15" s="266" t="e">
        <f>+#REF!</f>
        <v>#REF!</v>
      </c>
      <c r="L15" s="268" t="e">
        <f>+#REF!</f>
        <v>#REF!</v>
      </c>
      <c r="M15" s="250" t="e">
        <f>+#REF!</f>
        <v>#REF!</v>
      </c>
      <c r="N15" s="250" t="e">
        <f>+#REF!</f>
        <v>#REF!</v>
      </c>
      <c r="O15" s="252">
        <v>53</v>
      </c>
      <c r="P15" s="252">
        <v>712</v>
      </c>
      <c r="Q15" s="252">
        <v>881</v>
      </c>
      <c r="R15" s="252"/>
      <c r="S15" s="252" t="e">
        <f>+#REF!</f>
        <v>#REF!</v>
      </c>
      <c r="T15" s="252" t="e">
        <f>+#REF!</f>
        <v>#REF!</v>
      </c>
      <c r="U15" s="252" t="e">
        <f>+#REF!</f>
        <v>#REF!</v>
      </c>
      <c r="V15" s="252" t="e">
        <f>+#REF!</f>
        <v>#REF!</v>
      </c>
      <c r="W15" s="252" t="e">
        <f>+#REF!</f>
        <v>#REF!</v>
      </c>
      <c r="X15" s="252" t="e">
        <f>+#REF!</f>
        <v>#REF!</v>
      </c>
      <c r="Y15" s="252" t="e">
        <f>+#REF!</f>
        <v>#REF!</v>
      </c>
      <c r="Z15" s="252" t="e">
        <f>+#REF!</f>
        <v>#REF!</v>
      </c>
      <c r="AA15" s="263" t="e">
        <f>SUM(O15:Z16)</f>
        <v>#REF!</v>
      </c>
      <c r="AB15" s="227" t="e">
        <f>+AA15/K15</f>
        <v>#REF!</v>
      </c>
      <c r="AC15" s="227" t="e">
        <f>+(J15+AA15)/I15</f>
        <v>#REF!</v>
      </c>
      <c r="AD15" s="261" t="s">
        <v>48</v>
      </c>
      <c r="AE15" s="214" t="s">
        <v>44</v>
      </c>
      <c r="AF15" s="261" t="s">
        <v>49</v>
      </c>
    </row>
    <row r="16" spans="1:67" ht="140.25" customHeight="1" x14ac:dyDescent="0.25">
      <c r="A16" s="220"/>
      <c r="B16" s="220"/>
      <c r="C16" s="220"/>
      <c r="D16" s="220"/>
      <c r="E16" s="220"/>
      <c r="F16" s="224"/>
      <c r="G16" s="220"/>
      <c r="H16" s="220"/>
      <c r="I16" s="275"/>
      <c r="J16" s="251"/>
      <c r="K16" s="267"/>
      <c r="L16" s="269"/>
      <c r="M16" s="251"/>
      <c r="N16" s="251"/>
      <c r="O16" s="253"/>
      <c r="P16" s="253"/>
      <c r="Q16" s="253"/>
      <c r="R16" s="253"/>
      <c r="S16" s="253"/>
      <c r="T16" s="253"/>
      <c r="U16" s="253"/>
      <c r="V16" s="253"/>
      <c r="W16" s="253"/>
      <c r="X16" s="253"/>
      <c r="Y16" s="253"/>
      <c r="Z16" s="253"/>
      <c r="AA16" s="264"/>
      <c r="AB16" s="227"/>
      <c r="AC16" s="227"/>
      <c r="AD16" s="262"/>
      <c r="AE16" s="215"/>
      <c r="AF16" s="262"/>
    </row>
    <row r="17" spans="1:32" ht="62.25" customHeight="1" x14ac:dyDescent="0.25">
      <c r="A17" s="220" t="s">
        <v>38</v>
      </c>
      <c r="B17" s="221" t="str">
        <f>+'[2]Sección 1. Metas - Magnitud'!I45</f>
        <v>Realizar el 100% de las actividades para la segunda fase del Sistema Inteligente de Tranporte - SIT</v>
      </c>
      <c r="C17" s="220">
        <v>231</v>
      </c>
      <c r="D17" s="220" t="s">
        <v>50</v>
      </c>
      <c r="E17" s="220">
        <v>178</v>
      </c>
      <c r="F17" s="224" t="s">
        <v>51</v>
      </c>
      <c r="G17" s="220" t="s">
        <v>52</v>
      </c>
      <c r="H17" s="220" t="s">
        <v>42</v>
      </c>
      <c r="I17" s="228">
        <f>SUM(J17:N18)</f>
        <v>1</v>
      </c>
      <c r="J17" s="225">
        <v>0.05</v>
      </c>
      <c r="K17" s="222">
        <v>0.28999999999999998</v>
      </c>
      <c r="L17" s="238">
        <v>0.25</v>
      </c>
      <c r="M17" s="222">
        <v>0.4</v>
      </c>
      <c r="N17" s="222">
        <v>0.01</v>
      </c>
      <c r="O17" s="230">
        <v>0.19</v>
      </c>
      <c r="P17" s="231"/>
      <c r="Q17" s="231"/>
      <c r="R17" s="234">
        <v>0</v>
      </c>
      <c r="S17" s="235"/>
      <c r="T17" s="235"/>
      <c r="U17" s="244">
        <v>0</v>
      </c>
      <c r="V17" s="245"/>
      <c r="W17" s="245"/>
      <c r="X17" s="244">
        <v>0</v>
      </c>
      <c r="Y17" s="245"/>
      <c r="Z17" s="245"/>
      <c r="AA17" s="248">
        <f>+R17+O17+U17+X17</f>
        <v>0.19</v>
      </c>
      <c r="AB17" s="227">
        <f>+AA17/K17</f>
        <v>0.65517241379310354</v>
      </c>
      <c r="AC17" s="227">
        <f>+(J17+AA17)/I17</f>
        <v>0.24</v>
      </c>
      <c r="AD17" s="240" t="s">
        <v>53</v>
      </c>
      <c r="AE17" s="214" t="s">
        <v>44</v>
      </c>
      <c r="AF17" s="240" t="s">
        <v>54</v>
      </c>
    </row>
    <row r="18" spans="1:32" ht="200.25" customHeight="1" x14ac:dyDescent="0.25">
      <c r="A18" s="220"/>
      <c r="B18" s="221"/>
      <c r="C18" s="220"/>
      <c r="D18" s="220"/>
      <c r="E18" s="220"/>
      <c r="F18" s="224"/>
      <c r="G18" s="220"/>
      <c r="H18" s="220"/>
      <c r="I18" s="229"/>
      <c r="J18" s="226"/>
      <c r="K18" s="223"/>
      <c r="L18" s="239"/>
      <c r="M18" s="223"/>
      <c r="N18" s="223"/>
      <c r="O18" s="232"/>
      <c r="P18" s="233"/>
      <c r="Q18" s="233"/>
      <c r="R18" s="236"/>
      <c r="S18" s="237"/>
      <c r="T18" s="237"/>
      <c r="U18" s="246"/>
      <c r="V18" s="247"/>
      <c r="W18" s="247"/>
      <c r="X18" s="246"/>
      <c r="Y18" s="247"/>
      <c r="Z18" s="247"/>
      <c r="AA18" s="249"/>
      <c r="AB18" s="227"/>
      <c r="AC18" s="227"/>
      <c r="AD18" s="241"/>
      <c r="AE18" s="215"/>
      <c r="AF18" s="241"/>
    </row>
    <row r="19" spans="1:32" ht="62.25" customHeight="1" x14ac:dyDescent="0.25">
      <c r="A19" s="220" t="s">
        <v>38</v>
      </c>
      <c r="B19" s="221" t="str">
        <f>+'[2]Sección 1. Metas - Magnitud'!I48</f>
        <v>Realizar el 100% de las actividades para la segunda fase de Semáforos Inteligentes.</v>
      </c>
      <c r="C19" s="220">
        <v>232</v>
      </c>
      <c r="D19" s="220" t="s">
        <v>55</v>
      </c>
      <c r="E19" s="220">
        <v>179</v>
      </c>
      <c r="F19" s="224" t="s">
        <v>56</v>
      </c>
      <c r="G19" s="220" t="s">
        <v>52</v>
      </c>
      <c r="H19" s="220" t="s">
        <v>42</v>
      </c>
      <c r="I19" s="228">
        <f>SUM(J19:N20)</f>
        <v>1</v>
      </c>
      <c r="J19" s="225">
        <v>0.01</v>
      </c>
      <c r="K19" s="222">
        <v>0.15</v>
      </c>
      <c r="L19" s="238">
        <v>0.42</v>
      </c>
      <c r="M19" s="222">
        <v>0.42</v>
      </c>
      <c r="N19" s="222">
        <v>0</v>
      </c>
      <c r="O19" s="216">
        <v>0.35</v>
      </c>
      <c r="P19" s="217"/>
      <c r="Q19" s="217"/>
      <c r="R19" s="230">
        <v>0</v>
      </c>
      <c r="S19" s="231"/>
      <c r="T19" s="231"/>
      <c r="U19" s="216">
        <v>0</v>
      </c>
      <c r="V19" s="217"/>
      <c r="W19" s="217"/>
      <c r="X19" s="216">
        <v>0</v>
      </c>
      <c r="Y19" s="217"/>
      <c r="Z19" s="217"/>
      <c r="AA19" s="242">
        <f>+R19+O19+U19+X19</f>
        <v>0.35</v>
      </c>
      <c r="AB19" s="227">
        <f>+AA19/K19</f>
        <v>2.3333333333333335</v>
      </c>
      <c r="AC19" s="227">
        <f>+(J19+AA19)/I19</f>
        <v>0.36</v>
      </c>
      <c r="AD19" s="240" t="s">
        <v>57</v>
      </c>
      <c r="AE19" s="214" t="s">
        <v>44</v>
      </c>
      <c r="AF19" s="240" t="s">
        <v>54</v>
      </c>
    </row>
    <row r="20" spans="1:32" ht="298.5" customHeight="1" x14ac:dyDescent="0.25">
      <c r="A20" s="220"/>
      <c r="B20" s="221"/>
      <c r="C20" s="220"/>
      <c r="D20" s="220"/>
      <c r="E20" s="220"/>
      <c r="F20" s="224"/>
      <c r="G20" s="220"/>
      <c r="H20" s="220"/>
      <c r="I20" s="229"/>
      <c r="J20" s="226"/>
      <c r="K20" s="223"/>
      <c r="L20" s="239"/>
      <c r="M20" s="223"/>
      <c r="N20" s="223"/>
      <c r="O20" s="218"/>
      <c r="P20" s="219"/>
      <c r="Q20" s="219"/>
      <c r="R20" s="232"/>
      <c r="S20" s="233"/>
      <c r="T20" s="233"/>
      <c r="U20" s="218"/>
      <c r="V20" s="219"/>
      <c r="W20" s="219"/>
      <c r="X20" s="218"/>
      <c r="Y20" s="219"/>
      <c r="Z20" s="219"/>
      <c r="AA20" s="243"/>
      <c r="AB20" s="227"/>
      <c r="AC20" s="227"/>
      <c r="AD20" s="241"/>
      <c r="AE20" s="215"/>
      <c r="AF20" s="241"/>
    </row>
    <row r="21" spans="1:32" ht="62.25" customHeight="1" x14ac:dyDescent="0.25">
      <c r="A21" s="220" t="s">
        <v>38</v>
      </c>
      <c r="B21" s="221" t="str">
        <f>+'[2]Sección 1. Metas - Magnitud'!I51</f>
        <v>Realizar el 100% de las actividades para la primera fase de Detección Electrónica DEI</v>
      </c>
      <c r="C21" s="220">
        <v>233</v>
      </c>
      <c r="D21" s="220" t="s">
        <v>58</v>
      </c>
      <c r="E21" s="220">
        <v>180</v>
      </c>
      <c r="F21" s="224" t="s">
        <v>59</v>
      </c>
      <c r="G21" s="220" t="s">
        <v>52</v>
      </c>
      <c r="H21" s="220" t="s">
        <v>42</v>
      </c>
      <c r="I21" s="228">
        <f>SUM(J21:N22)</f>
        <v>1</v>
      </c>
      <c r="J21" s="225">
        <v>0.01</v>
      </c>
      <c r="K21" s="222">
        <v>0.1</v>
      </c>
      <c r="L21" s="238">
        <v>0.3</v>
      </c>
      <c r="M21" s="222">
        <v>0.55000000000000004</v>
      </c>
      <c r="N21" s="222">
        <v>0.04</v>
      </c>
      <c r="O21" s="216">
        <v>4.4999999999999998E-2</v>
      </c>
      <c r="P21" s="217"/>
      <c r="Q21" s="217"/>
      <c r="R21" s="216">
        <v>0</v>
      </c>
      <c r="S21" s="217"/>
      <c r="T21" s="217"/>
      <c r="U21" s="216">
        <v>0</v>
      </c>
      <c r="V21" s="217"/>
      <c r="W21" s="217"/>
      <c r="X21" s="216">
        <v>0</v>
      </c>
      <c r="Y21" s="217"/>
      <c r="Z21" s="217"/>
      <c r="AA21" s="242">
        <f>+R21+O21+U21+X21</f>
        <v>4.4999999999999998E-2</v>
      </c>
      <c r="AB21" s="227">
        <f>+AA21/K21</f>
        <v>0.44999999999999996</v>
      </c>
      <c r="AC21" s="227">
        <f>+(J21+AA21)/I21</f>
        <v>5.5E-2</v>
      </c>
      <c r="AD21" s="240" t="s">
        <v>60</v>
      </c>
      <c r="AE21" s="214" t="s">
        <v>44</v>
      </c>
      <c r="AF21" s="240" t="s">
        <v>54</v>
      </c>
    </row>
    <row r="22" spans="1:32" ht="124.5" customHeight="1" x14ac:dyDescent="0.25">
      <c r="A22" s="220"/>
      <c r="B22" s="221"/>
      <c r="C22" s="220"/>
      <c r="D22" s="220"/>
      <c r="E22" s="220"/>
      <c r="F22" s="224"/>
      <c r="G22" s="220"/>
      <c r="H22" s="220"/>
      <c r="I22" s="229"/>
      <c r="J22" s="226"/>
      <c r="K22" s="223"/>
      <c r="L22" s="239"/>
      <c r="M22" s="223"/>
      <c r="N22" s="223"/>
      <c r="O22" s="218"/>
      <c r="P22" s="219"/>
      <c r="Q22" s="219"/>
      <c r="R22" s="218"/>
      <c r="S22" s="219"/>
      <c r="T22" s="219"/>
      <c r="U22" s="218"/>
      <c r="V22" s="219"/>
      <c r="W22" s="219"/>
      <c r="X22" s="218"/>
      <c r="Y22" s="219"/>
      <c r="Z22" s="219"/>
      <c r="AA22" s="243"/>
      <c r="AB22" s="227"/>
      <c r="AC22" s="227"/>
      <c r="AD22" s="241"/>
      <c r="AE22" s="215"/>
      <c r="AF22" s="241"/>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80"/>
      <c r="C2" s="378" t="s">
        <v>0</v>
      </c>
      <c r="D2" s="378"/>
      <c r="E2" s="378"/>
      <c r="F2" s="378"/>
      <c r="G2" s="378"/>
      <c r="H2" s="378"/>
      <c r="I2" s="382"/>
      <c r="J2" s="10"/>
      <c r="K2" s="10"/>
      <c r="M2" s="11" t="s">
        <v>61</v>
      </c>
    </row>
    <row r="3" spans="2:14" ht="25.5" customHeight="1" x14ac:dyDescent="0.2">
      <c r="B3" s="381"/>
      <c r="C3" s="379" t="s">
        <v>1</v>
      </c>
      <c r="D3" s="379"/>
      <c r="E3" s="379"/>
      <c r="F3" s="379"/>
      <c r="G3" s="379"/>
      <c r="H3" s="379"/>
      <c r="I3" s="383"/>
      <c r="J3" s="10"/>
      <c r="K3" s="10"/>
      <c r="M3" s="11" t="s">
        <v>62</v>
      </c>
    </row>
    <row r="4" spans="2:14" ht="25.5" customHeight="1" x14ac:dyDescent="0.2">
      <c r="B4" s="381"/>
      <c r="C4" s="379" t="s">
        <v>63</v>
      </c>
      <c r="D4" s="379"/>
      <c r="E4" s="379"/>
      <c r="F4" s="379"/>
      <c r="G4" s="379"/>
      <c r="H4" s="379"/>
      <c r="I4" s="383"/>
      <c r="J4" s="10"/>
      <c r="K4" s="10"/>
      <c r="M4" s="11" t="s">
        <v>64</v>
      </c>
    </row>
    <row r="5" spans="2:14" ht="25.5" customHeight="1" x14ac:dyDescent="0.2">
      <c r="B5" s="381"/>
      <c r="C5" s="379" t="s">
        <v>65</v>
      </c>
      <c r="D5" s="379"/>
      <c r="E5" s="379"/>
      <c r="F5" s="379"/>
      <c r="G5" s="384" t="s">
        <v>66</v>
      </c>
      <c r="H5" s="384"/>
      <c r="I5" s="383"/>
      <c r="J5" s="10"/>
      <c r="K5" s="10"/>
      <c r="M5" s="11" t="s">
        <v>67</v>
      </c>
    </row>
    <row r="6" spans="2:14" ht="23.25" customHeight="1" x14ac:dyDescent="0.2">
      <c r="B6" s="363" t="s">
        <v>68</v>
      </c>
      <c r="C6" s="364"/>
      <c r="D6" s="364"/>
      <c r="E6" s="364"/>
      <c r="F6" s="364"/>
      <c r="G6" s="364"/>
      <c r="H6" s="364"/>
      <c r="I6" s="365"/>
      <c r="J6" s="12"/>
      <c r="K6" s="12"/>
    </row>
    <row r="7" spans="2:14" ht="24" customHeight="1" x14ac:dyDescent="0.2">
      <c r="B7" s="366" t="s">
        <v>69</v>
      </c>
      <c r="C7" s="367"/>
      <c r="D7" s="367"/>
      <c r="E7" s="367"/>
      <c r="F7" s="367"/>
      <c r="G7" s="367"/>
      <c r="H7" s="367"/>
      <c r="I7" s="368"/>
      <c r="J7" s="13"/>
      <c r="K7" s="13"/>
    </row>
    <row r="8" spans="2:14" ht="24" customHeight="1" x14ac:dyDescent="0.2">
      <c r="B8" s="369" t="s">
        <v>70</v>
      </c>
      <c r="C8" s="370"/>
      <c r="D8" s="370"/>
      <c r="E8" s="370"/>
      <c r="F8" s="370"/>
      <c r="G8" s="370"/>
      <c r="H8" s="370"/>
      <c r="I8" s="371"/>
      <c r="J8" s="14"/>
      <c r="K8" s="14"/>
      <c r="N8" s="6" t="s">
        <v>71</v>
      </c>
    </row>
    <row r="9" spans="2:14" ht="30.75" customHeight="1" x14ac:dyDescent="0.2">
      <c r="B9" s="98" t="s">
        <v>72</v>
      </c>
      <c r="C9" s="59">
        <v>14</v>
      </c>
      <c r="D9" s="375" t="s">
        <v>73</v>
      </c>
      <c r="E9" s="375"/>
      <c r="F9" s="326" t="s">
        <v>356</v>
      </c>
      <c r="G9" s="327"/>
      <c r="H9" s="327"/>
      <c r="I9" s="328"/>
      <c r="J9" s="15"/>
      <c r="K9" s="15"/>
      <c r="M9" s="11" t="s">
        <v>75</v>
      </c>
      <c r="N9" s="6" t="s">
        <v>76</v>
      </c>
    </row>
    <row r="10" spans="2:14" ht="30.75" customHeight="1" x14ac:dyDescent="0.2">
      <c r="B10" s="18" t="s">
        <v>77</v>
      </c>
      <c r="C10" s="60" t="s">
        <v>78</v>
      </c>
      <c r="D10" s="376" t="s">
        <v>79</v>
      </c>
      <c r="E10" s="377"/>
      <c r="F10" s="360" t="s">
        <v>80</v>
      </c>
      <c r="G10" s="361"/>
      <c r="H10" s="16" t="s">
        <v>81</v>
      </c>
      <c r="I10" s="76" t="s">
        <v>78</v>
      </c>
      <c r="J10" s="17"/>
      <c r="K10" s="17"/>
      <c r="M10" s="11" t="s">
        <v>82</v>
      </c>
      <c r="N10" s="6" t="s">
        <v>83</v>
      </c>
    </row>
    <row r="11" spans="2:14" ht="30.75" customHeight="1" x14ac:dyDescent="0.2">
      <c r="B11" s="18" t="s">
        <v>84</v>
      </c>
      <c r="C11" s="372" t="s">
        <v>85</v>
      </c>
      <c r="D11" s="372"/>
      <c r="E11" s="372"/>
      <c r="F11" s="372"/>
      <c r="G11" s="16" t="s">
        <v>86</v>
      </c>
      <c r="H11" s="373">
        <v>1032</v>
      </c>
      <c r="I11" s="374"/>
      <c r="J11" s="19"/>
      <c r="K11" s="19"/>
      <c r="M11" s="11" t="s">
        <v>87</v>
      </c>
      <c r="N11" s="6" t="s">
        <v>42</v>
      </c>
    </row>
    <row r="12" spans="2:14" ht="30.75" customHeight="1" x14ac:dyDescent="0.2">
      <c r="B12" s="18" t="s">
        <v>88</v>
      </c>
      <c r="C12" s="357" t="s">
        <v>82</v>
      </c>
      <c r="D12" s="357"/>
      <c r="E12" s="357"/>
      <c r="F12" s="357"/>
      <c r="G12" s="16" t="s">
        <v>89</v>
      </c>
      <c r="H12" s="501" t="s">
        <v>225</v>
      </c>
      <c r="I12" s="502"/>
      <c r="J12" s="20"/>
      <c r="K12" s="20"/>
      <c r="M12" s="21" t="s">
        <v>91</v>
      </c>
    </row>
    <row r="13" spans="2:14" ht="30.75" customHeight="1" x14ac:dyDescent="0.2">
      <c r="B13" s="18" t="s">
        <v>92</v>
      </c>
      <c r="C13" s="353" t="s">
        <v>93</v>
      </c>
      <c r="D13" s="353"/>
      <c r="E13" s="353"/>
      <c r="F13" s="353"/>
      <c r="G13" s="353"/>
      <c r="H13" s="353"/>
      <c r="I13" s="354"/>
      <c r="J13" s="22"/>
      <c r="K13" s="22"/>
      <c r="M13" s="21"/>
    </row>
    <row r="14" spans="2:14" ht="30.75" customHeight="1" x14ac:dyDescent="0.2">
      <c r="B14" s="18" t="s">
        <v>94</v>
      </c>
      <c r="C14" s="360" t="s">
        <v>357</v>
      </c>
      <c r="D14" s="361"/>
      <c r="E14" s="361"/>
      <c r="F14" s="361"/>
      <c r="G14" s="361"/>
      <c r="H14" s="361"/>
      <c r="I14" s="362"/>
      <c r="J14" s="17"/>
      <c r="K14" s="17"/>
      <c r="M14" s="21"/>
      <c r="N14" s="6" t="s">
        <v>96</v>
      </c>
    </row>
    <row r="15" spans="2:14" ht="30.75" customHeight="1" x14ac:dyDescent="0.2">
      <c r="B15" s="18" t="s">
        <v>97</v>
      </c>
      <c r="C15" s="326" t="s">
        <v>358</v>
      </c>
      <c r="D15" s="327"/>
      <c r="E15" s="327"/>
      <c r="F15" s="447"/>
      <c r="G15" s="16" t="s">
        <v>99</v>
      </c>
      <c r="H15" s="349" t="s">
        <v>100</v>
      </c>
      <c r="I15" s="350"/>
      <c r="J15" s="17"/>
      <c r="K15" s="17"/>
      <c r="M15" s="21" t="s">
        <v>101</v>
      </c>
      <c r="N15" s="6" t="s">
        <v>78</v>
      </c>
    </row>
    <row r="16" spans="2:14" ht="30.75" customHeight="1" x14ac:dyDescent="0.2">
      <c r="B16" s="18" t="s">
        <v>102</v>
      </c>
      <c r="C16" s="351" t="s">
        <v>103</v>
      </c>
      <c r="D16" s="352"/>
      <c r="E16" s="352"/>
      <c r="F16" s="352"/>
      <c r="G16" s="16" t="s">
        <v>104</v>
      </c>
      <c r="H16" s="349" t="s">
        <v>42</v>
      </c>
      <c r="I16" s="350"/>
      <c r="J16" s="17"/>
      <c r="K16" s="17"/>
      <c r="M16" s="21" t="s">
        <v>105</v>
      </c>
    </row>
    <row r="17" spans="2:14" ht="36" customHeight="1" x14ac:dyDescent="0.2">
      <c r="B17" s="18" t="s">
        <v>106</v>
      </c>
      <c r="C17" s="503" t="s">
        <v>359</v>
      </c>
      <c r="D17" s="504"/>
      <c r="E17" s="504"/>
      <c r="F17" s="504"/>
      <c r="G17" s="504"/>
      <c r="H17" s="504"/>
      <c r="I17" s="505"/>
      <c r="J17" s="22"/>
      <c r="K17" s="22"/>
      <c r="M17" s="21" t="s">
        <v>108</v>
      </c>
      <c r="N17" s="6" t="s">
        <v>109</v>
      </c>
    </row>
    <row r="18" spans="2:14" ht="30.75" customHeight="1" x14ac:dyDescent="0.2">
      <c r="B18" s="18" t="s">
        <v>110</v>
      </c>
      <c r="C18" s="326" t="s">
        <v>360</v>
      </c>
      <c r="D18" s="327"/>
      <c r="E18" s="327"/>
      <c r="F18" s="327"/>
      <c r="G18" s="327"/>
      <c r="H18" s="327"/>
      <c r="I18" s="328"/>
      <c r="J18" s="23"/>
      <c r="K18" s="23"/>
      <c r="M18" s="21" t="s">
        <v>112</v>
      </c>
      <c r="N18" s="6" t="s">
        <v>113</v>
      </c>
    </row>
    <row r="19" spans="2:14" ht="30.75" customHeight="1" x14ac:dyDescent="0.2">
      <c r="B19" s="18" t="s">
        <v>114</v>
      </c>
      <c r="C19" s="441" t="s">
        <v>361</v>
      </c>
      <c r="D19" s="442"/>
      <c r="E19" s="442"/>
      <c r="F19" s="442"/>
      <c r="G19" s="442"/>
      <c r="H19" s="442"/>
      <c r="I19" s="443"/>
      <c r="J19" s="24"/>
      <c r="K19" s="24"/>
      <c r="M19" s="21"/>
      <c r="N19" s="6" t="s">
        <v>116</v>
      </c>
    </row>
    <row r="20" spans="2:14" ht="30.75" customHeight="1" x14ac:dyDescent="0.2">
      <c r="B20" s="18" t="s">
        <v>117</v>
      </c>
      <c r="C20" s="506" t="s">
        <v>41</v>
      </c>
      <c r="D20" s="507"/>
      <c r="E20" s="507"/>
      <c r="F20" s="507"/>
      <c r="G20" s="507"/>
      <c r="H20" s="507"/>
      <c r="I20" s="508"/>
      <c r="J20" s="25"/>
      <c r="K20" s="25"/>
      <c r="M20" s="21" t="s">
        <v>100</v>
      </c>
      <c r="N20" s="6" t="s">
        <v>118</v>
      </c>
    </row>
    <row r="21" spans="2:14" ht="27.75" customHeight="1" x14ac:dyDescent="0.2">
      <c r="B21" s="342" t="s">
        <v>119</v>
      </c>
      <c r="C21" s="344" t="s">
        <v>120</v>
      </c>
      <c r="D21" s="344"/>
      <c r="E21" s="344"/>
      <c r="F21" s="345" t="s">
        <v>121</v>
      </c>
      <c r="G21" s="345"/>
      <c r="H21" s="345"/>
      <c r="I21" s="346"/>
      <c r="J21" s="26"/>
      <c r="K21" s="26"/>
      <c r="M21" s="21" t="s">
        <v>122</v>
      </c>
      <c r="N21" s="6" t="s">
        <v>123</v>
      </c>
    </row>
    <row r="22" spans="2:14" ht="27" customHeight="1" x14ac:dyDescent="0.2">
      <c r="B22" s="343"/>
      <c r="C22" s="441" t="s">
        <v>362</v>
      </c>
      <c r="D22" s="442"/>
      <c r="E22" s="451"/>
      <c r="F22" s="441" t="s">
        <v>363</v>
      </c>
      <c r="G22" s="442"/>
      <c r="H22" s="442"/>
      <c r="I22" s="443"/>
      <c r="J22" s="24"/>
      <c r="K22" s="24"/>
      <c r="M22" s="21" t="s">
        <v>126</v>
      </c>
      <c r="N22" s="6" t="s">
        <v>127</v>
      </c>
    </row>
    <row r="23" spans="2:14" ht="39.75" customHeight="1" x14ac:dyDescent="0.2">
      <c r="B23" s="18" t="s">
        <v>128</v>
      </c>
      <c r="C23" s="360" t="s">
        <v>41</v>
      </c>
      <c r="D23" s="361"/>
      <c r="E23" s="509"/>
      <c r="F23" s="360" t="s">
        <v>41</v>
      </c>
      <c r="G23" s="361"/>
      <c r="H23" s="361"/>
      <c r="I23" s="362"/>
      <c r="J23" s="17"/>
      <c r="K23" s="17"/>
      <c r="M23" s="21"/>
      <c r="N23" s="6" t="s">
        <v>93</v>
      </c>
    </row>
    <row r="24" spans="2:14" ht="44.25" customHeight="1" x14ac:dyDescent="0.2">
      <c r="B24" s="18" t="s">
        <v>129</v>
      </c>
      <c r="C24" s="438" t="s">
        <v>364</v>
      </c>
      <c r="D24" s="439"/>
      <c r="E24" s="440"/>
      <c r="F24" s="441" t="s">
        <v>365</v>
      </c>
      <c r="G24" s="442"/>
      <c r="H24" s="442"/>
      <c r="I24" s="443"/>
      <c r="J24" s="23"/>
      <c r="K24" s="23"/>
      <c r="M24" s="27"/>
      <c r="N24" s="6" t="s">
        <v>132</v>
      </c>
    </row>
    <row r="25" spans="2:14" ht="29.25" customHeight="1" x14ac:dyDescent="0.2">
      <c r="B25" s="18" t="s">
        <v>133</v>
      </c>
      <c r="C25" s="329" t="s">
        <v>103</v>
      </c>
      <c r="D25" s="330"/>
      <c r="E25" s="331"/>
      <c r="F25" s="16" t="s">
        <v>134</v>
      </c>
      <c r="G25" s="510">
        <v>74</v>
      </c>
      <c r="H25" s="511"/>
      <c r="I25" s="512"/>
      <c r="J25" s="28"/>
      <c r="K25" s="28"/>
      <c r="M25" s="27"/>
    </row>
    <row r="26" spans="2:14" ht="27" customHeight="1" x14ac:dyDescent="0.2">
      <c r="B26" s="18" t="s">
        <v>135</v>
      </c>
      <c r="C26" s="326" t="s">
        <v>136</v>
      </c>
      <c r="D26" s="327"/>
      <c r="E26" s="447"/>
      <c r="F26" s="16" t="s">
        <v>137</v>
      </c>
      <c r="G26" s="510">
        <v>0</v>
      </c>
      <c r="H26" s="511"/>
      <c r="I26" s="512"/>
      <c r="J26" s="29"/>
      <c r="K26" s="29"/>
      <c r="M26" s="27"/>
    </row>
    <row r="27" spans="2:14" ht="47.25" customHeight="1" x14ac:dyDescent="0.2">
      <c r="B27" s="97" t="s">
        <v>138</v>
      </c>
      <c r="C27" s="360" t="s">
        <v>108</v>
      </c>
      <c r="D27" s="361"/>
      <c r="E27" s="509"/>
      <c r="F27" s="30" t="s">
        <v>139</v>
      </c>
      <c r="G27" s="336" t="s">
        <v>140</v>
      </c>
      <c r="H27" s="337"/>
      <c r="I27" s="338"/>
      <c r="J27" s="26"/>
      <c r="K27" s="26"/>
      <c r="M27" s="27"/>
    </row>
    <row r="28" spans="2:14" ht="30" customHeight="1" x14ac:dyDescent="0.2">
      <c r="B28" s="306" t="s">
        <v>141</v>
      </c>
      <c r="C28" s="307"/>
      <c r="D28" s="307"/>
      <c r="E28" s="307"/>
      <c r="F28" s="307"/>
      <c r="G28" s="307"/>
      <c r="H28" s="307"/>
      <c r="I28" s="308"/>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284"/>
      <c r="D42" s="284"/>
      <c r="E42" s="284"/>
      <c r="F42" s="284"/>
      <c r="G42" s="284"/>
      <c r="H42" s="284"/>
      <c r="I42" s="302"/>
      <c r="J42" s="37"/>
      <c r="K42" s="37"/>
    </row>
    <row r="43" spans="2:11" ht="29.25" customHeight="1" x14ac:dyDescent="0.2">
      <c r="B43" s="306" t="s">
        <v>164</v>
      </c>
      <c r="C43" s="307"/>
      <c r="D43" s="307"/>
      <c r="E43" s="307"/>
      <c r="F43" s="307"/>
      <c r="G43" s="307"/>
      <c r="H43" s="307"/>
      <c r="I43" s="308"/>
      <c r="J43" s="14"/>
      <c r="K43" s="14"/>
    </row>
    <row r="44" spans="2:11" ht="32.25" customHeight="1" x14ac:dyDescent="0.2">
      <c r="B44" s="314"/>
      <c r="C44" s="315"/>
      <c r="D44" s="315"/>
      <c r="E44" s="315"/>
      <c r="F44" s="315"/>
      <c r="G44" s="315"/>
      <c r="H44" s="315"/>
      <c r="I44" s="316"/>
      <c r="J44" s="14"/>
      <c r="K44" s="14"/>
    </row>
    <row r="45" spans="2:11" ht="32.25" customHeight="1" x14ac:dyDescent="0.2">
      <c r="B45" s="317"/>
      <c r="C45" s="318"/>
      <c r="D45" s="318"/>
      <c r="E45" s="318"/>
      <c r="F45" s="318"/>
      <c r="G45" s="318"/>
      <c r="H45" s="318"/>
      <c r="I45" s="319"/>
      <c r="J45" s="37"/>
      <c r="K45" s="37"/>
    </row>
    <row r="46" spans="2:11" ht="32.25" customHeight="1" x14ac:dyDescent="0.2">
      <c r="B46" s="317"/>
      <c r="C46" s="318"/>
      <c r="D46" s="318"/>
      <c r="E46" s="318"/>
      <c r="F46" s="318"/>
      <c r="G46" s="318"/>
      <c r="H46" s="318"/>
      <c r="I46" s="319"/>
      <c r="J46" s="37"/>
      <c r="K46" s="37"/>
    </row>
    <row r="47" spans="2:11" ht="32.25" customHeight="1" x14ac:dyDescent="0.2">
      <c r="B47" s="317"/>
      <c r="C47" s="318"/>
      <c r="D47" s="318"/>
      <c r="E47" s="318"/>
      <c r="F47" s="318"/>
      <c r="G47" s="318"/>
      <c r="H47" s="318"/>
      <c r="I47" s="319"/>
      <c r="J47" s="37"/>
      <c r="K47" s="37"/>
    </row>
    <row r="48" spans="2:11" ht="32.25" customHeight="1" x14ac:dyDescent="0.2">
      <c r="B48" s="320"/>
      <c r="C48" s="321"/>
      <c r="D48" s="321"/>
      <c r="E48" s="321"/>
      <c r="F48" s="321"/>
      <c r="G48" s="321"/>
      <c r="H48" s="321"/>
      <c r="I48" s="322"/>
      <c r="J48" s="12"/>
      <c r="K48" s="12"/>
    </row>
    <row r="49" spans="2:11" ht="79.5" customHeight="1" x14ac:dyDescent="0.2">
      <c r="B49" s="18" t="s">
        <v>165</v>
      </c>
      <c r="C49" s="513"/>
      <c r="D49" s="514"/>
      <c r="E49" s="514"/>
      <c r="F49" s="514"/>
      <c r="G49" s="514"/>
      <c r="H49" s="514"/>
      <c r="I49" s="515"/>
      <c r="J49" s="38"/>
      <c r="K49" s="38"/>
    </row>
    <row r="50" spans="2:11" ht="26.25" customHeight="1" x14ac:dyDescent="0.2">
      <c r="B50" s="18" t="s">
        <v>166</v>
      </c>
      <c r="C50" s="516"/>
      <c r="D50" s="517"/>
      <c r="E50" s="517"/>
      <c r="F50" s="517"/>
      <c r="G50" s="517"/>
      <c r="H50" s="517"/>
      <c r="I50" s="518"/>
      <c r="J50" s="38"/>
      <c r="K50" s="38"/>
    </row>
    <row r="51" spans="2:11" ht="64.5" customHeight="1" x14ac:dyDescent="0.2">
      <c r="B51" s="112" t="s">
        <v>167</v>
      </c>
      <c r="C51" s="513"/>
      <c r="D51" s="514"/>
      <c r="E51" s="514"/>
      <c r="F51" s="514"/>
      <c r="G51" s="514"/>
      <c r="H51" s="514"/>
      <c r="I51" s="515"/>
      <c r="J51" s="38"/>
      <c r="K51" s="38"/>
    </row>
    <row r="52" spans="2:11" ht="29.25" customHeight="1" x14ac:dyDescent="0.2">
      <c r="B52" s="306" t="s">
        <v>168</v>
      </c>
      <c r="C52" s="307"/>
      <c r="D52" s="307"/>
      <c r="E52" s="307"/>
      <c r="F52" s="307"/>
      <c r="G52" s="307"/>
      <c r="H52" s="307"/>
      <c r="I52" s="308"/>
      <c r="J52" s="38"/>
      <c r="K52" s="38"/>
    </row>
    <row r="53" spans="2:11" ht="33" customHeight="1" x14ac:dyDescent="0.2">
      <c r="B53" s="309" t="s">
        <v>169</v>
      </c>
      <c r="C53" s="111" t="s">
        <v>170</v>
      </c>
      <c r="D53" s="310" t="s">
        <v>171</v>
      </c>
      <c r="E53" s="310"/>
      <c r="F53" s="310"/>
      <c r="G53" s="310" t="s">
        <v>172</v>
      </c>
      <c r="H53" s="310"/>
      <c r="I53" s="311"/>
      <c r="J53" s="39"/>
      <c r="K53" s="39"/>
    </row>
    <row r="54" spans="2:11" ht="31.5" customHeight="1" x14ac:dyDescent="0.2">
      <c r="B54" s="309"/>
      <c r="C54" s="107"/>
      <c r="D54" s="284"/>
      <c r="E54" s="284"/>
      <c r="F54" s="284"/>
      <c r="G54" s="312"/>
      <c r="H54" s="312"/>
      <c r="I54" s="313"/>
      <c r="J54" s="39"/>
      <c r="K54" s="39"/>
    </row>
    <row r="55" spans="2:11" ht="31.5" customHeight="1" x14ac:dyDescent="0.2">
      <c r="B55" s="112" t="s">
        <v>173</v>
      </c>
      <c r="C55" s="519" t="s">
        <v>366</v>
      </c>
      <c r="D55" s="520"/>
      <c r="E55" s="297" t="s">
        <v>175</v>
      </c>
      <c r="F55" s="297"/>
      <c r="G55" s="296" t="s">
        <v>367</v>
      </c>
      <c r="H55" s="296"/>
      <c r="I55" s="298"/>
      <c r="J55" s="41"/>
      <c r="K55" s="41"/>
    </row>
    <row r="56" spans="2:11" ht="31.5" customHeight="1" x14ac:dyDescent="0.2">
      <c r="B56" s="112" t="s">
        <v>177</v>
      </c>
      <c r="C56" s="284" t="str">
        <f>+'[3]HV 1'!C56:D56</f>
        <v>NICOLAS ADOLFO CORREAL HUERTAS</v>
      </c>
      <c r="D56" s="284"/>
      <c r="E56" s="299" t="s">
        <v>178</v>
      </c>
      <c r="F56" s="299"/>
      <c r="G56" s="296" t="str">
        <f>+'[7]HV 1'!G59:I59</f>
        <v>DIANA VIDAL</v>
      </c>
      <c r="H56" s="296"/>
      <c r="I56" s="298"/>
      <c r="J56" s="41"/>
      <c r="K56" s="41"/>
    </row>
    <row r="57" spans="2:11" ht="31.5" customHeight="1" x14ac:dyDescent="0.2">
      <c r="B57" s="112" t="s">
        <v>179</v>
      </c>
      <c r="C57" s="284"/>
      <c r="D57" s="284"/>
      <c r="E57" s="285" t="s">
        <v>180</v>
      </c>
      <c r="F57" s="286"/>
      <c r="G57" s="289"/>
      <c r="H57" s="290"/>
      <c r="I57" s="291"/>
      <c r="J57" s="42"/>
      <c r="K57" s="42"/>
    </row>
    <row r="58" spans="2:11" ht="31.5" customHeight="1" thickBot="1" x14ac:dyDescent="0.25">
      <c r="B58" s="78" t="s">
        <v>181</v>
      </c>
      <c r="C58" s="295"/>
      <c r="D58" s="295"/>
      <c r="E58" s="287"/>
      <c r="F58" s="288"/>
      <c r="G58" s="292"/>
      <c r="H58" s="293"/>
      <c r="I58" s="294"/>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7" workbookViewId="0">
      <selection activeCell="B14" sqref="B14:K19"/>
    </sheetView>
  </sheetViews>
  <sheetFormatPr baseColWidth="10" defaultColWidth="11.42578125" defaultRowHeight="15" x14ac:dyDescent="0.25"/>
  <cols>
    <col min="1" max="1" width="1.42578125" customWidth="1"/>
    <col min="2" max="2" width="20.140625" style="56" customWidth="1"/>
    <col min="3" max="3" width="34.42578125" customWidth="1"/>
    <col min="4" max="4" width="14.28515625" customWidth="1"/>
    <col min="5" max="5" width="5.85546875" customWidth="1"/>
    <col min="6" max="6" width="46.85546875" customWidth="1"/>
    <col min="7" max="8" width="16.140625" customWidth="1"/>
    <col min="9" max="9" width="16.28515625" customWidth="1"/>
    <col min="10" max="10" width="15.4257812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01"/>
      <c r="C1" s="404" t="s">
        <v>0</v>
      </c>
      <c r="D1" s="405"/>
      <c r="E1" s="405"/>
      <c r="F1" s="405"/>
      <c r="G1" s="405"/>
      <c r="H1" s="406"/>
      <c r="I1" s="407"/>
      <c r="J1" s="408"/>
    </row>
    <row r="2" spans="2:11" ht="18" customHeight="1" thickBot="1" x14ac:dyDescent="0.3">
      <c r="B2" s="402"/>
      <c r="C2" s="404" t="s">
        <v>1</v>
      </c>
      <c r="D2" s="405"/>
      <c r="E2" s="405"/>
      <c r="F2" s="405"/>
      <c r="G2" s="405"/>
      <c r="H2" s="406"/>
      <c r="I2" s="409"/>
      <c r="J2" s="410"/>
    </row>
    <row r="3" spans="2:11" ht="18" customHeight="1" thickBot="1" x14ac:dyDescent="0.3">
      <c r="B3" s="402"/>
      <c r="C3" s="404" t="s">
        <v>368</v>
      </c>
      <c r="D3" s="405"/>
      <c r="E3" s="405"/>
      <c r="F3" s="405"/>
      <c r="G3" s="405"/>
      <c r="H3" s="406"/>
      <c r="I3" s="409"/>
      <c r="J3" s="410"/>
    </row>
    <row r="4" spans="2:11" ht="18" customHeight="1" thickBot="1" x14ac:dyDescent="0.3">
      <c r="B4" s="403"/>
      <c r="C4" s="404" t="s">
        <v>183</v>
      </c>
      <c r="D4" s="405"/>
      <c r="E4" s="405"/>
      <c r="F4" s="406"/>
      <c r="G4" s="413" t="s">
        <v>184</v>
      </c>
      <c r="H4" s="414"/>
      <c r="I4" s="411"/>
      <c r="J4" s="412"/>
    </row>
    <row r="5" spans="2:11" ht="18" customHeight="1" thickBot="1" x14ac:dyDescent="0.3">
      <c r="B5" s="53"/>
      <c r="C5" s="10"/>
      <c r="D5" s="10"/>
      <c r="E5" s="10"/>
      <c r="F5" s="10"/>
      <c r="G5" s="10"/>
      <c r="H5" s="10"/>
      <c r="I5" s="10"/>
      <c r="J5" s="54"/>
    </row>
    <row r="6" spans="2:11" ht="51.75" customHeight="1" thickBot="1" x14ac:dyDescent="0.3">
      <c r="B6" s="1" t="s">
        <v>369</v>
      </c>
      <c r="C6" s="415" t="str">
        <f>+'[5]Sección 1. Metas - Magnitud'!C7</f>
        <v>1032 - Gestión y control de tránsito y transporte</v>
      </c>
      <c r="D6" s="416"/>
      <c r="E6" s="417"/>
      <c r="F6" s="55"/>
      <c r="G6" s="10"/>
      <c r="H6" s="10"/>
      <c r="I6" s="10"/>
      <c r="J6" s="54"/>
    </row>
    <row r="7" spans="2:11" ht="32.25" customHeight="1" thickBot="1" x14ac:dyDescent="0.3">
      <c r="B7" s="2" t="s">
        <v>186</v>
      </c>
      <c r="C7" s="415" t="str">
        <f>+'[5]Sección 1. Metas - Magnitud'!C8:F8</f>
        <v>Dirección de Control y Vigilancia</v>
      </c>
      <c r="D7" s="416"/>
      <c r="E7" s="417"/>
      <c r="F7" s="55"/>
      <c r="G7" s="10"/>
      <c r="H7" s="10"/>
      <c r="I7" s="10"/>
      <c r="J7" s="54"/>
    </row>
    <row r="8" spans="2:11" ht="32.25" customHeight="1" thickBot="1" x14ac:dyDescent="0.3">
      <c r="B8" s="2" t="s">
        <v>187</v>
      </c>
      <c r="C8" s="415" t="str">
        <f>+'[5]Sección 1. Metas - Magnitud'!C9:F9</f>
        <v>Subsecretaría de Servicios de la Movilidad</v>
      </c>
      <c r="D8" s="416"/>
      <c r="E8" s="417"/>
      <c r="F8" s="4"/>
      <c r="G8" s="10"/>
      <c r="H8" s="10"/>
      <c r="I8" s="10"/>
      <c r="J8" s="54"/>
    </row>
    <row r="9" spans="2:11" ht="33.75" customHeight="1" thickBot="1" x14ac:dyDescent="0.3">
      <c r="B9" s="2" t="s">
        <v>188</v>
      </c>
      <c r="C9" s="415" t="s">
        <v>189</v>
      </c>
      <c r="D9" s="416"/>
      <c r="E9" s="417"/>
      <c r="F9" s="55"/>
      <c r="G9" s="10"/>
      <c r="H9" s="10"/>
      <c r="I9" s="10"/>
      <c r="J9" s="54"/>
    </row>
    <row r="10" spans="2:11" ht="33.75" customHeight="1" thickBot="1" x14ac:dyDescent="0.3">
      <c r="B10" s="100" t="s">
        <v>190</v>
      </c>
      <c r="C10" s="415" t="str">
        <f>+'[7]HV 14'!F9</f>
        <v>14. Realizar 241 visitas administrativas y de seguimiento a empresas prestadoras del servicio público de transporte.</v>
      </c>
      <c r="D10" s="416"/>
      <c r="E10" s="417"/>
      <c r="F10" s="55"/>
      <c r="G10" s="10"/>
      <c r="H10" s="10"/>
      <c r="I10" s="10"/>
      <c r="J10" s="54"/>
    </row>
    <row r="11" spans="2:11" ht="34.5" customHeight="1" x14ac:dyDescent="0.25"/>
    <row r="12" spans="2:11" ht="21.75" customHeight="1" x14ac:dyDescent="0.25">
      <c r="B12" s="394" t="s">
        <v>370</v>
      </c>
      <c r="C12" s="395"/>
      <c r="D12" s="395"/>
      <c r="E12" s="395"/>
      <c r="F12" s="395"/>
      <c r="G12" s="395"/>
      <c r="H12" s="396"/>
      <c r="I12" s="527" t="s">
        <v>192</v>
      </c>
      <c r="J12" s="528"/>
      <c r="K12" s="528"/>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525"/>
    </row>
    <row r="16" spans="2:11" x14ac:dyDescent="0.25">
      <c r="B16" s="143"/>
      <c r="C16" s="144"/>
      <c r="D16" s="145"/>
      <c r="E16" s="146"/>
      <c r="F16" s="144"/>
      <c r="G16" s="145"/>
      <c r="H16" s="147"/>
      <c r="I16" s="148"/>
      <c r="J16" s="149"/>
      <c r="K16" s="526"/>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521" t="s">
        <v>209</v>
      </c>
      <c r="C19" s="522"/>
      <c r="D19" s="157">
        <f>SUM(D15:D16)</f>
        <v>0</v>
      </c>
      <c r="E19" s="523" t="s">
        <v>209</v>
      </c>
      <c r="F19" s="524"/>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workbookViewId="0">
      <selection activeCell="G36" sqref="G36"/>
    </sheetView>
  </sheetViews>
  <sheetFormatPr baseColWidth="10" defaultColWidth="11.42578125" defaultRowHeight="15" x14ac:dyDescent="0.25"/>
  <sheetData>
    <row r="9" spans="10:12" x14ac:dyDescent="0.25">
      <c r="K9" s="131" t="s">
        <v>371</v>
      </c>
      <c r="L9" s="131" t="s">
        <v>372</v>
      </c>
    </row>
    <row r="10" spans="10:12" x14ac:dyDescent="0.25">
      <c r="J10" s="128" t="s">
        <v>373</v>
      </c>
      <c r="K10" s="128">
        <v>77</v>
      </c>
      <c r="L10" s="128">
        <v>2</v>
      </c>
    </row>
    <row r="11" spans="10:12" x14ac:dyDescent="0.25">
      <c r="J11" s="102"/>
      <c r="K11" s="102"/>
      <c r="L11" s="102">
        <v>37</v>
      </c>
    </row>
    <row r="12" spans="10:12" x14ac:dyDescent="0.25">
      <c r="J12" s="102"/>
      <c r="K12" s="102"/>
      <c r="L12" s="102">
        <v>43</v>
      </c>
    </row>
    <row r="13" spans="10:12" x14ac:dyDescent="0.25">
      <c r="K13" s="102" t="s">
        <v>374</v>
      </c>
      <c r="L13" s="126">
        <f>SUM(L10:L12)</f>
        <v>82</v>
      </c>
    </row>
    <row r="14" spans="10:12" x14ac:dyDescent="0.25">
      <c r="J14" s="128" t="s">
        <v>375</v>
      </c>
      <c r="K14" s="128">
        <v>115</v>
      </c>
      <c r="L14" s="128">
        <v>16</v>
      </c>
    </row>
    <row r="15" spans="10:12" x14ac:dyDescent="0.25">
      <c r="J15" s="102"/>
      <c r="K15" s="102"/>
      <c r="L15" s="102">
        <v>27</v>
      </c>
    </row>
    <row r="16" spans="10:12" x14ac:dyDescent="0.25">
      <c r="J16" s="102"/>
      <c r="K16" s="102"/>
      <c r="L16" s="102">
        <v>10</v>
      </c>
    </row>
    <row r="17" spans="10:14" x14ac:dyDescent="0.25">
      <c r="J17" s="102"/>
      <c r="K17" s="102" t="s">
        <v>374</v>
      </c>
      <c r="L17" s="126">
        <f>SUM(L14:L16)</f>
        <v>53</v>
      </c>
    </row>
    <row r="18" spans="10:14" x14ac:dyDescent="0.25">
      <c r="J18" s="128" t="s">
        <v>376</v>
      </c>
      <c r="K18" s="128">
        <v>7</v>
      </c>
      <c r="L18" s="128">
        <v>13</v>
      </c>
    </row>
    <row r="19" spans="10:14" x14ac:dyDescent="0.25">
      <c r="J19" s="102"/>
      <c r="K19" s="102"/>
      <c r="L19" s="102">
        <v>14</v>
      </c>
    </row>
    <row r="20" spans="10:14" x14ac:dyDescent="0.25">
      <c r="J20" s="102"/>
      <c r="K20" s="102"/>
      <c r="L20" s="102">
        <v>10</v>
      </c>
    </row>
    <row r="21" spans="10:14" x14ac:dyDescent="0.25">
      <c r="J21" s="102"/>
      <c r="K21" s="102" t="s">
        <v>374</v>
      </c>
      <c r="L21" s="126">
        <f>SUM(L18:L20)</f>
        <v>37</v>
      </c>
    </row>
    <row r="22" spans="10:14" x14ac:dyDescent="0.25">
      <c r="J22" s="128" t="s">
        <v>377</v>
      </c>
      <c r="K22" s="128">
        <v>52</v>
      </c>
      <c r="L22" s="128">
        <v>10</v>
      </c>
    </row>
    <row r="23" spans="10:14" x14ac:dyDescent="0.25">
      <c r="J23" s="102"/>
      <c r="K23" s="102"/>
      <c r="L23" s="102">
        <v>0</v>
      </c>
    </row>
    <row r="24" spans="10:14" x14ac:dyDescent="0.25">
      <c r="J24" s="102"/>
      <c r="K24" s="102"/>
      <c r="L24" s="102">
        <v>59</v>
      </c>
    </row>
    <row r="25" spans="10:14" x14ac:dyDescent="0.25">
      <c r="J25" s="102"/>
      <c r="K25" s="102" t="s">
        <v>374</v>
      </c>
      <c r="L25" s="126">
        <f>SUM(L22:L24)</f>
        <v>69</v>
      </c>
    </row>
    <row r="27" spans="10:14" x14ac:dyDescent="0.25">
      <c r="J27" s="129" t="s">
        <v>378</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80"/>
      <c r="C2" s="378" t="s">
        <v>0</v>
      </c>
      <c r="D2" s="378"/>
      <c r="E2" s="378"/>
      <c r="F2" s="378"/>
      <c r="G2" s="378"/>
      <c r="H2" s="378"/>
      <c r="I2" s="382"/>
      <c r="J2" s="10"/>
      <c r="K2" s="10"/>
      <c r="M2" s="11" t="s">
        <v>61</v>
      </c>
    </row>
    <row r="3" spans="2:14" ht="25.5" customHeight="1" x14ac:dyDescent="0.2">
      <c r="B3" s="381"/>
      <c r="C3" s="379" t="s">
        <v>1</v>
      </c>
      <c r="D3" s="379"/>
      <c r="E3" s="379"/>
      <c r="F3" s="379"/>
      <c r="G3" s="379"/>
      <c r="H3" s="379"/>
      <c r="I3" s="383"/>
      <c r="J3" s="10"/>
      <c r="K3" s="10"/>
      <c r="M3" s="11" t="s">
        <v>62</v>
      </c>
    </row>
    <row r="4" spans="2:14" ht="25.5" customHeight="1" x14ac:dyDescent="0.2">
      <c r="B4" s="381"/>
      <c r="C4" s="379" t="s">
        <v>63</v>
      </c>
      <c r="D4" s="379"/>
      <c r="E4" s="379"/>
      <c r="F4" s="379"/>
      <c r="G4" s="379"/>
      <c r="H4" s="379"/>
      <c r="I4" s="383"/>
      <c r="J4" s="10"/>
      <c r="K4" s="10"/>
      <c r="M4" s="11" t="s">
        <v>64</v>
      </c>
    </row>
    <row r="5" spans="2:14" ht="25.5" customHeight="1" x14ac:dyDescent="0.2">
      <c r="B5" s="381"/>
      <c r="C5" s="379" t="s">
        <v>65</v>
      </c>
      <c r="D5" s="379"/>
      <c r="E5" s="379"/>
      <c r="F5" s="379"/>
      <c r="G5" s="384" t="s">
        <v>66</v>
      </c>
      <c r="H5" s="384"/>
      <c r="I5" s="383"/>
      <c r="J5" s="10"/>
      <c r="K5" s="10"/>
      <c r="M5" s="11" t="s">
        <v>67</v>
      </c>
    </row>
    <row r="6" spans="2:14" ht="23.25" customHeight="1" x14ac:dyDescent="0.2">
      <c r="B6" s="363" t="s">
        <v>68</v>
      </c>
      <c r="C6" s="364"/>
      <c r="D6" s="364"/>
      <c r="E6" s="364"/>
      <c r="F6" s="364"/>
      <c r="G6" s="364"/>
      <c r="H6" s="364"/>
      <c r="I6" s="365"/>
      <c r="J6" s="12"/>
      <c r="K6" s="12"/>
    </row>
    <row r="7" spans="2:14" ht="24" customHeight="1" x14ac:dyDescent="0.2">
      <c r="B7" s="366" t="s">
        <v>69</v>
      </c>
      <c r="C7" s="367"/>
      <c r="D7" s="367"/>
      <c r="E7" s="367"/>
      <c r="F7" s="367"/>
      <c r="G7" s="367"/>
      <c r="H7" s="367"/>
      <c r="I7" s="368"/>
      <c r="J7" s="13"/>
      <c r="K7" s="13"/>
    </row>
    <row r="8" spans="2:14" ht="24" customHeight="1" x14ac:dyDescent="0.2">
      <c r="B8" s="369" t="s">
        <v>70</v>
      </c>
      <c r="C8" s="370"/>
      <c r="D8" s="370"/>
      <c r="E8" s="370"/>
      <c r="F8" s="370"/>
      <c r="G8" s="370"/>
      <c r="H8" s="370"/>
      <c r="I8" s="371"/>
      <c r="J8" s="14"/>
      <c r="K8" s="14"/>
      <c r="N8" s="6" t="s">
        <v>71</v>
      </c>
    </row>
    <row r="9" spans="2:14" ht="30.75" customHeight="1" x14ac:dyDescent="0.2">
      <c r="B9" s="98" t="s">
        <v>72</v>
      </c>
      <c r="C9" s="59">
        <v>231</v>
      </c>
      <c r="D9" s="375" t="s">
        <v>73</v>
      </c>
      <c r="E9" s="375"/>
      <c r="F9" s="326" t="s">
        <v>74</v>
      </c>
      <c r="G9" s="327"/>
      <c r="H9" s="327"/>
      <c r="I9" s="328"/>
      <c r="J9" s="15"/>
      <c r="K9" s="15"/>
      <c r="M9" s="11" t="s">
        <v>75</v>
      </c>
      <c r="N9" s="6" t="s">
        <v>76</v>
      </c>
    </row>
    <row r="10" spans="2:14" ht="30.75" customHeight="1" x14ac:dyDescent="0.2">
      <c r="B10" s="18" t="s">
        <v>77</v>
      </c>
      <c r="C10" s="60" t="s">
        <v>78</v>
      </c>
      <c r="D10" s="376" t="s">
        <v>79</v>
      </c>
      <c r="E10" s="377"/>
      <c r="F10" s="360" t="s">
        <v>80</v>
      </c>
      <c r="G10" s="361"/>
      <c r="H10" s="16" t="s">
        <v>81</v>
      </c>
      <c r="I10" s="113" t="s">
        <v>78</v>
      </c>
      <c r="J10" s="17"/>
      <c r="K10" s="17"/>
      <c r="M10" s="11" t="s">
        <v>82</v>
      </c>
      <c r="N10" s="6" t="s">
        <v>83</v>
      </c>
    </row>
    <row r="11" spans="2:14" ht="30.75" customHeight="1" x14ac:dyDescent="0.2">
      <c r="B11" s="18" t="s">
        <v>84</v>
      </c>
      <c r="C11" s="372" t="s">
        <v>85</v>
      </c>
      <c r="D11" s="372"/>
      <c r="E11" s="372"/>
      <c r="F11" s="372"/>
      <c r="G11" s="16" t="s">
        <v>86</v>
      </c>
      <c r="H11" s="373">
        <v>1032</v>
      </c>
      <c r="I11" s="374"/>
      <c r="J11" s="19"/>
      <c r="K11" s="19"/>
      <c r="M11" s="11" t="s">
        <v>87</v>
      </c>
      <c r="N11" s="6" t="s">
        <v>42</v>
      </c>
    </row>
    <row r="12" spans="2:14" ht="30.75" customHeight="1" x14ac:dyDescent="0.2">
      <c r="B12" s="18" t="s">
        <v>88</v>
      </c>
      <c r="C12" s="357" t="s">
        <v>82</v>
      </c>
      <c r="D12" s="357"/>
      <c r="E12" s="357"/>
      <c r="F12" s="357"/>
      <c r="G12" s="16" t="s">
        <v>89</v>
      </c>
      <c r="H12" s="358" t="s">
        <v>90</v>
      </c>
      <c r="I12" s="359"/>
      <c r="J12" s="20"/>
      <c r="K12" s="20"/>
      <c r="M12" s="21" t="s">
        <v>91</v>
      </c>
    </row>
    <row r="13" spans="2:14" ht="30.75" customHeight="1" x14ac:dyDescent="0.2">
      <c r="B13" s="18" t="s">
        <v>92</v>
      </c>
      <c r="C13" s="353" t="s">
        <v>93</v>
      </c>
      <c r="D13" s="353"/>
      <c r="E13" s="353"/>
      <c r="F13" s="353"/>
      <c r="G13" s="353"/>
      <c r="H13" s="353"/>
      <c r="I13" s="354"/>
      <c r="J13" s="22"/>
      <c r="K13" s="22"/>
      <c r="M13" s="21"/>
    </row>
    <row r="14" spans="2:14" ht="30.75" customHeight="1" x14ac:dyDescent="0.2">
      <c r="B14" s="18" t="s">
        <v>94</v>
      </c>
      <c r="C14" s="360" t="s">
        <v>95</v>
      </c>
      <c r="D14" s="361"/>
      <c r="E14" s="361"/>
      <c r="F14" s="361"/>
      <c r="G14" s="361"/>
      <c r="H14" s="361"/>
      <c r="I14" s="362"/>
      <c r="J14" s="17"/>
      <c r="K14" s="17"/>
      <c r="M14" s="21"/>
      <c r="N14" s="6" t="s">
        <v>96</v>
      </c>
    </row>
    <row r="15" spans="2:14" ht="30.75" customHeight="1" x14ac:dyDescent="0.2">
      <c r="B15" s="18" t="s">
        <v>97</v>
      </c>
      <c r="C15" s="347" t="s">
        <v>98</v>
      </c>
      <c r="D15" s="347"/>
      <c r="E15" s="347"/>
      <c r="F15" s="347"/>
      <c r="G15" s="16" t="s">
        <v>99</v>
      </c>
      <c r="H15" s="349" t="s">
        <v>100</v>
      </c>
      <c r="I15" s="350"/>
      <c r="J15" s="17"/>
      <c r="K15" s="17"/>
      <c r="M15" s="21" t="s">
        <v>101</v>
      </c>
      <c r="N15" s="6" t="s">
        <v>78</v>
      </c>
    </row>
    <row r="16" spans="2:14" ht="30.75" customHeight="1" x14ac:dyDescent="0.2">
      <c r="B16" s="18" t="s">
        <v>102</v>
      </c>
      <c r="C16" s="351" t="s">
        <v>103</v>
      </c>
      <c r="D16" s="352"/>
      <c r="E16" s="352"/>
      <c r="F16" s="352"/>
      <c r="G16" s="16" t="s">
        <v>104</v>
      </c>
      <c r="H16" s="349" t="s">
        <v>42</v>
      </c>
      <c r="I16" s="350"/>
      <c r="J16" s="17"/>
      <c r="K16" s="17"/>
      <c r="M16" s="21" t="s">
        <v>105</v>
      </c>
    </row>
    <row r="17" spans="2:14" ht="36" customHeight="1" x14ac:dyDescent="0.2">
      <c r="B17" s="18" t="s">
        <v>106</v>
      </c>
      <c r="C17" s="353" t="s">
        <v>107</v>
      </c>
      <c r="D17" s="353"/>
      <c r="E17" s="353"/>
      <c r="F17" s="353"/>
      <c r="G17" s="353"/>
      <c r="H17" s="353"/>
      <c r="I17" s="354"/>
      <c r="J17" s="22"/>
      <c r="K17" s="22"/>
      <c r="M17" s="21" t="s">
        <v>108</v>
      </c>
      <c r="N17" s="6" t="s">
        <v>109</v>
      </c>
    </row>
    <row r="18" spans="2:14" ht="30.75" customHeight="1" x14ac:dyDescent="0.2">
      <c r="B18" s="18" t="s">
        <v>110</v>
      </c>
      <c r="C18" s="347" t="s">
        <v>111</v>
      </c>
      <c r="D18" s="347"/>
      <c r="E18" s="347"/>
      <c r="F18" s="347"/>
      <c r="G18" s="347"/>
      <c r="H18" s="347"/>
      <c r="I18" s="348"/>
      <c r="J18" s="23"/>
      <c r="K18" s="23"/>
      <c r="M18" s="21" t="s">
        <v>112</v>
      </c>
      <c r="N18" s="6" t="s">
        <v>113</v>
      </c>
    </row>
    <row r="19" spans="2:14" ht="30.75" customHeight="1" x14ac:dyDescent="0.2">
      <c r="B19" s="18" t="s">
        <v>114</v>
      </c>
      <c r="C19" s="347" t="s">
        <v>115</v>
      </c>
      <c r="D19" s="347"/>
      <c r="E19" s="347"/>
      <c r="F19" s="347"/>
      <c r="G19" s="347"/>
      <c r="H19" s="347"/>
      <c r="I19" s="348"/>
      <c r="J19" s="24"/>
      <c r="K19" s="24"/>
      <c r="M19" s="21"/>
      <c r="N19" s="6" t="s">
        <v>116</v>
      </c>
    </row>
    <row r="20" spans="2:14" ht="30.75" customHeight="1" x14ac:dyDescent="0.2">
      <c r="B20" s="18" t="s">
        <v>117</v>
      </c>
      <c r="C20" s="355" t="s">
        <v>52</v>
      </c>
      <c r="D20" s="355"/>
      <c r="E20" s="355"/>
      <c r="F20" s="355"/>
      <c r="G20" s="355"/>
      <c r="H20" s="355"/>
      <c r="I20" s="356"/>
      <c r="J20" s="25"/>
      <c r="K20" s="25"/>
      <c r="M20" s="21" t="s">
        <v>100</v>
      </c>
      <c r="N20" s="6" t="s">
        <v>118</v>
      </c>
    </row>
    <row r="21" spans="2:14" ht="27.75" customHeight="1" x14ac:dyDescent="0.2">
      <c r="B21" s="342" t="s">
        <v>119</v>
      </c>
      <c r="C21" s="344" t="s">
        <v>120</v>
      </c>
      <c r="D21" s="344"/>
      <c r="E21" s="344"/>
      <c r="F21" s="345" t="s">
        <v>121</v>
      </c>
      <c r="G21" s="345"/>
      <c r="H21" s="345"/>
      <c r="I21" s="346"/>
      <c r="J21" s="26"/>
      <c r="K21" s="26"/>
      <c r="M21" s="21" t="s">
        <v>122</v>
      </c>
      <c r="N21" s="6" t="s">
        <v>123</v>
      </c>
    </row>
    <row r="22" spans="2:14" ht="27" customHeight="1" x14ac:dyDescent="0.2">
      <c r="B22" s="343"/>
      <c r="C22" s="347" t="s">
        <v>124</v>
      </c>
      <c r="D22" s="347"/>
      <c r="E22" s="347"/>
      <c r="F22" s="347" t="s">
        <v>125</v>
      </c>
      <c r="G22" s="347"/>
      <c r="H22" s="347"/>
      <c r="I22" s="348"/>
      <c r="J22" s="24"/>
      <c r="K22" s="24"/>
      <c r="M22" s="21" t="s">
        <v>126</v>
      </c>
      <c r="N22" s="6" t="s">
        <v>127</v>
      </c>
    </row>
    <row r="23" spans="2:14" ht="39.75" customHeight="1" x14ac:dyDescent="0.2">
      <c r="B23" s="18" t="s">
        <v>128</v>
      </c>
      <c r="C23" s="349" t="s">
        <v>52</v>
      </c>
      <c r="D23" s="349"/>
      <c r="E23" s="349"/>
      <c r="F23" s="349" t="s">
        <v>52</v>
      </c>
      <c r="G23" s="349"/>
      <c r="H23" s="349"/>
      <c r="I23" s="350"/>
      <c r="J23" s="17"/>
      <c r="K23" s="17"/>
      <c r="M23" s="21"/>
      <c r="N23" s="6" t="s">
        <v>93</v>
      </c>
    </row>
    <row r="24" spans="2:14" ht="44.25" customHeight="1" x14ac:dyDescent="0.2">
      <c r="B24" s="18" t="s">
        <v>129</v>
      </c>
      <c r="C24" s="323" t="s">
        <v>130</v>
      </c>
      <c r="D24" s="324"/>
      <c r="E24" s="325"/>
      <c r="F24" s="326" t="s">
        <v>131</v>
      </c>
      <c r="G24" s="327"/>
      <c r="H24" s="327"/>
      <c r="I24" s="328"/>
      <c r="J24" s="23"/>
      <c r="K24" s="23"/>
      <c r="M24" s="27"/>
      <c r="N24" s="6" t="s">
        <v>132</v>
      </c>
    </row>
    <row r="25" spans="2:14" ht="29.25" customHeight="1" x14ac:dyDescent="0.2">
      <c r="B25" s="18" t="s">
        <v>133</v>
      </c>
      <c r="C25" s="329" t="s">
        <v>103</v>
      </c>
      <c r="D25" s="330"/>
      <c r="E25" s="331"/>
      <c r="F25" s="16" t="s">
        <v>134</v>
      </c>
      <c r="G25" s="332">
        <v>0.3</v>
      </c>
      <c r="H25" s="333"/>
      <c r="I25" s="334"/>
      <c r="J25" s="28"/>
      <c r="K25" s="28"/>
      <c r="M25" s="27"/>
    </row>
    <row r="26" spans="2:14" ht="27" customHeight="1" x14ac:dyDescent="0.2">
      <c r="B26" s="18" t="s">
        <v>135</v>
      </c>
      <c r="C26" s="326" t="s">
        <v>136</v>
      </c>
      <c r="D26" s="327"/>
      <c r="E26" s="335"/>
      <c r="F26" s="16" t="s">
        <v>137</v>
      </c>
      <c r="G26" s="336">
        <v>0.3</v>
      </c>
      <c r="H26" s="337"/>
      <c r="I26" s="338"/>
      <c r="J26" s="29"/>
      <c r="K26" s="29"/>
      <c r="M26" s="27"/>
    </row>
    <row r="27" spans="2:14" ht="47.25" customHeight="1" x14ac:dyDescent="0.2">
      <c r="B27" s="97" t="s">
        <v>138</v>
      </c>
      <c r="C27" s="339" t="s">
        <v>108</v>
      </c>
      <c r="D27" s="340"/>
      <c r="E27" s="341"/>
      <c r="F27" s="30" t="s">
        <v>139</v>
      </c>
      <c r="G27" s="336" t="s">
        <v>140</v>
      </c>
      <c r="H27" s="337"/>
      <c r="I27" s="338"/>
      <c r="J27" s="26"/>
      <c r="K27" s="26"/>
      <c r="M27" s="27"/>
    </row>
    <row r="28" spans="2:14" ht="30" customHeight="1" x14ac:dyDescent="0.2">
      <c r="B28" s="306" t="s">
        <v>141</v>
      </c>
      <c r="C28" s="307"/>
      <c r="D28" s="307"/>
      <c r="E28" s="307"/>
      <c r="F28" s="307"/>
      <c r="G28" s="307"/>
      <c r="H28" s="307"/>
      <c r="I28" s="308"/>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00" t="s">
        <v>53</v>
      </c>
      <c r="D42" s="300"/>
      <c r="E42" s="300"/>
      <c r="F42" s="300"/>
      <c r="G42" s="300"/>
      <c r="H42" s="300"/>
      <c r="I42" s="301"/>
      <c r="J42" s="37"/>
      <c r="K42" s="37"/>
    </row>
    <row r="43" spans="2:11" ht="29.25" customHeight="1" x14ac:dyDescent="0.2">
      <c r="B43" s="306" t="s">
        <v>164</v>
      </c>
      <c r="C43" s="307"/>
      <c r="D43" s="307"/>
      <c r="E43" s="307"/>
      <c r="F43" s="307"/>
      <c r="G43" s="307"/>
      <c r="H43" s="307"/>
      <c r="I43" s="308"/>
      <c r="J43" s="14"/>
      <c r="K43" s="14"/>
    </row>
    <row r="44" spans="2:11" ht="32.25" customHeight="1" x14ac:dyDescent="0.2">
      <c r="B44" s="314"/>
      <c r="C44" s="315"/>
      <c r="D44" s="315"/>
      <c r="E44" s="315"/>
      <c r="F44" s="315"/>
      <c r="G44" s="315"/>
      <c r="H44" s="315"/>
      <c r="I44" s="316"/>
      <c r="J44" s="14"/>
      <c r="K44" s="14"/>
    </row>
    <row r="45" spans="2:11" ht="32.25" customHeight="1" x14ac:dyDescent="0.2">
      <c r="B45" s="317"/>
      <c r="C45" s="318"/>
      <c r="D45" s="318"/>
      <c r="E45" s="318"/>
      <c r="F45" s="318"/>
      <c r="G45" s="318"/>
      <c r="H45" s="318"/>
      <c r="I45" s="319"/>
      <c r="J45" s="37"/>
      <c r="K45" s="37"/>
    </row>
    <row r="46" spans="2:11" ht="32.25" customHeight="1" x14ac:dyDescent="0.2">
      <c r="B46" s="317"/>
      <c r="C46" s="318"/>
      <c r="D46" s="318"/>
      <c r="E46" s="318"/>
      <c r="F46" s="318"/>
      <c r="G46" s="318"/>
      <c r="H46" s="318"/>
      <c r="I46" s="319"/>
      <c r="J46" s="37"/>
      <c r="K46" s="37"/>
    </row>
    <row r="47" spans="2:11" ht="32.25" customHeight="1" x14ac:dyDescent="0.2">
      <c r="B47" s="317"/>
      <c r="C47" s="318"/>
      <c r="D47" s="318"/>
      <c r="E47" s="318"/>
      <c r="F47" s="318"/>
      <c r="G47" s="318"/>
      <c r="H47" s="318"/>
      <c r="I47" s="319"/>
      <c r="J47" s="37"/>
      <c r="K47" s="37"/>
    </row>
    <row r="48" spans="2:11" ht="32.25" customHeight="1" x14ac:dyDescent="0.2">
      <c r="B48" s="320"/>
      <c r="C48" s="321"/>
      <c r="D48" s="321"/>
      <c r="E48" s="321"/>
      <c r="F48" s="321"/>
      <c r="G48" s="321"/>
      <c r="H48" s="321"/>
      <c r="I48" s="322"/>
      <c r="J48" s="12"/>
      <c r="K48" s="12"/>
    </row>
    <row r="49" spans="2:11" ht="83.25" customHeight="1" x14ac:dyDescent="0.2">
      <c r="B49" s="18" t="s">
        <v>165</v>
      </c>
      <c r="C49" s="300" t="s">
        <v>53</v>
      </c>
      <c r="D49" s="300"/>
      <c r="E49" s="300"/>
      <c r="F49" s="300"/>
      <c r="G49" s="300"/>
      <c r="H49" s="300"/>
      <c r="I49" s="301"/>
      <c r="J49" s="38"/>
      <c r="K49" s="38"/>
    </row>
    <row r="50" spans="2:11" ht="34.5" customHeight="1" x14ac:dyDescent="0.2">
      <c r="B50" s="18" t="s">
        <v>166</v>
      </c>
      <c r="C50" s="284" t="s">
        <v>140</v>
      </c>
      <c r="D50" s="284"/>
      <c r="E50" s="284"/>
      <c r="F50" s="284"/>
      <c r="G50" s="284"/>
      <c r="H50" s="284"/>
      <c r="I50" s="302"/>
      <c r="J50" s="38"/>
      <c r="K50" s="38"/>
    </row>
    <row r="51" spans="2:11" ht="34.5" customHeight="1" x14ac:dyDescent="0.2">
      <c r="B51" s="112" t="s">
        <v>167</v>
      </c>
      <c r="C51" s="303" t="s">
        <v>54</v>
      </c>
      <c r="D51" s="304"/>
      <c r="E51" s="304"/>
      <c r="F51" s="304"/>
      <c r="G51" s="304"/>
      <c r="H51" s="304"/>
      <c r="I51" s="305"/>
      <c r="J51" s="38"/>
      <c r="K51" s="38"/>
    </row>
    <row r="52" spans="2:11" ht="29.25" customHeight="1" x14ac:dyDescent="0.2">
      <c r="B52" s="306" t="s">
        <v>168</v>
      </c>
      <c r="C52" s="307"/>
      <c r="D52" s="307"/>
      <c r="E52" s="307"/>
      <c r="F52" s="307"/>
      <c r="G52" s="307"/>
      <c r="H52" s="307"/>
      <c r="I52" s="308"/>
      <c r="J52" s="38"/>
      <c r="K52" s="38"/>
    </row>
    <row r="53" spans="2:11" ht="33" customHeight="1" x14ac:dyDescent="0.2">
      <c r="B53" s="309" t="s">
        <v>169</v>
      </c>
      <c r="C53" s="111" t="s">
        <v>170</v>
      </c>
      <c r="D53" s="310" t="s">
        <v>171</v>
      </c>
      <c r="E53" s="310"/>
      <c r="F53" s="310"/>
      <c r="G53" s="310" t="s">
        <v>172</v>
      </c>
      <c r="H53" s="310"/>
      <c r="I53" s="311"/>
      <c r="J53" s="39"/>
      <c r="K53" s="39"/>
    </row>
    <row r="54" spans="2:11" ht="31.5" customHeight="1" x14ac:dyDescent="0.2">
      <c r="B54" s="309"/>
      <c r="C54" s="40"/>
      <c r="D54" s="284"/>
      <c r="E54" s="284"/>
      <c r="F54" s="284"/>
      <c r="G54" s="312"/>
      <c r="H54" s="312"/>
      <c r="I54" s="313"/>
      <c r="J54" s="39"/>
      <c r="K54" s="39"/>
    </row>
    <row r="55" spans="2:11" ht="31.5" customHeight="1" x14ac:dyDescent="0.2">
      <c r="B55" s="112" t="s">
        <v>173</v>
      </c>
      <c r="C55" s="296" t="s">
        <v>174</v>
      </c>
      <c r="D55" s="296"/>
      <c r="E55" s="297" t="s">
        <v>175</v>
      </c>
      <c r="F55" s="297"/>
      <c r="G55" s="296" t="s">
        <v>176</v>
      </c>
      <c r="H55" s="296"/>
      <c r="I55" s="298"/>
      <c r="J55" s="41"/>
      <c r="K55" s="41"/>
    </row>
    <row r="56" spans="2:11" ht="31.5" customHeight="1" x14ac:dyDescent="0.2">
      <c r="B56" s="112" t="s">
        <v>177</v>
      </c>
      <c r="C56" s="284" t="str">
        <f>+'[3]HV 1'!C56:D56</f>
        <v>NICOLAS ADOLFO CORREAL HUERTAS</v>
      </c>
      <c r="D56" s="284"/>
      <c r="E56" s="299" t="s">
        <v>178</v>
      </c>
      <c r="F56" s="299"/>
      <c r="G56" s="296" t="str">
        <f>+'[4]HV 1'!G56:I56</f>
        <v>DIANA VIDAL</v>
      </c>
      <c r="H56" s="296"/>
      <c r="I56" s="298"/>
      <c r="J56" s="41"/>
      <c r="K56" s="41"/>
    </row>
    <row r="57" spans="2:11" ht="31.5" customHeight="1" x14ac:dyDescent="0.2">
      <c r="B57" s="112" t="s">
        <v>179</v>
      </c>
      <c r="C57" s="284"/>
      <c r="D57" s="284"/>
      <c r="E57" s="285" t="s">
        <v>180</v>
      </c>
      <c r="F57" s="286"/>
      <c r="G57" s="289"/>
      <c r="H57" s="290"/>
      <c r="I57" s="291"/>
      <c r="J57" s="42"/>
      <c r="K57" s="42"/>
    </row>
    <row r="58" spans="2:11" ht="31.5" customHeight="1" thickBot="1" x14ac:dyDescent="0.25">
      <c r="B58" s="78" t="s">
        <v>181</v>
      </c>
      <c r="C58" s="295"/>
      <c r="D58" s="295"/>
      <c r="E58" s="287"/>
      <c r="F58" s="288"/>
      <c r="G58" s="292"/>
      <c r="H58" s="293"/>
      <c r="I58" s="294"/>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42578125" customWidth="1"/>
    <col min="2" max="2" width="20.140625" style="56" customWidth="1"/>
    <col min="3" max="3" width="34.42578125" customWidth="1"/>
    <col min="4" max="4" width="14.28515625" customWidth="1"/>
    <col min="5" max="5" width="6.42578125" customWidth="1"/>
    <col min="6" max="6" width="30.85546875" customWidth="1"/>
    <col min="7" max="8" width="16.140625" customWidth="1"/>
    <col min="9" max="9" width="16.28515625" customWidth="1"/>
    <col min="10" max="10" width="15.4257812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01"/>
      <c r="C1" s="404" t="s">
        <v>0</v>
      </c>
      <c r="D1" s="405"/>
      <c r="E1" s="405"/>
      <c r="F1" s="405"/>
      <c r="G1" s="405"/>
      <c r="H1" s="406"/>
      <c r="I1" s="407"/>
      <c r="J1" s="408"/>
    </row>
    <row r="2" spans="2:13" ht="18" customHeight="1" thickBot="1" x14ac:dyDescent="0.3">
      <c r="B2" s="402"/>
      <c r="C2" s="404" t="s">
        <v>1</v>
      </c>
      <c r="D2" s="405"/>
      <c r="E2" s="405"/>
      <c r="F2" s="405"/>
      <c r="G2" s="405"/>
      <c r="H2" s="406"/>
      <c r="I2" s="409"/>
      <c r="J2" s="410"/>
    </row>
    <row r="3" spans="2:13" ht="18" customHeight="1" thickBot="1" x14ac:dyDescent="0.3">
      <c r="B3" s="402"/>
      <c r="C3" s="404" t="s">
        <v>182</v>
      </c>
      <c r="D3" s="405"/>
      <c r="E3" s="405"/>
      <c r="F3" s="405"/>
      <c r="G3" s="405"/>
      <c r="H3" s="406"/>
      <c r="I3" s="409"/>
      <c r="J3" s="410"/>
    </row>
    <row r="4" spans="2:13" ht="18" customHeight="1" thickBot="1" x14ac:dyDescent="0.3">
      <c r="B4" s="403"/>
      <c r="C4" s="404" t="s">
        <v>183</v>
      </c>
      <c r="D4" s="405"/>
      <c r="E4" s="405"/>
      <c r="F4" s="406"/>
      <c r="G4" s="413" t="s">
        <v>184</v>
      </c>
      <c r="H4" s="414"/>
      <c r="I4" s="411"/>
      <c r="J4" s="412"/>
    </row>
    <row r="5" spans="2:13" ht="18" customHeight="1" thickBot="1" x14ac:dyDescent="0.3">
      <c r="B5" s="53"/>
      <c r="C5" s="10"/>
      <c r="D5" s="10"/>
      <c r="E5" s="10"/>
      <c r="F5" s="10"/>
      <c r="G5" s="10"/>
      <c r="H5" s="10"/>
      <c r="I5" s="10"/>
      <c r="J5" s="54"/>
    </row>
    <row r="6" spans="2:13" ht="51.75" customHeight="1" thickBot="1" x14ac:dyDescent="0.3">
      <c r="B6" s="1" t="s">
        <v>185</v>
      </c>
      <c r="C6" s="415" t="str">
        <f>+'[5]Sección 1. Metas - Magnitud'!C7</f>
        <v>1032 - Gestión y control de tránsito y transporte</v>
      </c>
      <c r="D6" s="416"/>
      <c r="E6" s="417"/>
      <c r="F6" s="55"/>
      <c r="G6" s="10"/>
      <c r="H6" s="10"/>
      <c r="I6" s="10"/>
      <c r="J6" s="54"/>
    </row>
    <row r="7" spans="2:13" ht="32.25" customHeight="1" thickBot="1" x14ac:dyDescent="0.3">
      <c r="B7" s="2" t="s">
        <v>186</v>
      </c>
      <c r="C7" s="415" t="str">
        <f>+'[5]Sección 1. Metas - Magnitud'!C8:F8</f>
        <v>Dirección de Control y Vigilancia</v>
      </c>
      <c r="D7" s="416"/>
      <c r="E7" s="417"/>
      <c r="F7" s="55"/>
      <c r="G7" s="10"/>
      <c r="H7" s="10"/>
      <c r="I7" s="10"/>
      <c r="J7" s="54"/>
    </row>
    <row r="8" spans="2:13" ht="32.25" customHeight="1" thickBot="1" x14ac:dyDescent="0.3">
      <c r="B8" s="2" t="s">
        <v>187</v>
      </c>
      <c r="C8" s="415" t="str">
        <f>+'[5]Sección 1. Metas - Magnitud'!C9:F9</f>
        <v>Subsecretaría de Servicios de la Movilidad</v>
      </c>
      <c r="D8" s="416"/>
      <c r="E8" s="417"/>
      <c r="F8" s="4"/>
      <c r="G8" s="10"/>
      <c r="H8" s="10"/>
      <c r="I8" s="10"/>
      <c r="J8" s="54"/>
    </row>
    <row r="9" spans="2:13" ht="33.75" customHeight="1" thickBot="1" x14ac:dyDescent="0.3">
      <c r="B9" s="2" t="s">
        <v>188</v>
      </c>
      <c r="C9" s="415" t="s">
        <v>189</v>
      </c>
      <c r="D9" s="416"/>
      <c r="E9" s="417"/>
      <c r="F9" s="55"/>
      <c r="G9" s="10"/>
      <c r="H9" s="10"/>
      <c r="I9" s="10"/>
      <c r="J9" s="54"/>
    </row>
    <row r="10" spans="2:13" ht="32.25" customHeight="1" thickBot="1" x14ac:dyDescent="0.3">
      <c r="B10" s="2" t="s">
        <v>190</v>
      </c>
      <c r="C10" s="415" t="s">
        <v>95</v>
      </c>
      <c r="D10" s="416"/>
      <c r="E10" s="417"/>
    </row>
    <row r="12" spans="2:13" x14ac:dyDescent="0.25">
      <c r="B12" s="394" t="s">
        <v>191</v>
      </c>
      <c r="C12" s="395"/>
      <c r="D12" s="395"/>
      <c r="E12" s="395"/>
      <c r="F12" s="395"/>
      <c r="G12" s="395"/>
      <c r="H12" s="396"/>
      <c r="I12" s="386" t="s">
        <v>192</v>
      </c>
      <c r="J12" s="387"/>
      <c r="K12" s="387"/>
    </row>
    <row r="13" spans="2:13" s="57" customFormat="1" ht="30" customHeight="1" x14ac:dyDescent="0.25">
      <c r="B13" s="388" t="s">
        <v>193</v>
      </c>
      <c r="C13" s="388" t="s">
        <v>194</v>
      </c>
      <c r="D13" s="388" t="s">
        <v>195</v>
      </c>
      <c r="E13" s="388" t="s">
        <v>196</v>
      </c>
      <c r="F13" s="388" t="s">
        <v>197</v>
      </c>
      <c r="G13" s="388" t="s">
        <v>198</v>
      </c>
      <c r="H13" s="388" t="s">
        <v>199</v>
      </c>
      <c r="I13" s="390" t="s">
        <v>200</v>
      </c>
      <c r="J13" s="392" t="s">
        <v>201</v>
      </c>
      <c r="K13" s="385" t="s">
        <v>202</v>
      </c>
    </row>
    <row r="14" spans="2:13" s="57" customFormat="1" x14ac:dyDescent="0.25">
      <c r="B14" s="389"/>
      <c r="C14" s="389"/>
      <c r="D14" s="389"/>
      <c r="E14" s="389"/>
      <c r="F14" s="389"/>
      <c r="G14" s="389"/>
      <c r="H14" s="389"/>
      <c r="I14" s="391"/>
      <c r="J14" s="393"/>
      <c r="K14" s="385"/>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397" t="s">
        <v>209</v>
      </c>
      <c r="C18" s="398"/>
      <c r="D18" s="58">
        <f>SUM(D15:D17)</f>
        <v>0.25</v>
      </c>
      <c r="E18" s="399" t="s">
        <v>209</v>
      </c>
      <c r="F18" s="400"/>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T60"/>
  <sheetViews>
    <sheetView topLeftCell="G27" zoomScale="90" zoomScaleNormal="90" workbookViewId="0">
      <selection activeCell="H31" sqref="H31"/>
    </sheetView>
  </sheetViews>
  <sheetFormatPr baseColWidth="10" defaultColWidth="11.42578125" defaultRowHeight="15" x14ac:dyDescent="0.25"/>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20" width="11.42578125" customWidth="1"/>
    <col min="21" max="16384" width="11.42578125" style="7"/>
  </cols>
  <sheetData>
    <row r="1" spans="2:9" ht="37.5" customHeight="1" x14ac:dyDescent="0.25">
      <c r="B1" s="468"/>
      <c r="C1" s="379" t="s">
        <v>1</v>
      </c>
      <c r="D1" s="379"/>
      <c r="E1" s="379"/>
      <c r="F1" s="379"/>
      <c r="G1" s="379"/>
      <c r="H1" s="379"/>
      <c r="I1" s="469"/>
    </row>
    <row r="2" spans="2:9" ht="37.5" customHeight="1" x14ac:dyDescent="0.25">
      <c r="B2" s="468"/>
      <c r="C2" s="379" t="s">
        <v>210</v>
      </c>
      <c r="D2" s="379"/>
      <c r="E2" s="379"/>
      <c r="F2" s="379"/>
      <c r="G2" s="379"/>
      <c r="H2" s="379"/>
      <c r="I2" s="469"/>
    </row>
    <row r="3" spans="2:9" ht="37.5" customHeight="1" x14ac:dyDescent="0.25">
      <c r="B3" s="468"/>
      <c r="C3" s="379" t="s">
        <v>211</v>
      </c>
      <c r="D3" s="379"/>
      <c r="E3" s="379"/>
      <c r="F3" s="379" t="s">
        <v>212</v>
      </c>
      <c r="G3" s="379"/>
      <c r="H3" s="379"/>
      <c r="I3" s="469"/>
    </row>
    <row r="4" spans="2:9" ht="23.25" customHeight="1" x14ac:dyDescent="0.25">
      <c r="B4" s="470"/>
      <c r="C4" s="470"/>
      <c r="D4" s="470"/>
      <c r="E4" s="470"/>
      <c r="F4" s="470"/>
      <c r="G4" s="470"/>
      <c r="H4" s="470"/>
      <c r="I4" s="470"/>
    </row>
    <row r="5" spans="2:9" ht="24" customHeight="1" x14ac:dyDescent="0.25">
      <c r="B5" s="471" t="s">
        <v>213</v>
      </c>
      <c r="C5" s="471"/>
      <c r="D5" s="471"/>
      <c r="E5" s="471"/>
      <c r="F5" s="471"/>
      <c r="G5" s="471"/>
      <c r="H5" s="471"/>
      <c r="I5" s="471"/>
    </row>
    <row r="6" spans="2:9" ht="30.75" customHeight="1" x14ac:dyDescent="0.25">
      <c r="B6" s="164" t="s">
        <v>214</v>
      </c>
      <c r="C6" s="179">
        <v>1</v>
      </c>
      <c r="D6" s="472" t="s">
        <v>215</v>
      </c>
      <c r="E6" s="472"/>
      <c r="F6" s="457" t="s">
        <v>216</v>
      </c>
      <c r="G6" s="457"/>
      <c r="H6" s="457"/>
      <c r="I6" s="457"/>
    </row>
    <row r="7" spans="2:9" ht="30.75" customHeight="1" x14ac:dyDescent="0.25">
      <c r="B7" s="164" t="s">
        <v>217</v>
      </c>
      <c r="C7" s="179" t="s">
        <v>96</v>
      </c>
      <c r="D7" s="472" t="s">
        <v>218</v>
      </c>
      <c r="E7" s="472"/>
      <c r="F7" s="457" t="s">
        <v>219</v>
      </c>
      <c r="G7" s="457"/>
      <c r="H7" s="167" t="s">
        <v>220</v>
      </c>
      <c r="I7" s="179" t="s">
        <v>96</v>
      </c>
    </row>
    <row r="8" spans="2:9" ht="30.75" customHeight="1" x14ac:dyDescent="0.25">
      <c r="B8" s="164" t="s">
        <v>221</v>
      </c>
      <c r="C8" s="457" t="s">
        <v>222</v>
      </c>
      <c r="D8" s="457"/>
      <c r="E8" s="457"/>
      <c r="F8" s="457"/>
      <c r="G8" s="167" t="s">
        <v>223</v>
      </c>
      <c r="H8" s="463">
        <v>7560</v>
      </c>
      <c r="I8" s="463"/>
    </row>
    <row r="9" spans="2:9" ht="30.75" customHeight="1" x14ac:dyDescent="0.25">
      <c r="B9" s="164" t="s">
        <v>62</v>
      </c>
      <c r="C9" s="464" t="s">
        <v>82</v>
      </c>
      <c r="D9" s="464"/>
      <c r="E9" s="464"/>
      <c r="F9" s="464"/>
      <c r="G9" s="167" t="s">
        <v>224</v>
      </c>
      <c r="H9" s="465" t="s">
        <v>225</v>
      </c>
      <c r="I9" s="465"/>
    </row>
    <row r="10" spans="2:9" ht="30.75" customHeight="1" x14ac:dyDescent="0.25">
      <c r="B10" s="164" t="s">
        <v>226</v>
      </c>
      <c r="C10" s="466" t="s">
        <v>227</v>
      </c>
      <c r="D10" s="466"/>
      <c r="E10" s="466"/>
      <c r="F10" s="466"/>
      <c r="G10" s="466"/>
      <c r="H10" s="466"/>
      <c r="I10" s="466"/>
    </row>
    <row r="11" spans="2:9" ht="30.75" customHeight="1" x14ac:dyDescent="0.25">
      <c r="B11" s="164" t="s">
        <v>228</v>
      </c>
      <c r="C11" s="458" t="s">
        <v>229</v>
      </c>
      <c r="D11" s="458"/>
      <c r="E11" s="458"/>
      <c r="F11" s="458"/>
      <c r="G11" s="458"/>
      <c r="H11" s="458"/>
      <c r="I11" s="458"/>
    </row>
    <row r="12" spans="2:9" ht="30.75" customHeight="1" x14ac:dyDescent="0.25">
      <c r="B12" s="164" t="s">
        <v>230</v>
      </c>
      <c r="C12" s="347" t="s">
        <v>231</v>
      </c>
      <c r="D12" s="347"/>
      <c r="E12" s="347"/>
      <c r="F12" s="347"/>
      <c r="G12" s="167" t="s">
        <v>232</v>
      </c>
      <c r="H12" s="349" t="s">
        <v>100</v>
      </c>
      <c r="I12" s="349"/>
    </row>
    <row r="13" spans="2:9" ht="30.75" customHeight="1" x14ac:dyDescent="0.25">
      <c r="B13" s="164" t="s">
        <v>233</v>
      </c>
      <c r="C13" s="467" t="s">
        <v>234</v>
      </c>
      <c r="D13" s="467"/>
      <c r="E13" s="467"/>
      <c r="F13" s="467"/>
      <c r="G13" s="167" t="s">
        <v>235</v>
      </c>
      <c r="H13" s="458" t="s">
        <v>42</v>
      </c>
      <c r="I13" s="458"/>
    </row>
    <row r="14" spans="2:9" ht="64.5" customHeight="1" x14ac:dyDescent="0.25">
      <c r="B14" s="164" t="s">
        <v>236</v>
      </c>
      <c r="C14" s="353" t="s">
        <v>237</v>
      </c>
      <c r="D14" s="353"/>
      <c r="E14" s="353"/>
      <c r="F14" s="353"/>
      <c r="G14" s="353"/>
      <c r="H14" s="353"/>
      <c r="I14" s="353"/>
    </row>
    <row r="15" spans="2:9" ht="30.75" customHeight="1" x14ac:dyDescent="0.25">
      <c r="B15" s="164" t="s">
        <v>238</v>
      </c>
      <c r="C15" s="347" t="s">
        <v>239</v>
      </c>
      <c r="D15" s="347"/>
      <c r="E15" s="347"/>
      <c r="F15" s="347"/>
      <c r="G15" s="347"/>
      <c r="H15" s="347"/>
      <c r="I15" s="347"/>
    </row>
    <row r="16" spans="2:9" ht="20.25" customHeight="1" x14ac:dyDescent="0.25">
      <c r="B16" s="164" t="s">
        <v>240</v>
      </c>
      <c r="C16" s="457" t="s">
        <v>241</v>
      </c>
      <c r="D16" s="457"/>
      <c r="E16" s="457"/>
      <c r="F16" s="457"/>
      <c r="G16" s="457"/>
      <c r="H16" s="457"/>
      <c r="I16" s="457"/>
    </row>
    <row r="17" spans="2:13" ht="30.75" customHeight="1" x14ac:dyDescent="0.25">
      <c r="B17" s="164" t="s">
        <v>242</v>
      </c>
      <c r="C17" s="458" t="s">
        <v>243</v>
      </c>
      <c r="D17" s="459"/>
      <c r="E17" s="459"/>
      <c r="F17" s="459"/>
      <c r="G17" s="459"/>
      <c r="H17" s="459"/>
      <c r="I17" s="459"/>
    </row>
    <row r="18" spans="2:13" ht="18" customHeight="1" x14ac:dyDescent="0.25">
      <c r="B18" s="460" t="s">
        <v>244</v>
      </c>
      <c r="C18" s="461" t="s">
        <v>245</v>
      </c>
      <c r="D18" s="461"/>
      <c r="E18" s="461"/>
      <c r="F18" s="462" t="s">
        <v>246</v>
      </c>
      <c r="G18" s="462"/>
      <c r="H18" s="462"/>
      <c r="I18" s="462"/>
    </row>
    <row r="19" spans="2:13" ht="39.75" customHeight="1" x14ac:dyDescent="0.25">
      <c r="B19" s="460"/>
      <c r="C19" s="457" t="s">
        <v>247</v>
      </c>
      <c r="D19" s="457"/>
      <c r="E19" s="457"/>
      <c r="F19" s="457" t="s">
        <v>248</v>
      </c>
      <c r="G19" s="457"/>
      <c r="H19" s="457"/>
      <c r="I19" s="457"/>
    </row>
    <row r="20" spans="2:13" ht="39.75" customHeight="1" x14ac:dyDescent="0.25">
      <c r="B20" s="165" t="s">
        <v>249</v>
      </c>
      <c r="C20" s="435" t="s">
        <v>250</v>
      </c>
      <c r="D20" s="436"/>
      <c r="E20" s="437"/>
      <c r="F20" s="349" t="s">
        <v>251</v>
      </c>
      <c r="G20" s="349"/>
      <c r="H20" s="349"/>
      <c r="I20" s="350"/>
    </row>
    <row r="21" spans="2:13" ht="42" customHeight="1" x14ac:dyDescent="0.25">
      <c r="B21" s="165" t="s">
        <v>252</v>
      </c>
      <c r="C21" s="438" t="s">
        <v>253</v>
      </c>
      <c r="D21" s="439"/>
      <c r="E21" s="440"/>
      <c r="F21" s="441" t="s">
        <v>254</v>
      </c>
      <c r="G21" s="442"/>
      <c r="H21" s="442"/>
      <c r="I21" s="443"/>
    </row>
    <row r="22" spans="2:13" ht="23.25" customHeight="1" x14ac:dyDescent="0.25">
      <c r="B22" s="165" t="s">
        <v>255</v>
      </c>
      <c r="C22" s="444">
        <v>44927</v>
      </c>
      <c r="D22" s="445"/>
      <c r="E22" s="446"/>
      <c r="F22" s="167" t="s">
        <v>256</v>
      </c>
      <c r="G22" s="193">
        <v>350</v>
      </c>
      <c r="H22" s="167" t="s">
        <v>257</v>
      </c>
      <c r="I22" s="194">
        <f>41+300+350</f>
        <v>691</v>
      </c>
    </row>
    <row r="23" spans="2:13" ht="27" customHeight="1" x14ac:dyDescent="0.25">
      <c r="B23" s="165" t="s">
        <v>258</v>
      </c>
      <c r="C23" s="444">
        <v>45291</v>
      </c>
      <c r="D23" s="327"/>
      <c r="E23" s="447"/>
      <c r="F23" s="167" t="s">
        <v>259</v>
      </c>
      <c r="G23" s="448">
        <f>+F27</f>
        <v>208</v>
      </c>
      <c r="H23" s="449"/>
      <c r="I23" s="450"/>
    </row>
    <row r="24" spans="2:13" ht="45.75" customHeight="1" x14ac:dyDescent="0.25">
      <c r="B24" s="166" t="s">
        <v>260</v>
      </c>
      <c r="C24" s="339" t="s">
        <v>112</v>
      </c>
      <c r="D24" s="340"/>
      <c r="E24" s="341"/>
      <c r="F24" s="181" t="s">
        <v>261</v>
      </c>
      <c r="G24" s="441" t="s">
        <v>262</v>
      </c>
      <c r="H24" s="442"/>
      <c r="I24" s="451"/>
    </row>
    <row r="25" spans="2:13" ht="22.5" customHeight="1" x14ac:dyDescent="0.25">
      <c r="B25" s="452" t="s">
        <v>263</v>
      </c>
      <c r="C25" s="434"/>
      <c r="D25" s="434"/>
      <c r="E25" s="434"/>
      <c r="F25" s="434"/>
      <c r="G25" s="434"/>
      <c r="H25" s="434"/>
      <c r="I25" s="453"/>
    </row>
    <row r="26" spans="2:13" ht="43.5" customHeight="1" x14ac:dyDescent="0.25">
      <c r="B26" s="169" t="s">
        <v>142</v>
      </c>
      <c r="C26" s="170" t="s">
        <v>264</v>
      </c>
      <c r="D26" s="170" t="s">
        <v>265</v>
      </c>
      <c r="E26" s="171" t="s">
        <v>266</v>
      </c>
      <c r="F26" s="170" t="s">
        <v>267</v>
      </c>
      <c r="G26" s="170" t="s">
        <v>268</v>
      </c>
      <c r="H26" s="171" t="s">
        <v>269</v>
      </c>
      <c r="I26" s="172" t="s">
        <v>270</v>
      </c>
    </row>
    <row r="27" spans="2:13" ht="19.5" customHeight="1" x14ac:dyDescent="0.25">
      <c r="B27" s="173" t="s">
        <v>151</v>
      </c>
      <c r="C27" s="195">
        <v>8</v>
      </c>
      <c r="D27" s="195">
        <v>7</v>
      </c>
      <c r="E27" s="191">
        <f>IF(OR(C27=0,C27=""),0,D27/C27)</f>
        <v>0.875</v>
      </c>
      <c r="F27" s="454">
        <f>SUM(C27:C38)</f>
        <v>208</v>
      </c>
      <c r="G27" s="454">
        <f>SUM(D27:D38)</f>
        <v>194</v>
      </c>
      <c r="H27" s="182">
        <f>+(D27*100%)/$G$23</f>
        <v>3.3653846153846152E-2</v>
      </c>
      <c r="I27" s="454">
        <f>G27+I22</f>
        <v>885</v>
      </c>
    </row>
    <row r="28" spans="2:13" ht="19.5" customHeight="1" x14ac:dyDescent="0.25">
      <c r="B28" s="173" t="s">
        <v>152</v>
      </c>
      <c r="C28" s="195">
        <v>10</v>
      </c>
      <c r="D28" s="203">
        <v>29</v>
      </c>
      <c r="E28" s="191">
        <f t="shared" ref="E28:E38" si="0">IF(OR(C28=0,C28=""),0,D28/C28)</f>
        <v>2.9</v>
      </c>
      <c r="F28" s="455"/>
      <c r="G28" s="455"/>
      <c r="H28" s="182">
        <f>+IF(D28="","",((D28*100%)/$G$23)+H27)</f>
        <v>0.17307692307692307</v>
      </c>
      <c r="I28" s="455"/>
    </row>
    <row r="29" spans="2:13" ht="19.5" customHeight="1" x14ac:dyDescent="0.25">
      <c r="B29" s="173" t="s">
        <v>153</v>
      </c>
      <c r="C29" s="195">
        <v>15</v>
      </c>
      <c r="D29" s="203">
        <v>29</v>
      </c>
      <c r="E29" s="191">
        <f t="shared" si="0"/>
        <v>1.9333333333333333</v>
      </c>
      <c r="F29" s="455"/>
      <c r="G29" s="455"/>
      <c r="H29" s="182">
        <f t="shared" ref="H29:H38" si="1">+IF(D29="","",((D29*100%)/$G$23)+H28)</f>
        <v>0.3125</v>
      </c>
      <c r="I29" s="455"/>
    </row>
    <row r="30" spans="2:13" ht="19.5" customHeight="1" x14ac:dyDescent="0.25">
      <c r="B30" s="173" t="s">
        <v>154</v>
      </c>
      <c r="C30" s="195">
        <v>18</v>
      </c>
      <c r="D30" s="203">
        <v>24</v>
      </c>
      <c r="E30" s="191">
        <f t="shared" si="0"/>
        <v>1.3333333333333333</v>
      </c>
      <c r="F30" s="455"/>
      <c r="G30" s="455"/>
      <c r="H30" s="182">
        <f t="shared" si="1"/>
        <v>0.42788461538461542</v>
      </c>
      <c r="I30" s="455"/>
    </row>
    <row r="31" spans="2:13" ht="19.5" customHeight="1" x14ac:dyDescent="0.25">
      <c r="B31" s="173" t="s">
        <v>155</v>
      </c>
      <c r="C31" s="195">
        <v>22</v>
      </c>
      <c r="D31" s="195">
        <v>10</v>
      </c>
      <c r="E31" s="191">
        <f t="shared" si="0"/>
        <v>0.45454545454545453</v>
      </c>
      <c r="F31" s="455"/>
      <c r="G31" s="455"/>
      <c r="H31" s="182">
        <f t="shared" si="1"/>
        <v>0.47596153846153849</v>
      </c>
      <c r="I31" s="455"/>
    </row>
    <row r="32" spans="2:13" ht="19.5" customHeight="1" x14ac:dyDescent="0.25">
      <c r="B32" s="173" t="s">
        <v>156</v>
      </c>
      <c r="C32" s="195">
        <v>32</v>
      </c>
      <c r="D32" s="195">
        <v>12</v>
      </c>
      <c r="E32" s="191">
        <f t="shared" si="0"/>
        <v>0.375</v>
      </c>
      <c r="F32" s="455"/>
      <c r="G32" s="455"/>
      <c r="H32" s="182">
        <f t="shared" si="1"/>
        <v>0.53365384615384615</v>
      </c>
      <c r="I32" s="455"/>
      <c r="M32" s="205"/>
    </row>
    <row r="33" spans="2:20" ht="19.5" customHeight="1" x14ac:dyDescent="0.25">
      <c r="B33" s="173" t="s">
        <v>157</v>
      </c>
      <c r="C33" s="195">
        <v>32</v>
      </c>
      <c r="D33" s="195">
        <v>28</v>
      </c>
      <c r="E33" s="191">
        <f t="shared" si="0"/>
        <v>0.875</v>
      </c>
      <c r="F33" s="455"/>
      <c r="G33" s="455"/>
      <c r="H33" s="182">
        <f t="shared" si="1"/>
        <v>0.66826923076923073</v>
      </c>
      <c r="I33" s="455"/>
    </row>
    <row r="34" spans="2:20" ht="19.5" customHeight="1" x14ac:dyDescent="0.25">
      <c r="B34" s="173" t="s">
        <v>158</v>
      </c>
      <c r="C34" s="195">
        <v>20</v>
      </c>
      <c r="D34" s="195">
        <v>41</v>
      </c>
      <c r="E34" s="191">
        <f t="shared" si="0"/>
        <v>2.0499999999999998</v>
      </c>
      <c r="F34" s="455"/>
      <c r="G34" s="455"/>
      <c r="H34" s="182">
        <f t="shared" si="1"/>
        <v>0.86538461538461531</v>
      </c>
      <c r="I34" s="455"/>
    </row>
    <row r="35" spans="2:20" ht="19.5" customHeight="1" x14ac:dyDescent="0.25">
      <c r="B35" s="173" t="s">
        <v>159</v>
      </c>
      <c r="C35" s="195">
        <v>18</v>
      </c>
      <c r="D35" s="195">
        <v>14</v>
      </c>
      <c r="E35" s="191">
        <f t="shared" si="0"/>
        <v>0.77777777777777779</v>
      </c>
      <c r="F35" s="455"/>
      <c r="G35" s="455"/>
      <c r="H35" s="182">
        <f t="shared" si="1"/>
        <v>0.9326923076923076</v>
      </c>
      <c r="I35" s="455"/>
    </row>
    <row r="36" spans="2:20" ht="19.5" customHeight="1" x14ac:dyDescent="0.25">
      <c r="B36" s="173" t="s">
        <v>160</v>
      </c>
      <c r="C36" s="195">
        <v>15</v>
      </c>
      <c r="D36" s="195"/>
      <c r="E36" s="191">
        <f t="shared" si="0"/>
        <v>0</v>
      </c>
      <c r="F36" s="455"/>
      <c r="G36" s="455"/>
      <c r="H36" s="182" t="str">
        <f t="shared" si="1"/>
        <v/>
      </c>
      <c r="I36" s="455"/>
    </row>
    <row r="37" spans="2:20" ht="19.5" customHeight="1" x14ac:dyDescent="0.25">
      <c r="B37" s="173" t="s">
        <v>161</v>
      </c>
      <c r="C37" s="195">
        <v>10</v>
      </c>
      <c r="D37" s="195"/>
      <c r="E37" s="191">
        <f t="shared" si="0"/>
        <v>0</v>
      </c>
      <c r="F37" s="455"/>
      <c r="G37" s="455"/>
      <c r="H37" s="182" t="str">
        <f t="shared" si="1"/>
        <v/>
      </c>
      <c r="I37" s="455"/>
    </row>
    <row r="38" spans="2:20" ht="19.5" customHeight="1" x14ac:dyDescent="0.25">
      <c r="B38" s="173" t="s">
        <v>162</v>
      </c>
      <c r="C38" s="195">
        <v>8</v>
      </c>
      <c r="D38" s="195"/>
      <c r="E38" s="191">
        <f t="shared" si="0"/>
        <v>0</v>
      </c>
      <c r="F38" s="456"/>
      <c r="G38" s="456"/>
      <c r="H38" s="182" t="str">
        <f t="shared" si="1"/>
        <v/>
      </c>
      <c r="I38" s="456"/>
    </row>
    <row r="39" spans="2:20" ht="93" customHeight="1" x14ac:dyDescent="0.25">
      <c r="B39" s="174" t="s">
        <v>271</v>
      </c>
      <c r="C39" s="428" t="s">
        <v>381</v>
      </c>
      <c r="D39" s="429"/>
      <c r="E39" s="429"/>
      <c r="F39" s="429"/>
      <c r="G39" s="429"/>
      <c r="H39" s="429"/>
      <c r="I39" s="430"/>
      <c r="N39" s="7"/>
      <c r="O39" s="7"/>
      <c r="P39" s="7"/>
      <c r="Q39" s="7"/>
      <c r="R39" s="7"/>
      <c r="S39" s="7"/>
      <c r="T39" s="7"/>
    </row>
    <row r="40" spans="2:20" ht="34.5" customHeight="1" x14ac:dyDescent="0.25">
      <c r="B40" s="422"/>
      <c r="C40" s="315"/>
      <c r="D40" s="315"/>
      <c r="E40" s="315"/>
      <c r="F40" s="315"/>
      <c r="G40" s="315"/>
      <c r="H40" s="315"/>
      <c r="I40" s="423"/>
    </row>
    <row r="41" spans="2:20" ht="34.5" customHeight="1" x14ac:dyDescent="0.25">
      <c r="B41" s="424"/>
      <c r="C41" s="318"/>
      <c r="D41" s="318"/>
      <c r="E41" s="318"/>
      <c r="F41" s="318"/>
      <c r="G41" s="318"/>
      <c r="H41" s="318"/>
      <c r="I41" s="425"/>
    </row>
    <row r="42" spans="2:20" ht="34.5" customHeight="1" x14ac:dyDescent="0.25">
      <c r="B42" s="424"/>
      <c r="C42" s="318"/>
      <c r="D42" s="318"/>
      <c r="E42" s="318"/>
      <c r="F42" s="318"/>
      <c r="G42" s="318"/>
      <c r="H42" s="318"/>
      <c r="I42" s="425"/>
    </row>
    <row r="43" spans="2:20" ht="34.5" customHeight="1" x14ac:dyDescent="0.25">
      <c r="B43" s="424"/>
      <c r="C43" s="318"/>
      <c r="D43" s="318"/>
      <c r="E43" s="318"/>
      <c r="F43" s="318"/>
      <c r="G43" s="318"/>
      <c r="H43" s="318"/>
      <c r="I43" s="425"/>
    </row>
    <row r="44" spans="2:20" ht="34.5" customHeight="1" x14ac:dyDescent="0.25">
      <c r="B44" s="426"/>
      <c r="C44" s="321"/>
      <c r="D44" s="321"/>
      <c r="E44" s="321"/>
      <c r="F44" s="321"/>
      <c r="G44" s="321"/>
      <c r="H44" s="321"/>
      <c r="I44" s="427"/>
    </row>
    <row r="45" spans="2:20" ht="129.75" customHeight="1" x14ac:dyDescent="0.25">
      <c r="B45" s="164" t="s">
        <v>272</v>
      </c>
      <c r="C45" s="428" t="s">
        <v>382</v>
      </c>
      <c r="D45" s="429"/>
      <c r="E45" s="429"/>
      <c r="F45" s="429"/>
      <c r="G45" s="429"/>
      <c r="H45" s="429"/>
      <c r="I45" s="430"/>
    </row>
    <row r="46" spans="2:20" ht="54.75" customHeight="1" x14ac:dyDescent="0.25">
      <c r="B46" s="164" t="s">
        <v>273</v>
      </c>
      <c r="C46" s="428" t="s">
        <v>44</v>
      </c>
      <c r="D46" s="429"/>
      <c r="E46" s="429"/>
      <c r="F46" s="429"/>
      <c r="G46" s="429"/>
      <c r="H46" s="429"/>
      <c r="I46" s="430"/>
    </row>
    <row r="47" spans="2:20" ht="54.75" customHeight="1" x14ac:dyDescent="0.25">
      <c r="B47" s="175" t="s">
        <v>274</v>
      </c>
      <c r="C47" s="431" t="s">
        <v>275</v>
      </c>
      <c r="D47" s="432"/>
      <c r="E47" s="432"/>
      <c r="F47" s="432"/>
      <c r="G47" s="432"/>
      <c r="H47" s="432"/>
      <c r="I47" s="433"/>
    </row>
    <row r="48" spans="2:20" ht="22.5" customHeight="1" x14ac:dyDescent="0.25">
      <c r="B48" s="434" t="s">
        <v>276</v>
      </c>
      <c r="C48" s="434"/>
      <c r="D48" s="434"/>
      <c r="E48" s="434"/>
      <c r="F48" s="434"/>
      <c r="G48" s="434"/>
      <c r="H48" s="434"/>
      <c r="I48" s="434"/>
    </row>
    <row r="49" spans="2:9" ht="22.5" customHeight="1" x14ac:dyDescent="0.25">
      <c r="B49" s="418" t="s">
        <v>277</v>
      </c>
      <c r="C49" s="177" t="s">
        <v>278</v>
      </c>
      <c r="D49" s="420" t="s">
        <v>279</v>
      </c>
      <c r="E49" s="420"/>
      <c r="F49" s="420"/>
      <c r="G49" s="420" t="s">
        <v>280</v>
      </c>
      <c r="H49" s="420"/>
      <c r="I49" s="420"/>
    </row>
    <row r="50" spans="2:9" ht="30.75" customHeight="1" x14ac:dyDescent="0.25">
      <c r="B50" s="419"/>
      <c r="C50" s="178"/>
      <c r="D50" s="421"/>
      <c r="E50" s="421"/>
      <c r="F50" s="421"/>
      <c r="G50" s="421"/>
      <c r="H50" s="421"/>
      <c r="I50" s="421"/>
    </row>
    <row r="51" spans="2:9" ht="32.25" customHeight="1" x14ac:dyDescent="0.25">
      <c r="B51" s="176" t="s">
        <v>281</v>
      </c>
      <c r="C51" s="421" t="s">
        <v>282</v>
      </c>
      <c r="D51" s="421"/>
      <c r="E51" s="421"/>
      <c r="F51" s="421"/>
      <c r="G51" s="421"/>
      <c r="H51" s="421"/>
      <c r="I51" s="421"/>
    </row>
    <row r="52" spans="2:9" ht="28.5" customHeight="1" x14ac:dyDescent="0.25">
      <c r="B52" s="167" t="s">
        <v>283</v>
      </c>
      <c r="C52" s="435" t="s">
        <v>284</v>
      </c>
      <c r="D52" s="436"/>
      <c r="E52" s="436"/>
      <c r="F52" s="436"/>
      <c r="G52" s="436"/>
      <c r="H52" s="436"/>
      <c r="I52" s="437"/>
    </row>
    <row r="53" spans="2:9" ht="30" customHeight="1" x14ac:dyDescent="0.25">
      <c r="B53" s="175" t="s">
        <v>285</v>
      </c>
      <c r="C53" s="421" t="s">
        <v>286</v>
      </c>
      <c r="D53" s="421"/>
      <c r="E53" s="421"/>
      <c r="F53" s="421"/>
      <c r="G53" s="421"/>
      <c r="H53" s="421"/>
      <c r="I53" s="421"/>
    </row>
    <row r="54" spans="2:9" ht="31.5" customHeight="1" x14ac:dyDescent="0.25">
      <c r="B54" s="175" t="s">
        <v>287</v>
      </c>
      <c r="C54" s="421"/>
      <c r="D54" s="421"/>
      <c r="E54" s="421"/>
      <c r="F54" s="421"/>
      <c r="G54" s="421"/>
      <c r="H54" s="421"/>
      <c r="I54" s="421"/>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1">
    <dataValidation type="list" allowBlank="1" showInputMessage="1" showErrorMessage="1" sqref="C24:E24 C7 I7 H12:I13 C9:F9">
      <formula1>#REF!</formula1>
    </dataValidation>
  </dataValidations>
  <pageMargins left="0.7" right="0.7" top="0.75" bottom="0.75" header="0.3" footer="0.3"/>
  <pageSetup orientation="portrait" r:id="rId1"/>
  <ignoredErrors>
    <ignoredError sqref="I27 H27:H38 F27:G38"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S60"/>
  <sheetViews>
    <sheetView topLeftCell="C42" zoomScale="90" zoomScaleNormal="90" workbookViewId="0">
      <selection activeCell="C45" sqref="C45:I45"/>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19" width="11.42578125" style="3"/>
    <col min="20" max="16384" width="11.42578125" style="7"/>
  </cols>
  <sheetData>
    <row r="1" spans="2:9" ht="37.5" customHeight="1" x14ac:dyDescent="0.2">
      <c r="B1" s="468"/>
      <c r="C1" s="379" t="s">
        <v>1</v>
      </c>
      <c r="D1" s="379"/>
      <c r="E1" s="379"/>
      <c r="F1" s="379"/>
      <c r="G1" s="379"/>
      <c r="H1" s="379"/>
      <c r="I1" s="469"/>
    </row>
    <row r="2" spans="2:9" ht="37.5" customHeight="1" x14ac:dyDescent="0.2">
      <c r="B2" s="468"/>
      <c r="C2" s="379" t="s">
        <v>210</v>
      </c>
      <c r="D2" s="379"/>
      <c r="E2" s="379"/>
      <c r="F2" s="379"/>
      <c r="G2" s="379"/>
      <c r="H2" s="379"/>
      <c r="I2" s="469"/>
    </row>
    <row r="3" spans="2:9" ht="37.5" customHeight="1" x14ac:dyDescent="0.2">
      <c r="B3" s="468"/>
      <c r="C3" s="379" t="s">
        <v>211</v>
      </c>
      <c r="D3" s="379"/>
      <c r="E3" s="379"/>
      <c r="F3" s="379" t="s">
        <v>212</v>
      </c>
      <c r="G3" s="379"/>
      <c r="H3" s="379"/>
      <c r="I3" s="469"/>
    </row>
    <row r="4" spans="2:9" ht="23.25" customHeight="1" x14ac:dyDescent="0.2">
      <c r="B4" s="470"/>
      <c r="C4" s="470"/>
      <c r="D4" s="470"/>
      <c r="E4" s="470"/>
      <c r="F4" s="470"/>
      <c r="G4" s="470"/>
      <c r="H4" s="470"/>
      <c r="I4" s="470"/>
    </row>
    <row r="5" spans="2:9" ht="24" customHeight="1" x14ac:dyDescent="0.2">
      <c r="B5" s="471" t="s">
        <v>213</v>
      </c>
      <c r="C5" s="471"/>
      <c r="D5" s="471"/>
      <c r="E5" s="471"/>
      <c r="F5" s="471"/>
      <c r="G5" s="471"/>
      <c r="H5" s="471"/>
      <c r="I5" s="471"/>
    </row>
    <row r="6" spans="2:9" ht="30.75" customHeight="1" x14ac:dyDescent="0.2">
      <c r="B6" s="164" t="s">
        <v>214</v>
      </c>
      <c r="C6" s="179">
        <v>2</v>
      </c>
      <c r="D6" s="472" t="s">
        <v>215</v>
      </c>
      <c r="E6" s="472"/>
      <c r="F6" s="457" t="s">
        <v>288</v>
      </c>
      <c r="G6" s="457"/>
      <c r="H6" s="457"/>
      <c r="I6" s="457"/>
    </row>
    <row r="7" spans="2:9" ht="30.75" customHeight="1" x14ac:dyDescent="0.2">
      <c r="B7" s="164" t="s">
        <v>217</v>
      </c>
      <c r="C7" s="179" t="s">
        <v>78</v>
      </c>
      <c r="D7" s="472" t="s">
        <v>218</v>
      </c>
      <c r="E7" s="472"/>
      <c r="F7" s="457" t="s">
        <v>219</v>
      </c>
      <c r="G7" s="457"/>
      <c r="H7" s="167" t="s">
        <v>220</v>
      </c>
      <c r="I7" s="179" t="s">
        <v>78</v>
      </c>
    </row>
    <row r="8" spans="2:9" ht="30.75" customHeight="1" x14ac:dyDescent="0.2">
      <c r="B8" s="164" t="s">
        <v>221</v>
      </c>
      <c r="C8" s="457" t="s">
        <v>222</v>
      </c>
      <c r="D8" s="457"/>
      <c r="E8" s="457"/>
      <c r="F8" s="457"/>
      <c r="G8" s="167" t="s">
        <v>223</v>
      </c>
      <c r="H8" s="463">
        <v>7560</v>
      </c>
      <c r="I8" s="463"/>
    </row>
    <row r="9" spans="2:9" ht="30.75" customHeight="1" x14ac:dyDescent="0.2">
      <c r="B9" s="164" t="s">
        <v>62</v>
      </c>
      <c r="C9" s="464" t="s">
        <v>82</v>
      </c>
      <c r="D9" s="464"/>
      <c r="E9" s="464"/>
      <c r="F9" s="464"/>
      <c r="G9" s="167" t="s">
        <v>224</v>
      </c>
      <c r="H9" s="465" t="s">
        <v>225</v>
      </c>
      <c r="I9" s="465"/>
    </row>
    <row r="10" spans="2:9" ht="30.75" customHeight="1" x14ac:dyDescent="0.2">
      <c r="B10" s="164" t="s">
        <v>226</v>
      </c>
      <c r="C10" s="466" t="s">
        <v>227</v>
      </c>
      <c r="D10" s="466"/>
      <c r="E10" s="466"/>
      <c r="F10" s="466"/>
      <c r="G10" s="466"/>
      <c r="H10" s="466"/>
      <c r="I10" s="466"/>
    </row>
    <row r="11" spans="2:9" ht="30.75" customHeight="1" x14ac:dyDescent="0.2">
      <c r="B11" s="164" t="s">
        <v>228</v>
      </c>
      <c r="C11" s="458" t="s">
        <v>229</v>
      </c>
      <c r="D11" s="458"/>
      <c r="E11" s="458"/>
      <c r="F11" s="458"/>
      <c r="G11" s="458"/>
      <c r="H11" s="458"/>
      <c r="I11" s="458"/>
    </row>
    <row r="12" spans="2:9" ht="30.75" customHeight="1" x14ac:dyDescent="0.2">
      <c r="B12" s="164" t="s">
        <v>230</v>
      </c>
      <c r="C12" s="347" t="s">
        <v>289</v>
      </c>
      <c r="D12" s="347"/>
      <c r="E12" s="347"/>
      <c r="F12" s="347"/>
      <c r="G12" s="167" t="s">
        <v>232</v>
      </c>
      <c r="H12" s="349" t="s">
        <v>100</v>
      </c>
      <c r="I12" s="349"/>
    </row>
    <row r="13" spans="2:9" ht="30.75" customHeight="1" x14ac:dyDescent="0.2">
      <c r="B13" s="164" t="s">
        <v>233</v>
      </c>
      <c r="C13" s="467" t="s">
        <v>234</v>
      </c>
      <c r="D13" s="467"/>
      <c r="E13" s="467"/>
      <c r="F13" s="467"/>
      <c r="G13" s="167" t="s">
        <v>235</v>
      </c>
      <c r="H13" s="458" t="s">
        <v>42</v>
      </c>
      <c r="I13" s="458"/>
    </row>
    <row r="14" spans="2:9" ht="64.5" customHeight="1" x14ac:dyDescent="0.2">
      <c r="B14" s="164" t="s">
        <v>236</v>
      </c>
      <c r="C14" s="372" t="s">
        <v>290</v>
      </c>
      <c r="D14" s="372"/>
      <c r="E14" s="372"/>
      <c r="F14" s="372"/>
      <c r="G14" s="372"/>
      <c r="H14" s="372"/>
      <c r="I14" s="372"/>
    </row>
    <row r="15" spans="2:9" ht="30.75" customHeight="1" x14ac:dyDescent="0.2">
      <c r="B15" s="164" t="s">
        <v>238</v>
      </c>
      <c r="C15" s="347" t="s">
        <v>291</v>
      </c>
      <c r="D15" s="347"/>
      <c r="E15" s="347"/>
      <c r="F15" s="347"/>
      <c r="G15" s="347"/>
      <c r="H15" s="347"/>
      <c r="I15" s="347"/>
    </row>
    <row r="16" spans="2:9" ht="20.25" customHeight="1" x14ac:dyDescent="0.2">
      <c r="B16" s="164" t="s">
        <v>240</v>
      </c>
      <c r="C16" s="457" t="s">
        <v>292</v>
      </c>
      <c r="D16" s="457"/>
      <c r="E16" s="457"/>
      <c r="F16" s="457"/>
      <c r="G16" s="457"/>
      <c r="H16" s="457"/>
      <c r="I16" s="457"/>
    </row>
    <row r="17" spans="2:12" ht="30.75" customHeight="1" x14ac:dyDescent="0.2">
      <c r="B17" s="164" t="s">
        <v>242</v>
      </c>
      <c r="C17" s="458" t="s">
        <v>293</v>
      </c>
      <c r="D17" s="459"/>
      <c r="E17" s="459"/>
      <c r="F17" s="459"/>
      <c r="G17" s="459"/>
      <c r="H17" s="459"/>
      <c r="I17" s="459"/>
    </row>
    <row r="18" spans="2:12" ht="18" customHeight="1" x14ac:dyDescent="0.2">
      <c r="B18" s="460" t="s">
        <v>244</v>
      </c>
      <c r="C18" s="461" t="s">
        <v>245</v>
      </c>
      <c r="D18" s="461"/>
      <c r="E18" s="461"/>
      <c r="F18" s="462" t="s">
        <v>246</v>
      </c>
      <c r="G18" s="462"/>
      <c r="H18" s="462"/>
      <c r="I18" s="462"/>
    </row>
    <row r="19" spans="2:12" ht="39.75" customHeight="1" x14ac:dyDescent="0.2">
      <c r="B19" s="460"/>
      <c r="C19" s="457" t="s">
        <v>294</v>
      </c>
      <c r="D19" s="457"/>
      <c r="E19" s="457"/>
      <c r="F19" s="457" t="s">
        <v>295</v>
      </c>
      <c r="G19" s="457"/>
      <c r="H19" s="457"/>
      <c r="I19" s="457"/>
    </row>
    <row r="20" spans="2:12" ht="39.75" customHeight="1" x14ac:dyDescent="0.2">
      <c r="B20" s="165" t="s">
        <v>249</v>
      </c>
      <c r="C20" s="435" t="s">
        <v>296</v>
      </c>
      <c r="D20" s="436"/>
      <c r="E20" s="437"/>
      <c r="F20" s="349" t="s">
        <v>297</v>
      </c>
      <c r="G20" s="349"/>
      <c r="H20" s="349"/>
      <c r="I20" s="350"/>
    </row>
    <row r="21" spans="2:12" ht="42" customHeight="1" x14ac:dyDescent="0.2">
      <c r="B21" s="165" t="s">
        <v>252</v>
      </c>
      <c r="C21" s="438" t="s">
        <v>298</v>
      </c>
      <c r="D21" s="439"/>
      <c r="E21" s="440"/>
      <c r="F21" s="441" t="s">
        <v>299</v>
      </c>
      <c r="G21" s="442"/>
      <c r="H21" s="442"/>
      <c r="I21" s="443"/>
    </row>
    <row r="22" spans="2:12" ht="23.25" customHeight="1" x14ac:dyDescent="0.2">
      <c r="B22" s="165" t="s">
        <v>255</v>
      </c>
      <c r="C22" s="444">
        <v>44927</v>
      </c>
      <c r="D22" s="445"/>
      <c r="E22" s="446"/>
      <c r="F22" s="167" t="s">
        <v>256</v>
      </c>
      <c r="G22" s="193">
        <v>2</v>
      </c>
      <c r="H22" s="167" t="s">
        <v>257</v>
      </c>
      <c r="I22" s="204">
        <f>3+2</f>
        <v>5</v>
      </c>
    </row>
    <row r="23" spans="2:12" ht="27" customHeight="1" x14ac:dyDescent="0.2">
      <c r="B23" s="165" t="s">
        <v>258</v>
      </c>
      <c r="C23" s="444">
        <v>45291</v>
      </c>
      <c r="D23" s="327"/>
      <c r="E23" s="447"/>
      <c r="F23" s="167" t="s">
        <v>259</v>
      </c>
      <c r="G23" s="448">
        <v>2</v>
      </c>
      <c r="H23" s="449"/>
      <c r="I23" s="450"/>
    </row>
    <row r="24" spans="2:12" ht="30.75" customHeight="1" x14ac:dyDescent="0.2">
      <c r="B24" s="166" t="s">
        <v>260</v>
      </c>
      <c r="C24" s="339" t="s">
        <v>112</v>
      </c>
      <c r="D24" s="340"/>
      <c r="E24" s="341"/>
      <c r="F24" s="168" t="s">
        <v>261</v>
      </c>
      <c r="G24" s="441" t="s">
        <v>262</v>
      </c>
      <c r="H24" s="442"/>
      <c r="I24" s="451"/>
    </row>
    <row r="25" spans="2:12" ht="22.5" customHeight="1" x14ac:dyDescent="0.2">
      <c r="B25" s="452" t="s">
        <v>263</v>
      </c>
      <c r="C25" s="434"/>
      <c r="D25" s="434"/>
      <c r="E25" s="434"/>
      <c r="F25" s="434"/>
      <c r="G25" s="434"/>
      <c r="H25" s="434"/>
      <c r="I25" s="453"/>
    </row>
    <row r="26" spans="2:12" ht="43.5" customHeight="1" x14ac:dyDescent="0.2">
      <c r="B26" s="169" t="s">
        <v>142</v>
      </c>
      <c r="C26" s="170" t="s">
        <v>264</v>
      </c>
      <c r="D26" s="170" t="s">
        <v>265</v>
      </c>
      <c r="E26" s="171" t="s">
        <v>266</v>
      </c>
      <c r="F26" s="170" t="s">
        <v>267</v>
      </c>
      <c r="G26" s="170" t="s">
        <v>268</v>
      </c>
      <c r="H26" s="171" t="s">
        <v>269</v>
      </c>
      <c r="I26" s="172" t="s">
        <v>270</v>
      </c>
    </row>
    <row r="27" spans="2:12" ht="19.5" customHeight="1" x14ac:dyDescent="0.2">
      <c r="B27" s="173" t="s">
        <v>151</v>
      </c>
      <c r="C27" s="196">
        <f>+$G$23*5%</f>
        <v>0.1</v>
      </c>
      <c r="D27" s="196">
        <v>0.1</v>
      </c>
      <c r="E27" s="192">
        <f>IF(OR(C27=0,C27=""),0,D27/C27)</f>
        <v>1</v>
      </c>
      <c r="F27" s="454">
        <f>SUM(C27:C38)</f>
        <v>2</v>
      </c>
      <c r="G27" s="473">
        <f>SUM(D27:D38)</f>
        <v>1.44</v>
      </c>
      <c r="H27" s="182">
        <f>+(D27*100%)/$G$23</f>
        <v>0.05</v>
      </c>
      <c r="I27" s="476">
        <f>G27+I22</f>
        <v>6.4399999999999995</v>
      </c>
    </row>
    <row r="28" spans="2:12" ht="19.5" customHeight="1" x14ac:dyDescent="0.2">
      <c r="B28" s="173" t="s">
        <v>152</v>
      </c>
      <c r="C28" s="196">
        <f t="shared" ref="C28" si="0">+$G$23*5%</f>
        <v>0.1</v>
      </c>
      <c r="D28" s="202">
        <v>0.1</v>
      </c>
      <c r="E28" s="192">
        <f t="shared" ref="E28:E38" si="1">IF(OR(C28=0,C28=""),0,D28/C28)</f>
        <v>1</v>
      </c>
      <c r="F28" s="455"/>
      <c r="G28" s="474"/>
      <c r="H28" s="182">
        <f>+IF(D28="","",((D28*100%)/$G$23)+H27)</f>
        <v>0.1</v>
      </c>
      <c r="I28" s="477"/>
      <c r="L28" s="3">
        <f>2*10%</f>
        <v>0.2</v>
      </c>
    </row>
    <row r="29" spans="2:12" ht="19.5" customHeight="1" x14ac:dyDescent="0.2">
      <c r="B29" s="173" t="s">
        <v>153</v>
      </c>
      <c r="C29" s="196">
        <f>+$G$23*10%</f>
        <v>0.2</v>
      </c>
      <c r="D29" s="202">
        <v>0.2</v>
      </c>
      <c r="E29" s="192">
        <f t="shared" si="1"/>
        <v>1</v>
      </c>
      <c r="F29" s="455"/>
      <c r="G29" s="474"/>
      <c r="H29" s="182">
        <f t="shared" ref="H29:H38" si="2">+IF(D29="","",((D29*100%)/$G$23)+H28)</f>
        <v>0.2</v>
      </c>
      <c r="I29" s="477"/>
    </row>
    <row r="30" spans="2:12" ht="19.5" customHeight="1" x14ac:dyDescent="0.2">
      <c r="B30" s="173" t="s">
        <v>154</v>
      </c>
      <c r="C30" s="196">
        <f>+$G$23*5%</f>
        <v>0.1</v>
      </c>
      <c r="D30" s="202">
        <v>0.1</v>
      </c>
      <c r="E30" s="192">
        <f t="shared" si="1"/>
        <v>1</v>
      </c>
      <c r="F30" s="455"/>
      <c r="G30" s="474"/>
      <c r="H30" s="182">
        <f t="shared" si="2"/>
        <v>0.25</v>
      </c>
      <c r="I30" s="477"/>
    </row>
    <row r="31" spans="2:12" ht="19.5" customHeight="1" x14ac:dyDescent="0.2">
      <c r="B31" s="173" t="s">
        <v>155</v>
      </c>
      <c r="C31" s="196">
        <f>+$G$23*10%</f>
        <v>0.2</v>
      </c>
      <c r="D31" s="196">
        <v>0.2</v>
      </c>
      <c r="E31" s="192">
        <f t="shared" si="1"/>
        <v>1</v>
      </c>
      <c r="F31" s="455"/>
      <c r="G31" s="474"/>
      <c r="H31" s="182">
        <f t="shared" si="2"/>
        <v>0.35</v>
      </c>
      <c r="I31" s="477"/>
    </row>
    <row r="32" spans="2:12" ht="19.5" customHeight="1" x14ac:dyDescent="0.2">
      <c r="B32" s="173" t="s">
        <v>156</v>
      </c>
      <c r="C32" s="196">
        <f>+$G$23*5%</f>
        <v>0.1</v>
      </c>
      <c r="D32" s="196">
        <v>0.1</v>
      </c>
      <c r="E32" s="192">
        <f t="shared" si="1"/>
        <v>1</v>
      </c>
      <c r="F32" s="455"/>
      <c r="G32" s="474"/>
      <c r="H32" s="182">
        <f t="shared" si="2"/>
        <v>0.39999999999999997</v>
      </c>
      <c r="I32" s="477"/>
    </row>
    <row r="33" spans="2:9" ht="19.5" customHeight="1" x14ac:dyDescent="0.2">
      <c r="B33" s="173" t="s">
        <v>157</v>
      </c>
      <c r="C33" s="202">
        <f>+$G$23*10%</f>
        <v>0.2</v>
      </c>
      <c r="D33" s="196">
        <v>0.2</v>
      </c>
      <c r="E33" s="192">
        <f t="shared" si="1"/>
        <v>1</v>
      </c>
      <c r="F33" s="455"/>
      <c r="G33" s="474"/>
      <c r="H33" s="182">
        <f t="shared" si="2"/>
        <v>0.5</v>
      </c>
      <c r="I33" s="477"/>
    </row>
    <row r="34" spans="2:9" ht="19.5" customHeight="1" x14ac:dyDescent="0.2">
      <c r="B34" s="173" t="s">
        <v>158</v>
      </c>
      <c r="C34" s="196">
        <f>+$G$23*11%</f>
        <v>0.22</v>
      </c>
      <c r="D34" s="196">
        <v>0.22</v>
      </c>
      <c r="E34" s="192">
        <f t="shared" si="1"/>
        <v>1</v>
      </c>
      <c r="F34" s="455"/>
      <c r="G34" s="474"/>
      <c r="H34" s="182">
        <f t="shared" si="2"/>
        <v>0.61</v>
      </c>
      <c r="I34" s="477"/>
    </row>
    <row r="35" spans="2:9" ht="19.5" customHeight="1" x14ac:dyDescent="0.2">
      <c r="B35" s="173" t="s">
        <v>159</v>
      </c>
      <c r="C35" s="196">
        <f>+$G$23*11%</f>
        <v>0.22</v>
      </c>
      <c r="D35" s="196">
        <v>0.22</v>
      </c>
      <c r="E35" s="192">
        <f t="shared" si="1"/>
        <v>1</v>
      </c>
      <c r="F35" s="455"/>
      <c r="G35" s="474"/>
      <c r="H35" s="182">
        <f t="shared" si="2"/>
        <v>0.72</v>
      </c>
      <c r="I35" s="477"/>
    </row>
    <row r="36" spans="2:9" ht="19.5" customHeight="1" x14ac:dyDescent="0.2">
      <c r="B36" s="173" t="s">
        <v>160</v>
      </c>
      <c r="C36" s="196">
        <f>+$G$23*11%</f>
        <v>0.22</v>
      </c>
      <c r="D36" s="196"/>
      <c r="E36" s="192">
        <f t="shared" si="1"/>
        <v>0</v>
      </c>
      <c r="F36" s="455"/>
      <c r="G36" s="474"/>
      <c r="H36" s="182" t="str">
        <f t="shared" si="2"/>
        <v/>
      </c>
      <c r="I36" s="477"/>
    </row>
    <row r="37" spans="2:9" ht="19.5" customHeight="1" x14ac:dyDescent="0.2">
      <c r="B37" s="173" t="s">
        <v>161</v>
      </c>
      <c r="C37" s="196">
        <f>+$G$23*11%</f>
        <v>0.22</v>
      </c>
      <c r="D37" s="196"/>
      <c r="E37" s="192">
        <f t="shared" si="1"/>
        <v>0</v>
      </c>
      <c r="F37" s="455"/>
      <c r="G37" s="474"/>
      <c r="H37" s="182" t="str">
        <f t="shared" si="2"/>
        <v/>
      </c>
      <c r="I37" s="477"/>
    </row>
    <row r="38" spans="2:9" ht="19.5" customHeight="1" x14ac:dyDescent="0.2">
      <c r="B38" s="173" t="s">
        <v>162</v>
      </c>
      <c r="C38" s="196">
        <f>+$G$23*6%</f>
        <v>0.12</v>
      </c>
      <c r="D38" s="196"/>
      <c r="E38" s="192">
        <f t="shared" si="1"/>
        <v>0</v>
      </c>
      <c r="F38" s="456"/>
      <c r="G38" s="475"/>
      <c r="H38" s="182" t="str">
        <f t="shared" si="2"/>
        <v/>
      </c>
      <c r="I38" s="478"/>
    </row>
    <row r="39" spans="2:9" ht="105" customHeight="1" x14ac:dyDescent="0.2">
      <c r="B39" s="174" t="s">
        <v>271</v>
      </c>
      <c r="C39" s="428" t="s">
        <v>384</v>
      </c>
      <c r="D39" s="429"/>
      <c r="E39" s="429"/>
      <c r="F39" s="429"/>
      <c r="G39" s="429"/>
      <c r="H39" s="429"/>
      <c r="I39" s="430"/>
    </row>
    <row r="40" spans="2:9" ht="34.5" customHeight="1" x14ac:dyDescent="0.2">
      <c r="B40" s="422"/>
      <c r="C40" s="315"/>
      <c r="D40" s="315"/>
      <c r="E40" s="315"/>
      <c r="F40" s="315"/>
      <c r="G40" s="315"/>
      <c r="H40" s="315"/>
      <c r="I40" s="423"/>
    </row>
    <row r="41" spans="2:9" ht="34.5" customHeight="1" x14ac:dyDescent="0.2">
      <c r="B41" s="424"/>
      <c r="C41" s="318"/>
      <c r="D41" s="318"/>
      <c r="E41" s="318"/>
      <c r="F41" s="318"/>
      <c r="G41" s="318"/>
      <c r="H41" s="318"/>
      <c r="I41" s="425"/>
    </row>
    <row r="42" spans="2:9" ht="34.5" customHeight="1" x14ac:dyDescent="0.2">
      <c r="B42" s="424"/>
      <c r="C42" s="318"/>
      <c r="D42" s="318"/>
      <c r="E42" s="318"/>
      <c r="F42" s="318"/>
      <c r="G42" s="318"/>
      <c r="H42" s="318"/>
      <c r="I42" s="425"/>
    </row>
    <row r="43" spans="2:9" ht="57" customHeight="1" x14ac:dyDescent="0.2">
      <c r="B43" s="424"/>
      <c r="C43" s="318"/>
      <c r="D43" s="318"/>
      <c r="E43" s="318"/>
      <c r="F43" s="318"/>
      <c r="G43" s="318"/>
      <c r="H43" s="318"/>
      <c r="I43" s="425"/>
    </row>
    <row r="44" spans="2:9" ht="34.5" customHeight="1" x14ac:dyDescent="0.2">
      <c r="B44" s="426"/>
      <c r="C44" s="321"/>
      <c r="D44" s="321"/>
      <c r="E44" s="321"/>
      <c r="F44" s="321"/>
      <c r="G44" s="321"/>
      <c r="H44" s="321"/>
      <c r="I44" s="427"/>
    </row>
    <row r="45" spans="2:9" ht="102.95" customHeight="1" x14ac:dyDescent="0.2">
      <c r="B45" s="164" t="s">
        <v>272</v>
      </c>
      <c r="C45" s="428" t="s">
        <v>383</v>
      </c>
      <c r="D45" s="429"/>
      <c r="E45" s="429"/>
      <c r="F45" s="429"/>
      <c r="G45" s="429"/>
      <c r="H45" s="429"/>
      <c r="I45" s="430"/>
    </row>
    <row r="46" spans="2:9" ht="32.25" customHeight="1" x14ac:dyDescent="0.2">
      <c r="B46" s="164" t="s">
        <v>273</v>
      </c>
      <c r="C46" s="428" t="s">
        <v>300</v>
      </c>
      <c r="D46" s="429"/>
      <c r="E46" s="429"/>
      <c r="F46" s="429"/>
      <c r="G46" s="429"/>
      <c r="H46" s="429"/>
      <c r="I46" s="430"/>
    </row>
    <row r="47" spans="2:9" ht="66" customHeight="1" x14ac:dyDescent="0.2">
      <c r="B47" s="175" t="s">
        <v>274</v>
      </c>
      <c r="C47" s="431" t="s">
        <v>379</v>
      </c>
      <c r="D47" s="479"/>
      <c r="E47" s="479"/>
      <c r="F47" s="479"/>
      <c r="G47" s="479"/>
      <c r="H47" s="479"/>
      <c r="I47" s="480"/>
    </row>
    <row r="48" spans="2:9" ht="22.5" customHeight="1" x14ac:dyDescent="0.2">
      <c r="B48" s="434" t="s">
        <v>276</v>
      </c>
      <c r="C48" s="434"/>
      <c r="D48" s="434"/>
      <c r="E48" s="434"/>
      <c r="F48" s="434"/>
      <c r="G48" s="434"/>
      <c r="H48" s="434"/>
      <c r="I48" s="434"/>
    </row>
    <row r="49" spans="2:9" ht="22.5" customHeight="1" x14ac:dyDescent="0.2">
      <c r="B49" s="418" t="s">
        <v>277</v>
      </c>
      <c r="C49" s="177" t="s">
        <v>278</v>
      </c>
      <c r="D49" s="420" t="s">
        <v>279</v>
      </c>
      <c r="E49" s="420"/>
      <c r="F49" s="420"/>
      <c r="G49" s="420" t="s">
        <v>280</v>
      </c>
      <c r="H49" s="420"/>
      <c r="I49" s="420"/>
    </row>
    <row r="50" spans="2:9" ht="30.75" customHeight="1" x14ac:dyDescent="0.2">
      <c r="B50" s="419"/>
      <c r="C50" s="178"/>
      <c r="D50" s="421"/>
      <c r="E50" s="421"/>
      <c r="F50" s="421"/>
      <c r="G50" s="421"/>
      <c r="H50" s="421"/>
      <c r="I50" s="421"/>
    </row>
    <row r="51" spans="2:9" ht="32.25" customHeight="1" x14ac:dyDescent="0.2">
      <c r="B51" s="176" t="s">
        <v>281</v>
      </c>
      <c r="C51" s="421" t="s">
        <v>301</v>
      </c>
      <c r="D51" s="421"/>
      <c r="E51" s="421"/>
      <c r="F51" s="421"/>
      <c r="G51" s="421"/>
      <c r="H51" s="421"/>
      <c r="I51" s="421"/>
    </row>
    <row r="52" spans="2:9" ht="28.5" customHeight="1" x14ac:dyDescent="0.2">
      <c r="B52" s="167" t="s">
        <v>283</v>
      </c>
      <c r="C52" s="435" t="s">
        <v>302</v>
      </c>
      <c r="D52" s="436"/>
      <c r="E52" s="436"/>
      <c r="F52" s="436"/>
      <c r="G52" s="436"/>
      <c r="H52" s="436"/>
      <c r="I52" s="437"/>
    </row>
    <row r="53" spans="2:9" ht="30" customHeight="1" x14ac:dyDescent="0.2">
      <c r="B53" s="175" t="s">
        <v>285</v>
      </c>
      <c r="C53" s="421" t="s">
        <v>286</v>
      </c>
      <c r="D53" s="421"/>
      <c r="E53" s="421"/>
      <c r="F53" s="421"/>
      <c r="G53" s="421"/>
      <c r="H53" s="421"/>
      <c r="I53" s="421"/>
    </row>
    <row r="54" spans="2:9" ht="31.5" customHeight="1" x14ac:dyDescent="0.2">
      <c r="B54" s="175" t="s">
        <v>287</v>
      </c>
      <c r="C54" s="421"/>
      <c r="D54" s="421"/>
      <c r="E54" s="421"/>
      <c r="F54" s="421"/>
      <c r="G54" s="421"/>
      <c r="H54" s="421"/>
      <c r="I54" s="421"/>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B18:B19"/>
    <mergeCell ref="C18:E18"/>
    <mergeCell ref="F18:I18"/>
    <mergeCell ref="C19:E19"/>
    <mergeCell ref="F19:I19"/>
    <mergeCell ref="C23:E23"/>
    <mergeCell ref="G23:I23"/>
    <mergeCell ref="C16:I16"/>
    <mergeCell ref="C17:I17"/>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1">
    <dataValidation type="list" allowBlank="1" showInputMessage="1" showErrorMessage="1" sqref="C7 I7 H12:I13 C24:E24 C9:F9">
      <formula1>#REF!</formula1>
    </dataValidation>
  </dataValidations>
  <pageMargins left="0.7" right="0.7" top="0.75" bottom="0.75" header="0.3" footer="0.3"/>
  <pageSetup orientation="portrait" r:id="rId1"/>
  <ignoredErrors>
    <ignoredError sqref="C29:C32" formula="1"/>
    <ignoredError sqref="F27:G38" unlockedFormula="1"/>
  </ignoredErrors>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P60"/>
  <sheetViews>
    <sheetView topLeftCell="E47" zoomScale="110" zoomScaleNormal="110" zoomScaleSheetLayoutView="80" workbookViewId="0">
      <selection activeCell="C53" sqref="C53:I53"/>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16" width="11.42578125" style="3"/>
    <col min="17" max="16384" width="11.42578125" style="7"/>
  </cols>
  <sheetData>
    <row r="1" spans="2:9" ht="37.5" customHeight="1" x14ac:dyDescent="0.2">
      <c r="B1" s="468"/>
      <c r="C1" s="379" t="s">
        <v>1</v>
      </c>
      <c r="D1" s="379"/>
      <c r="E1" s="379"/>
      <c r="F1" s="379"/>
      <c r="G1" s="379"/>
      <c r="H1" s="379"/>
      <c r="I1" s="469"/>
    </row>
    <row r="2" spans="2:9" ht="37.5" customHeight="1" x14ac:dyDescent="0.2">
      <c r="B2" s="468"/>
      <c r="C2" s="379" t="s">
        <v>210</v>
      </c>
      <c r="D2" s="379"/>
      <c r="E2" s="379"/>
      <c r="F2" s="379"/>
      <c r="G2" s="379"/>
      <c r="H2" s="379"/>
      <c r="I2" s="469"/>
    </row>
    <row r="3" spans="2:9" ht="37.5" customHeight="1" x14ac:dyDescent="0.2">
      <c r="B3" s="468"/>
      <c r="C3" s="379" t="s">
        <v>211</v>
      </c>
      <c r="D3" s="379"/>
      <c r="E3" s="379"/>
      <c r="F3" s="379" t="s">
        <v>212</v>
      </c>
      <c r="G3" s="379"/>
      <c r="H3" s="379"/>
      <c r="I3" s="469"/>
    </row>
    <row r="4" spans="2:9" ht="23.25" customHeight="1" x14ac:dyDescent="0.2">
      <c r="B4" s="470"/>
      <c r="C4" s="470"/>
      <c r="D4" s="470"/>
      <c r="E4" s="470"/>
      <c r="F4" s="470"/>
      <c r="G4" s="470"/>
      <c r="H4" s="470"/>
      <c r="I4" s="470"/>
    </row>
    <row r="5" spans="2:9" ht="24" customHeight="1" x14ac:dyDescent="0.2">
      <c r="B5" s="471" t="s">
        <v>213</v>
      </c>
      <c r="C5" s="471"/>
      <c r="D5" s="471"/>
      <c r="E5" s="471"/>
      <c r="F5" s="471"/>
      <c r="G5" s="471"/>
      <c r="H5" s="471"/>
      <c r="I5" s="471"/>
    </row>
    <row r="6" spans="2:9" ht="30.75" customHeight="1" x14ac:dyDescent="0.2">
      <c r="B6" s="164" t="s">
        <v>214</v>
      </c>
      <c r="C6" s="179">
        <v>3</v>
      </c>
      <c r="D6" s="472" t="s">
        <v>215</v>
      </c>
      <c r="E6" s="472"/>
      <c r="F6" s="457" t="s">
        <v>303</v>
      </c>
      <c r="G6" s="457"/>
      <c r="H6" s="457"/>
      <c r="I6" s="457"/>
    </row>
    <row r="7" spans="2:9" ht="30.75" customHeight="1" x14ac:dyDescent="0.2">
      <c r="B7" s="164" t="s">
        <v>217</v>
      </c>
      <c r="C7" s="179" t="s">
        <v>96</v>
      </c>
      <c r="D7" s="472" t="s">
        <v>218</v>
      </c>
      <c r="E7" s="472"/>
      <c r="F7" s="457" t="s">
        <v>219</v>
      </c>
      <c r="G7" s="457"/>
      <c r="H7" s="167" t="s">
        <v>220</v>
      </c>
      <c r="I7" s="179" t="s">
        <v>96</v>
      </c>
    </row>
    <row r="8" spans="2:9" ht="30.75" customHeight="1" x14ac:dyDescent="0.2">
      <c r="B8" s="164" t="s">
        <v>221</v>
      </c>
      <c r="C8" s="457" t="s">
        <v>222</v>
      </c>
      <c r="D8" s="457"/>
      <c r="E8" s="457"/>
      <c r="F8" s="457"/>
      <c r="G8" s="167" t="s">
        <v>223</v>
      </c>
      <c r="H8" s="463">
        <v>7560</v>
      </c>
      <c r="I8" s="463"/>
    </row>
    <row r="9" spans="2:9" ht="30.75" customHeight="1" x14ac:dyDescent="0.2">
      <c r="B9" s="164" t="s">
        <v>62</v>
      </c>
      <c r="C9" s="464" t="s">
        <v>82</v>
      </c>
      <c r="D9" s="464"/>
      <c r="E9" s="464"/>
      <c r="F9" s="464"/>
      <c r="G9" s="167" t="s">
        <v>224</v>
      </c>
      <c r="H9" s="465" t="s">
        <v>225</v>
      </c>
      <c r="I9" s="465"/>
    </row>
    <row r="10" spans="2:9" ht="30.75" customHeight="1" x14ac:dyDescent="0.2">
      <c r="B10" s="164" t="s">
        <v>226</v>
      </c>
      <c r="C10" s="466" t="s">
        <v>227</v>
      </c>
      <c r="D10" s="466"/>
      <c r="E10" s="466"/>
      <c r="F10" s="466"/>
      <c r="G10" s="466"/>
      <c r="H10" s="466"/>
      <c r="I10" s="466"/>
    </row>
    <row r="11" spans="2:9" ht="30.75" customHeight="1" x14ac:dyDescent="0.2">
      <c r="B11" s="164" t="s">
        <v>228</v>
      </c>
      <c r="C11" s="458" t="s">
        <v>229</v>
      </c>
      <c r="D11" s="458"/>
      <c r="E11" s="458"/>
      <c r="F11" s="458"/>
      <c r="G11" s="458"/>
      <c r="H11" s="458"/>
      <c r="I11" s="458"/>
    </row>
    <row r="12" spans="2:9" ht="30.75" customHeight="1" x14ac:dyDescent="0.2">
      <c r="B12" s="164" t="s">
        <v>230</v>
      </c>
      <c r="C12" s="347" t="s">
        <v>304</v>
      </c>
      <c r="D12" s="347"/>
      <c r="E12" s="347"/>
      <c r="F12" s="347"/>
      <c r="G12" s="167" t="s">
        <v>232</v>
      </c>
      <c r="H12" s="349" t="s">
        <v>100</v>
      </c>
      <c r="I12" s="349"/>
    </row>
    <row r="13" spans="2:9" ht="30.75" customHeight="1" x14ac:dyDescent="0.2">
      <c r="B13" s="164" t="s">
        <v>233</v>
      </c>
      <c r="C13" s="467" t="s">
        <v>234</v>
      </c>
      <c r="D13" s="467"/>
      <c r="E13" s="467"/>
      <c r="F13" s="467"/>
      <c r="G13" s="167" t="s">
        <v>235</v>
      </c>
      <c r="H13" s="458" t="s">
        <v>42</v>
      </c>
      <c r="I13" s="458"/>
    </row>
    <row r="14" spans="2:9" ht="64.5" customHeight="1" x14ac:dyDescent="0.2">
      <c r="B14" s="164" t="s">
        <v>236</v>
      </c>
      <c r="C14" s="353" t="s">
        <v>305</v>
      </c>
      <c r="D14" s="353"/>
      <c r="E14" s="353"/>
      <c r="F14" s="353"/>
      <c r="G14" s="353"/>
      <c r="H14" s="353"/>
      <c r="I14" s="353"/>
    </row>
    <row r="15" spans="2:9" ht="30.75" customHeight="1" x14ac:dyDescent="0.2">
      <c r="B15" s="164" t="s">
        <v>238</v>
      </c>
      <c r="C15" s="347" t="s">
        <v>291</v>
      </c>
      <c r="D15" s="347"/>
      <c r="E15" s="347"/>
      <c r="F15" s="347"/>
      <c r="G15" s="347"/>
      <c r="H15" s="347"/>
      <c r="I15" s="347"/>
    </row>
    <row r="16" spans="2:9" ht="20.25" customHeight="1" x14ac:dyDescent="0.2">
      <c r="B16" s="164" t="s">
        <v>240</v>
      </c>
      <c r="C16" s="457" t="s">
        <v>306</v>
      </c>
      <c r="D16" s="457"/>
      <c r="E16" s="457"/>
      <c r="F16" s="457"/>
      <c r="G16" s="457"/>
      <c r="H16" s="457"/>
      <c r="I16" s="457"/>
    </row>
    <row r="17" spans="2:11" ht="30.75" customHeight="1" x14ac:dyDescent="0.2">
      <c r="B17" s="164" t="s">
        <v>242</v>
      </c>
      <c r="C17" s="458" t="s">
        <v>307</v>
      </c>
      <c r="D17" s="459"/>
      <c r="E17" s="459"/>
      <c r="F17" s="459"/>
      <c r="G17" s="459"/>
      <c r="H17" s="459"/>
      <c r="I17" s="459"/>
    </row>
    <row r="18" spans="2:11" ht="18" customHeight="1" x14ac:dyDescent="0.2">
      <c r="B18" s="460" t="s">
        <v>244</v>
      </c>
      <c r="C18" s="461" t="s">
        <v>245</v>
      </c>
      <c r="D18" s="461"/>
      <c r="E18" s="461"/>
      <c r="F18" s="462" t="s">
        <v>246</v>
      </c>
      <c r="G18" s="462"/>
      <c r="H18" s="462"/>
      <c r="I18" s="462"/>
    </row>
    <row r="19" spans="2:11" ht="39.75" customHeight="1" x14ac:dyDescent="0.2">
      <c r="B19" s="460"/>
      <c r="C19" s="457" t="s">
        <v>308</v>
      </c>
      <c r="D19" s="457"/>
      <c r="E19" s="457"/>
      <c r="F19" s="457" t="s">
        <v>309</v>
      </c>
      <c r="G19" s="457"/>
      <c r="H19" s="457"/>
      <c r="I19" s="457"/>
    </row>
    <row r="20" spans="2:11" ht="39.75" customHeight="1" x14ac:dyDescent="0.2">
      <c r="B20" s="165" t="s">
        <v>249</v>
      </c>
      <c r="C20" s="435" t="s">
        <v>310</v>
      </c>
      <c r="D20" s="436"/>
      <c r="E20" s="437"/>
      <c r="F20" s="349" t="s">
        <v>311</v>
      </c>
      <c r="G20" s="349"/>
      <c r="H20" s="349"/>
      <c r="I20" s="350"/>
    </row>
    <row r="21" spans="2:11" ht="59.45" customHeight="1" x14ac:dyDescent="0.2">
      <c r="B21" s="165" t="s">
        <v>252</v>
      </c>
      <c r="C21" s="438" t="s">
        <v>312</v>
      </c>
      <c r="D21" s="439"/>
      <c r="E21" s="440"/>
      <c r="F21" s="441" t="s">
        <v>313</v>
      </c>
      <c r="G21" s="442"/>
      <c r="H21" s="442"/>
      <c r="I21" s="443"/>
    </row>
    <row r="22" spans="2:11" ht="23.25" customHeight="1" x14ac:dyDescent="0.2">
      <c r="B22" s="165" t="s">
        <v>255</v>
      </c>
      <c r="C22" s="444">
        <v>44927</v>
      </c>
      <c r="D22" s="445"/>
      <c r="E22" s="446"/>
      <c r="F22" s="167" t="s">
        <v>256</v>
      </c>
      <c r="G22" s="197">
        <v>25000</v>
      </c>
      <c r="H22" s="167" t="s">
        <v>257</v>
      </c>
      <c r="I22" s="198">
        <f>1359+19566+25000</f>
        <v>45925</v>
      </c>
      <c r="J22" s="189"/>
    </row>
    <row r="23" spans="2:11" ht="27" customHeight="1" x14ac:dyDescent="0.2">
      <c r="B23" s="165" t="s">
        <v>258</v>
      </c>
      <c r="C23" s="444">
        <v>45291</v>
      </c>
      <c r="D23" s="327"/>
      <c r="E23" s="447"/>
      <c r="F23" s="167" t="s">
        <v>259</v>
      </c>
      <c r="G23" s="481">
        <f>+F27</f>
        <v>2100</v>
      </c>
      <c r="H23" s="482"/>
      <c r="I23" s="483"/>
    </row>
    <row r="24" spans="2:11" ht="36" customHeight="1" x14ac:dyDescent="0.2">
      <c r="B24" s="166" t="s">
        <v>260</v>
      </c>
      <c r="C24" s="339" t="s">
        <v>112</v>
      </c>
      <c r="D24" s="340"/>
      <c r="E24" s="341"/>
      <c r="F24" s="180" t="s">
        <v>261</v>
      </c>
      <c r="G24" s="441" t="s">
        <v>262</v>
      </c>
      <c r="H24" s="442"/>
      <c r="I24" s="451"/>
    </row>
    <row r="25" spans="2:11" ht="22.5" customHeight="1" x14ac:dyDescent="0.2">
      <c r="B25" s="452" t="s">
        <v>263</v>
      </c>
      <c r="C25" s="434"/>
      <c r="D25" s="434"/>
      <c r="E25" s="434"/>
      <c r="F25" s="434"/>
      <c r="G25" s="434"/>
      <c r="H25" s="434"/>
      <c r="I25" s="453"/>
    </row>
    <row r="26" spans="2:11" ht="43.5" customHeight="1" x14ac:dyDescent="0.2">
      <c r="B26" s="169" t="s">
        <v>142</v>
      </c>
      <c r="C26" s="170" t="s">
        <v>264</v>
      </c>
      <c r="D26" s="170" t="s">
        <v>265</v>
      </c>
      <c r="E26" s="171" t="s">
        <v>266</v>
      </c>
      <c r="F26" s="170" t="s">
        <v>267</v>
      </c>
      <c r="G26" s="170" t="s">
        <v>268</v>
      </c>
      <c r="H26" s="171" t="s">
        <v>269</v>
      </c>
      <c r="I26" s="172" t="s">
        <v>270</v>
      </c>
    </row>
    <row r="27" spans="2:11" ht="19.5" customHeight="1" x14ac:dyDescent="0.2">
      <c r="B27" s="173" t="s">
        <v>151</v>
      </c>
      <c r="C27" s="200">
        <v>50</v>
      </c>
      <c r="D27" s="187">
        <v>165</v>
      </c>
      <c r="E27" s="183">
        <f>IF(OR(C27=0,C27=""),0,D27/C27)</f>
        <v>3.3</v>
      </c>
      <c r="F27" s="454">
        <f>SUM(C27:C38)</f>
        <v>2100</v>
      </c>
      <c r="G27" s="454">
        <f>SUM(D27:D38)</f>
        <v>1865</v>
      </c>
      <c r="H27" s="182">
        <f>+(D27*100%)/$G$23</f>
        <v>7.857142857142857E-2</v>
      </c>
      <c r="I27" s="454">
        <f>G27+I22</f>
        <v>47790</v>
      </c>
    </row>
    <row r="28" spans="2:11" ht="19.5" customHeight="1" x14ac:dyDescent="0.2">
      <c r="B28" s="173" t="s">
        <v>152</v>
      </c>
      <c r="C28" s="200">
        <v>200</v>
      </c>
      <c r="D28" s="187">
        <v>200</v>
      </c>
      <c r="E28" s="183">
        <f t="shared" ref="E28:E38" si="0">IF(OR(C28=0,C28=""),0,D28/C28)</f>
        <v>1</v>
      </c>
      <c r="F28" s="455"/>
      <c r="G28" s="455"/>
      <c r="H28" s="182">
        <f>+IF(D28="","",((D28*100%)/$G$23)+H27)</f>
        <v>0.1738095238095238</v>
      </c>
      <c r="I28" s="455"/>
    </row>
    <row r="29" spans="2:11" ht="19.5" customHeight="1" x14ac:dyDescent="0.2">
      <c r="B29" s="173" t="s">
        <v>153</v>
      </c>
      <c r="C29" s="200">
        <v>200</v>
      </c>
      <c r="D29" s="187">
        <v>200</v>
      </c>
      <c r="E29" s="183">
        <f t="shared" si="0"/>
        <v>1</v>
      </c>
      <c r="F29" s="455"/>
      <c r="G29" s="455"/>
      <c r="H29" s="182">
        <f t="shared" ref="H29:H38" si="1">+IF(D29="","",((D29*100%)/$G$23)+H28)</f>
        <v>0.26904761904761904</v>
      </c>
      <c r="I29" s="455"/>
    </row>
    <row r="30" spans="2:11" ht="19.5" customHeight="1" x14ac:dyDescent="0.2">
      <c r="B30" s="173" t="s">
        <v>154</v>
      </c>
      <c r="C30" s="200">
        <v>200</v>
      </c>
      <c r="D30" s="187">
        <v>200</v>
      </c>
      <c r="E30" s="183">
        <f t="shared" si="0"/>
        <v>1</v>
      </c>
      <c r="F30" s="455"/>
      <c r="G30" s="455"/>
      <c r="H30" s="182">
        <f t="shared" si="1"/>
        <v>0.36428571428571427</v>
      </c>
      <c r="I30" s="455"/>
    </row>
    <row r="31" spans="2:11" ht="19.5" customHeight="1" x14ac:dyDescent="0.2">
      <c r="B31" s="173" t="s">
        <v>155</v>
      </c>
      <c r="C31" s="200">
        <v>200</v>
      </c>
      <c r="D31" s="184">
        <v>200</v>
      </c>
      <c r="E31" s="212">
        <f t="shared" si="0"/>
        <v>1</v>
      </c>
      <c r="F31" s="455"/>
      <c r="G31" s="455"/>
      <c r="H31" s="182">
        <f t="shared" si="1"/>
        <v>0.4595238095238095</v>
      </c>
      <c r="I31" s="455"/>
      <c r="K31" s="211"/>
    </row>
    <row r="32" spans="2:11" ht="19.5" customHeight="1" x14ac:dyDescent="0.2">
      <c r="B32" s="173" t="s">
        <v>156</v>
      </c>
      <c r="C32" s="200">
        <v>250</v>
      </c>
      <c r="D32" s="184">
        <v>250</v>
      </c>
      <c r="E32" s="183">
        <f t="shared" si="0"/>
        <v>1</v>
      </c>
      <c r="F32" s="455"/>
      <c r="G32" s="455"/>
      <c r="H32" s="182">
        <f t="shared" si="1"/>
        <v>0.57857142857142851</v>
      </c>
      <c r="I32" s="455"/>
    </row>
    <row r="33" spans="2:12" ht="19.5" customHeight="1" x14ac:dyDescent="0.2">
      <c r="B33" s="173" t="s">
        <v>157</v>
      </c>
      <c r="C33" s="200">
        <v>250</v>
      </c>
      <c r="D33" s="184">
        <v>250</v>
      </c>
      <c r="E33" s="183">
        <f t="shared" si="0"/>
        <v>1</v>
      </c>
      <c r="F33" s="455"/>
      <c r="G33" s="455"/>
      <c r="H33" s="182">
        <f t="shared" si="1"/>
        <v>0.69761904761904758</v>
      </c>
      <c r="I33" s="455"/>
    </row>
    <row r="34" spans="2:12" ht="19.5" customHeight="1" x14ac:dyDescent="0.2">
      <c r="B34" s="173" t="s">
        <v>158</v>
      </c>
      <c r="C34" s="200">
        <v>250</v>
      </c>
      <c r="D34" s="184">
        <v>250</v>
      </c>
      <c r="E34" s="183">
        <f t="shared" si="0"/>
        <v>1</v>
      </c>
      <c r="F34" s="455"/>
      <c r="G34" s="455"/>
      <c r="H34" s="182">
        <f t="shared" si="1"/>
        <v>0.81666666666666665</v>
      </c>
      <c r="I34" s="455"/>
    </row>
    <row r="35" spans="2:12" ht="19.5" customHeight="1" x14ac:dyDescent="0.2">
      <c r="B35" s="173" t="s">
        <v>159</v>
      </c>
      <c r="C35" s="200">
        <v>150</v>
      </c>
      <c r="D35" s="184">
        <v>150</v>
      </c>
      <c r="E35" s="183">
        <f t="shared" si="0"/>
        <v>1</v>
      </c>
      <c r="F35" s="455"/>
      <c r="G35" s="455"/>
      <c r="H35" s="182">
        <f t="shared" si="1"/>
        <v>0.88809523809523805</v>
      </c>
      <c r="I35" s="455"/>
    </row>
    <row r="36" spans="2:12" ht="19.5" customHeight="1" x14ac:dyDescent="0.2">
      <c r="B36" s="173" t="s">
        <v>160</v>
      </c>
      <c r="C36" s="200">
        <v>150</v>
      </c>
      <c r="D36" s="184"/>
      <c r="E36" s="183">
        <f t="shared" si="0"/>
        <v>0</v>
      </c>
      <c r="F36" s="455"/>
      <c r="G36" s="455"/>
      <c r="H36" s="182" t="str">
        <f t="shared" si="1"/>
        <v/>
      </c>
      <c r="I36" s="455"/>
    </row>
    <row r="37" spans="2:12" ht="19.5" customHeight="1" x14ac:dyDescent="0.25">
      <c r="B37" s="173" t="s">
        <v>161</v>
      </c>
      <c r="C37" s="200">
        <v>100</v>
      </c>
      <c r="D37" s="184"/>
      <c r="E37" s="183">
        <f t="shared" si="0"/>
        <v>0</v>
      </c>
      <c r="F37" s="455"/>
      <c r="G37" s="455"/>
      <c r="H37" s="182" t="str">
        <f t="shared" si="1"/>
        <v/>
      </c>
      <c r="I37" s="455"/>
      <c r="J37"/>
      <c r="K37"/>
      <c r="L37"/>
    </row>
    <row r="38" spans="2:12" ht="19.5" customHeight="1" x14ac:dyDescent="0.2">
      <c r="B38" s="173" t="s">
        <v>162</v>
      </c>
      <c r="C38" s="200">
        <v>100</v>
      </c>
      <c r="D38" s="184"/>
      <c r="E38" s="183">
        <f t="shared" si="0"/>
        <v>0</v>
      </c>
      <c r="F38" s="456"/>
      <c r="G38" s="456"/>
      <c r="H38" s="182" t="str">
        <f t="shared" si="1"/>
        <v/>
      </c>
      <c r="I38" s="456"/>
    </row>
    <row r="39" spans="2:12" ht="107.1" customHeight="1" x14ac:dyDescent="0.2">
      <c r="B39" s="174" t="s">
        <v>271</v>
      </c>
      <c r="C39" s="428" t="s">
        <v>391</v>
      </c>
      <c r="D39" s="429"/>
      <c r="E39" s="429"/>
      <c r="F39" s="429"/>
      <c r="G39" s="429"/>
      <c r="H39" s="429"/>
      <c r="I39" s="430"/>
      <c r="J39" s="209"/>
      <c r="K39" s="210"/>
    </row>
    <row r="40" spans="2:12" ht="54.75" customHeight="1" x14ac:dyDescent="0.2">
      <c r="B40" s="422"/>
      <c r="C40" s="315"/>
      <c r="D40" s="315"/>
      <c r="E40" s="315"/>
      <c r="F40" s="315"/>
      <c r="G40" s="315"/>
      <c r="H40" s="315"/>
      <c r="I40" s="423"/>
    </row>
    <row r="41" spans="2:12" ht="34.5" customHeight="1" x14ac:dyDescent="0.2">
      <c r="B41" s="424"/>
      <c r="C41" s="318"/>
      <c r="D41" s="318"/>
      <c r="E41" s="318"/>
      <c r="F41" s="318"/>
      <c r="G41" s="318"/>
      <c r="H41" s="318"/>
      <c r="I41" s="425"/>
    </row>
    <row r="42" spans="2:12" ht="49.5" customHeight="1" x14ac:dyDescent="0.2">
      <c r="B42" s="424"/>
      <c r="C42" s="318"/>
      <c r="D42" s="318"/>
      <c r="E42" s="318"/>
      <c r="F42" s="318"/>
      <c r="G42" s="318"/>
      <c r="H42" s="318"/>
      <c r="I42" s="425"/>
    </row>
    <row r="43" spans="2:12" ht="45.75" customHeight="1" x14ac:dyDescent="0.2">
      <c r="B43" s="424"/>
      <c r="C43" s="318"/>
      <c r="D43" s="318"/>
      <c r="E43" s="318"/>
      <c r="F43" s="318"/>
      <c r="G43" s="318"/>
      <c r="H43" s="318"/>
      <c r="I43" s="425"/>
    </row>
    <row r="44" spans="2:12" ht="5.25" customHeight="1" x14ac:dyDescent="0.2">
      <c r="B44" s="426"/>
      <c r="C44" s="321"/>
      <c r="D44" s="321"/>
      <c r="E44" s="321"/>
      <c r="F44" s="321"/>
      <c r="G44" s="321"/>
      <c r="H44" s="321"/>
      <c r="I44" s="427"/>
    </row>
    <row r="45" spans="2:12" ht="168" customHeight="1" x14ac:dyDescent="0.2">
      <c r="B45" s="164" t="s">
        <v>272</v>
      </c>
      <c r="C45" s="428" t="s">
        <v>385</v>
      </c>
      <c r="D45" s="429"/>
      <c r="E45" s="429"/>
      <c r="F45" s="429"/>
      <c r="G45" s="429"/>
      <c r="H45" s="429"/>
      <c r="I45" s="430"/>
    </row>
    <row r="46" spans="2:12" ht="32.25" customHeight="1" x14ac:dyDescent="0.2">
      <c r="B46" s="164" t="s">
        <v>273</v>
      </c>
      <c r="C46" s="428" t="s">
        <v>314</v>
      </c>
      <c r="D46" s="429"/>
      <c r="E46" s="429"/>
      <c r="F46" s="429"/>
      <c r="G46" s="429"/>
      <c r="H46" s="429"/>
      <c r="I46" s="430"/>
    </row>
    <row r="47" spans="2:12" ht="41.25" customHeight="1" x14ac:dyDescent="0.2">
      <c r="B47" s="175" t="s">
        <v>274</v>
      </c>
      <c r="C47" s="431" t="s">
        <v>315</v>
      </c>
      <c r="D47" s="432"/>
      <c r="E47" s="432"/>
      <c r="F47" s="432"/>
      <c r="G47" s="432"/>
      <c r="H47" s="432"/>
      <c r="I47" s="433"/>
    </row>
    <row r="48" spans="2:12" ht="22.5" customHeight="1" x14ac:dyDescent="0.2">
      <c r="B48" s="434" t="s">
        <v>276</v>
      </c>
      <c r="C48" s="434"/>
      <c r="D48" s="434"/>
      <c r="E48" s="434"/>
      <c r="F48" s="434"/>
      <c r="G48" s="434"/>
      <c r="H48" s="434"/>
      <c r="I48" s="434"/>
    </row>
    <row r="49" spans="2:9" ht="22.5" customHeight="1" x14ac:dyDescent="0.2">
      <c r="B49" s="418" t="s">
        <v>277</v>
      </c>
      <c r="C49" s="177" t="s">
        <v>278</v>
      </c>
      <c r="D49" s="420" t="s">
        <v>279</v>
      </c>
      <c r="E49" s="420"/>
      <c r="F49" s="420"/>
      <c r="G49" s="420" t="s">
        <v>280</v>
      </c>
      <c r="H49" s="420"/>
      <c r="I49" s="420"/>
    </row>
    <row r="50" spans="2:9" ht="30.75" customHeight="1" x14ac:dyDescent="0.2">
      <c r="B50" s="419"/>
      <c r="C50" s="178"/>
      <c r="D50" s="421"/>
      <c r="E50" s="421"/>
      <c r="F50" s="421"/>
      <c r="G50" s="421"/>
      <c r="H50" s="421"/>
      <c r="I50" s="421"/>
    </row>
    <row r="51" spans="2:9" ht="32.25" customHeight="1" x14ac:dyDescent="0.2">
      <c r="B51" s="176" t="s">
        <v>281</v>
      </c>
      <c r="C51" s="421" t="s">
        <v>301</v>
      </c>
      <c r="D51" s="421"/>
      <c r="E51" s="421"/>
      <c r="F51" s="421"/>
      <c r="G51" s="421"/>
      <c r="H51" s="421"/>
      <c r="I51" s="421"/>
    </row>
    <row r="52" spans="2:9" ht="28.5" customHeight="1" x14ac:dyDescent="0.2">
      <c r="B52" s="167" t="s">
        <v>283</v>
      </c>
      <c r="C52" s="435" t="s">
        <v>302</v>
      </c>
      <c r="D52" s="436"/>
      <c r="E52" s="436"/>
      <c r="F52" s="436"/>
      <c r="G52" s="436"/>
      <c r="H52" s="436"/>
      <c r="I52" s="437"/>
    </row>
    <row r="53" spans="2:9" ht="30" customHeight="1" x14ac:dyDescent="0.2">
      <c r="B53" s="175" t="s">
        <v>285</v>
      </c>
      <c r="C53" s="421" t="s">
        <v>286</v>
      </c>
      <c r="D53" s="421"/>
      <c r="E53" s="421"/>
      <c r="F53" s="421"/>
      <c r="G53" s="421"/>
      <c r="H53" s="421"/>
      <c r="I53" s="421"/>
    </row>
    <row r="54" spans="2:9" ht="31.5" customHeight="1" x14ac:dyDescent="0.2">
      <c r="B54" s="175" t="s">
        <v>287</v>
      </c>
      <c r="C54" s="421"/>
      <c r="D54" s="421"/>
      <c r="E54" s="421"/>
      <c r="F54" s="421"/>
      <c r="G54" s="421"/>
      <c r="H54" s="421"/>
      <c r="I54" s="421"/>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mergeCells count="59">
    <mergeCell ref="C39:I39"/>
    <mergeCell ref="C52:I52"/>
    <mergeCell ref="C53:I53"/>
    <mergeCell ref="C54:I54"/>
    <mergeCell ref="B49:B50"/>
    <mergeCell ref="D49:F49"/>
    <mergeCell ref="G49:I49"/>
    <mergeCell ref="D50:F50"/>
    <mergeCell ref="G50:I50"/>
    <mergeCell ref="C51:I51"/>
    <mergeCell ref="B48:I48"/>
    <mergeCell ref="B40:I44"/>
    <mergeCell ref="C45:I45"/>
    <mergeCell ref="C46:I46"/>
    <mergeCell ref="C47:I47"/>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1">
    <dataValidation type="list" allowBlank="1" showInputMessage="1" showErrorMessage="1" sqref="C24:E24 H12:I13 C7 I7 C9:F9">
      <formula1>#REF!</formula1>
    </dataValidation>
  </dataValidations>
  <pageMargins left="0.7" right="0.7" top="0.75" bottom="0.75" header="0.3" footer="0.3"/>
  <pageSetup orientation="portrait" r:id="rId1"/>
  <ignoredErrors>
    <ignoredError sqref="F27:I38" unlockedFormula="1"/>
  </ignoredErrors>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Q60"/>
  <sheetViews>
    <sheetView topLeftCell="B27" zoomScale="110" zoomScaleNormal="110" workbookViewId="0">
      <selection activeCell="D35" sqref="D35"/>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17" width="11.42578125" style="3"/>
    <col min="18" max="16384" width="11.42578125" style="7"/>
  </cols>
  <sheetData>
    <row r="1" spans="2:9" ht="37.5" customHeight="1" x14ac:dyDescent="0.2">
      <c r="B1" s="468"/>
      <c r="C1" s="379" t="s">
        <v>1</v>
      </c>
      <c r="D1" s="379"/>
      <c r="E1" s="379"/>
      <c r="F1" s="379"/>
      <c r="G1" s="379"/>
      <c r="H1" s="379"/>
      <c r="I1" s="469"/>
    </row>
    <row r="2" spans="2:9" ht="37.5" customHeight="1" x14ac:dyDescent="0.2">
      <c r="B2" s="468"/>
      <c r="C2" s="379" t="s">
        <v>210</v>
      </c>
      <c r="D2" s="379"/>
      <c r="E2" s="379"/>
      <c r="F2" s="379"/>
      <c r="G2" s="379"/>
      <c r="H2" s="379"/>
      <c r="I2" s="469"/>
    </row>
    <row r="3" spans="2:9" ht="37.5" customHeight="1" x14ac:dyDescent="0.2">
      <c r="B3" s="468"/>
      <c r="C3" s="379" t="s">
        <v>211</v>
      </c>
      <c r="D3" s="379"/>
      <c r="E3" s="379"/>
      <c r="F3" s="379" t="s">
        <v>212</v>
      </c>
      <c r="G3" s="379"/>
      <c r="H3" s="379"/>
      <c r="I3" s="469"/>
    </row>
    <row r="4" spans="2:9" ht="23.25" customHeight="1" x14ac:dyDescent="0.2">
      <c r="B4" s="470"/>
      <c r="C4" s="470"/>
      <c r="D4" s="470"/>
      <c r="E4" s="470"/>
      <c r="F4" s="470"/>
      <c r="G4" s="470"/>
      <c r="H4" s="470"/>
      <c r="I4" s="470"/>
    </row>
    <row r="5" spans="2:9" ht="24" customHeight="1" x14ac:dyDescent="0.2">
      <c r="B5" s="471" t="s">
        <v>213</v>
      </c>
      <c r="C5" s="471"/>
      <c r="D5" s="471"/>
      <c r="E5" s="471"/>
      <c r="F5" s="471"/>
      <c r="G5" s="471"/>
      <c r="H5" s="471"/>
      <c r="I5" s="471"/>
    </row>
    <row r="6" spans="2:9" ht="30.75" customHeight="1" x14ac:dyDescent="0.2">
      <c r="B6" s="164" t="s">
        <v>214</v>
      </c>
      <c r="C6" s="179">
        <v>4</v>
      </c>
      <c r="D6" s="472" t="s">
        <v>215</v>
      </c>
      <c r="E6" s="472"/>
      <c r="F6" s="457" t="s">
        <v>316</v>
      </c>
      <c r="G6" s="457"/>
      <c r="H6" s="457"/>
      <c r="I6" s="457"/>
    </row>
    <row r="7" spans="2:9" ht="30.75" customHeight="1" x14ac:dyDescent="0.2">
      <c r="B7" s="164" t="s">
        <v>217</v>
      </c>
      <c r="C7" s="179" t="s">
        <v>96</v>
      </c>
      <c r="D7" s="472" t="s">
        <v>218</v>
      </c>
      <c r="E7" s="472"/>
      <c r="F7" s="457" t="s">
        <v>219</v>
      </c>
      <c r="G7" s="457"/>
      <c r="H7" s="167" t="s">
        <v>220</v>
      </c>
      <c r="I7" s="179" t="s">
        <v>96</v>
      </c>
    </row>
    <row r="8" spans="2:9" ht="30.75" customHeight="1" x14ac:dyDescent="0.2">
      <c r="B8" s="164" t="s">
        <v>221</v>
      </c>
      <c r="C8" s="457" t="s">
        <v>222</v>
      </c>
      <c r="D8" s="457"/>
      <c r="E8" s="457"/>
      <c r="F8" s="457"/>
      <c r="G8" s="167" t="s">
        <v>223</v>
      </c>
      <c r="H8" s="463">
        <v>7560</v>
      </c>
      <c r="I8" s="463"/>
    </row>
    <row r="9" spans="2:9" ht="30.75" customHeight="1" x14ac:dyDescent="0.2">
      <c r="B9" s="164" t="s">
        <v>62</v>
      </c>
      <c r="C9" s="464" t="s">
        <v>82</v>
      </c>
      <c r="D9" s="464"/>
      <c r="E9" s="464"/>
      <c r="F9" s="464"/>
      <c r="G9" s="167" t="s">
        <v>224</v>
      </c>
      <c r="H9" s="465" t="s">
        <v>225</v>
      </c>
      <c r="I9" s="465"/>
    </row>
    <row r="10" spans="2:9" ht="30.75" customHeight="1" x14ac:dyDescent="0.2">
      <c r="B10" s="164" t="s">
        <v>226</v>
      </c>
      <c r="C10" s="466" t="s">
        <v>227</v>
      </c>
      <c r="D10" s="466"/>
      <c r="E10" s="466"/>
      <c r="F10" s="466"/>
      <c r="G10" s="466"/>
      <c r="H10" s="466"/>
      <c r="I10" s="466"/>
    </row>
    <row r="11" spans="2:9" ht="30.75" customHeight="1" x14ac:dyDescent="0.2">
      <c r="B11" s="164" t="s">
        <v>228</v>
      </c>
      <c r="C11" s="458" t="s">
        <v>229</v>
      </c>
      <c r="D11" s="458"/>
      <c r="E11" s="458"/>
      <c r="F11" s="458"/>
      <c r="G11" s="458"/>
      <c r="H11" s="458"/>
      <c r="I11" s="458"/>
    </row>
    <row r="12" spans="2:9" ht="30.75" customHeight="1" x14ac:dyDescent="0.2">
      <c r="B12" s="164" t="s">
        <v>230</v>
      </c>
      <c r="C12" s="347" t="s">
        <v>317</v>
      </c>
      <c r="D12" s="347"/>
      <c r="E12" s="347"/>
      <c r="F12" s="347"/>
      <c r="G12" s="167" t="s">
        <v>232</v>
      </c>
      <c r="H12" s="349" t="s">
        <v>100</v>
      </c>
      <c r="I12" s="349"/>
    </row>
    <row r="13" spans="2:9" ht="30.75" customHeight="1" x14ac:dyDescent="0.2">
      <c r="B13" s="164" t="s">
        <v>233</v>
      </c>
      <c r="C13" s="467" t="s">
        <v>234</v>
      </c>
      <c r="D13" s="467"/>
      <c r="E13" s="467"/>
      <c r="F13" s="467"/>
      <c r="G13" s="167" t="s">
        <v>235</v>
      </c>
      <c r="H13" s="458" t="s">
        <v>42</v>
      </c>
      <c r="I13" s="458"/>
    </row>
    <row r="14" spans="2:9" ht="64.5" customHeight="1" x14ac:dyDescent="0.2">
      <c r="B14" s="164" t="s">
        <v>236</v>
      </c>
      <c r="C14" s="353" t="s">
        <v>318</v>
      </c>
      <c r="D14" s="353"/>
      <c r="E14" s="353"/>
      <c r="F14" s="353"/>
      <c r="G14" s="353"/>
      <c r="H14" s="353"/>
      <c r="I14" s="353"/>
    </row>
    <row r="15" spans="2:9" ht="30.75" customHeight="1" x14ac:dyDescent="0.2">
      <c r="B15" s="164" t="s">
        <v>238</v>
      </c>
      <c r="C15" s="347" t="s">
        <v>319</v>
      </c>
      <c r="D15" s="347"/>
      <c r="E15" s="347"/>
      <c r="F15" s="347"/>
      <c r="G15" s="347"/>
      <c r="H15" s="347"/>
      <c r="I15" s="347"/>
    </row>
    <row r="16" spans="2:9" ht="20.25" customHeight="1" x14ac:dyDescent="0.2">
      <c r="B16" s="164" t="s">
        <v>240</v>
      </c>
      <c r="C16" s="457" t="s">
        <v>320</v>
      </c>
      <c r="D16" s="457"/>
      <c r="E16" s="457"/>
      <c r="F16" s="457"/>
      <c r="G16" s="457"/>
      <c r="H16" s="457"/>
      <c r="I16" s="457"/>
    </row>
    <row r="17" spans="2:9" ht="30.75" customHeight="1" x14ac:dyDescent="0.2">
      <c r="B17" s="164" t="s">
        <v>242</v>
      </c>
      <c r="C17" s="458" t="s">
        <v>307</v>
      </c>
      <c r="D17" s="459"/>
      <c r="E17" s="459"/>
      <c r="F17" s="459"/>
      <c r="G17" s="459"/>
      <c r="H17" s="459"/>
      <c r="I17" s="459"/>
    </row>
    <row r="18" spans="2:9" ht="18" customHeight="1" x14ac:dyDescent="0.2">
      <c r="B18" s="460" t="s">
        <v>244</v>
      </c>
      <c r="C18" s="461" t="s">
        <v>245</v>
      </c>
      <c r="D18" s="461"/>
      <c r="E18" s="461"/>
      <c r="F18" s="462" t="s">
        <v>246</v>
      </c>
      <c r="G18" s="462"/>
      <c r="H18" s="462"/>
      <c r="I18" s="462"/>
    </row>
    <row r="19" spans="2:9" ht="39.75" customHeight="1" x14ac:dyDescent="0.2">
      <c r="B19" s="460"/>
      <c r="C19" s="457" t="s">
        <v>321</v>
      </c>
      <c r="D19" s="457"/>
      <c r="E19" s="457"/>
      <c r="F19" s="457" t="s">
        <v>322</v>
      </c>
      <c r="G19" s="457"/>
      <c r="H19" s="457"/>
      <c r="I19" s="457"/>
    </row>
    <row r="20" spans="2:9" ht="39.75" customHeight="1" x14ac:dyDescent="0.2">
      <c r="B20" s="165" t="s">
        <v>249</v>
      </c>
      <c r="C20" s="435" t="s">
        <v>310</v>
      </c>
      <c r="D20" s="436"/>
      <c r="E20" s="437"/>
      <c r="F20" s="349" t="s">
        <v>311</v>
      </c>
      <c r="G20" s="349"/>
      <c r="H20" s="349"/>
      <c r="I20" s="350"/>
    </row>
    <row r="21" spans="2:9" ht="42" customHeight="1" x14ac:dyDescent="0.2">
      <c r="B21" s="165" t="s">
        <v>252</v>
      </c>
      <c r="C21" s="438" t="s">
        <v>323</v>
      </c>
      <c r="D21" s="439"/>
      <c r="E21" s="440"/>
      <c r="F21" s="441" t="s">
        <v>324</v>
      </c>
      <c r="G21" s="442"/>
      <c r="H21" s="442"/>
      <c r="I21" s="443"/>
    </row>
    <row r="22" spans="2:9" ht="23.25" customHeight="1" x14ac:dyDescent="0.2">
      <c r="B22" s="165" t="s">
        <v>255</v>
      </c>
      <c r="C22" s="444">
        <v>44927</v>
      </c>
      <c r="D22" s="445"/>
      <c r="E22" s="446"/>
      <c r="F22" s="167" t="s">
        <v>256</v>
      </c>
      <c r="G22" s="198">
        <v>4000</v>
      </c>
      <c r="H22" s="167" t="s">
        <v>257</v>
      </c>
      <c r="I22" s="198">
        <f>404+2800+4000</f>
        <v>7204</v>
      </c>
    </row>
    <row r="23" spans="2:9" ht="27" customHeight="1" x14ac:dyDescent="0.2">
      <c r="B23" s="165" t="s">
        <v>258</v>
      </c>
      <c r="C23" s="444">
        <v>45291</v>
      </c>
      <c r="D23" s="327"/>
      <c r="E23" s="447"/>
      <c r="F23" s="167" t="s">
        <v>259</v>
      </c>
      <c r="G23" s="481">
        <f>+F27</f>
        <v>1700</v>
      </c>
      <c r="H23" s="482"/>
      <c r="I23" s="483"/>
    </row>
    <row r="24" spans="2:9" ht="36" customHeight="1" x14ac:dyDescent="0.2">
      <c r="B24" s="166" t="s">
        <v>260</v>
      </c>
      <c r="C24" s="339" t="s">
        <v>112</v>
      </c>
      <c r="D24" s="340"/>
      <c r="E24" s="341"/>
      <c r="F24" s="181" t="s">
        <v>261</v>
      </c>
      <c r="G24" s="441" t="s">
        <v>262</v>
      </c>
      <c r="H24" s="442"/>
      <c r="I24" s="451"/>
    </row>
    <row r="25" spans="2:9" ht="22.5" customHeight="1" x14ac:dyDescent="0.2">
      <c r="B25" s="452" t="s">
        <v>263</v>
      </c>
      <c r="C25" s="434"/>
      <c r="D25" s="434"/>
      <c r="E25" s="434"/>
      <c r="F25" s="434"/>
      <c r="G25" s="434"/>
      <c r="H25" s="434"/>
      <c r="I25" s="453"/>
    </row>
    <row r="26" spans="2:9" ht="43.5" customHeight="1" x14ac:dyDescent="0.2">
      <c r="B26" s="169" t="s">
        <v>142</v>
      </c>
      <c r="C26" s="170" t="s">
        <v>264</v>
      </c>
      <c r="D26" s="170" t="s">
        <v>265</v>
      </c>
      <c r="E26" s="171" t="s">
        <v>266</v>
      </c>
      <c r="F26" s="170" t="s">
        <v>267</v>
      </c>
      <c r="G26" s="170" t="s">
        <v>268</v>
      </c>
      <c r="H26" s="171" t="s">
        <v>269</v>
      </c>
      <c r="I26" s="172" t="s">
        <v>270</v>
      </c>
    </row>
    <row r="27" spans="2:9" ht="19.5" customHeight="1" x14ac:dyDescent="0.2">
      <c r="B27" s="173" t="s">
        <v>151</v>
      </c>
      <c r="C27" s="199">
        <v>0</v>
      </c>
      <c r="D27" s="188">
        <v>8</v>
      </c>
      <c r="E27" s="192">
        <f>IF(OR(C27=0,C27=""),0,D27/C27)</f>
        <v>0</v>
      </c>
      <c r="F27" s="454">
        <f>SUM(C27:C38)</f>
        <v>1700</v>
      </c>
      <c r="G27" s="454">
        <f>SUM(D27:D38)</f>
        <v>1612</v>
      </c>
      <c r="H27" s="185">
        <f>+(D27*100%)/$G$23</f>
        <v>4.7058823529411761E-3</v>
      </c>
      <c r="I27" s="454">
        <f>G27+I22</f>
        <v>8816</v>
      </c>
    </row>
    <row r="28" spans="2:9" ht="19.5" customHeight="1" x14ac:dyDescent="0.2">
      <c r="B28" s="173" t="s">
        <v>152</v>
      </c>
      <c r="C28" s="199">
        <v>50</v>
      </c>
      <c r="D28" s="188">
        <v>69</v>
      </c>
      <c r="E28" s="192">
        <f t="shared" ref="E28:E38" si="0">IF(OR(C28=0,C28=""),0,D28/C28)</f>
        <v>1.38</v>
      </c>
      <c r="F28" s="455"/>
      <c r="G28" s="455"/>
      <c r="H28" s="185">
        <f t="shared" ref="H28:H38" si="1">+(D28*100%)/$G$23</f>
        <v>4.0588235294117647E-2</v>
      </c>
      <c r="I28" s="455"/>
    </row>
    <row r="29" spans="2:9" ht="19.5" customHeight="1" x14ac:dyDescent="0.2">
      <c r="B29" s="173" t="s">
        <v>153</v>
      </c>
      <c r="C29" s="199">
        <v>70</v>
      </c>
      <c r="D29" s="188">
        <v>159</v>
      </c>
      <c r="E29" s="192">
        <f t="shared" si="0"/>
        <v>2.2714285714285714</v>
      </c>
      <c r="F29" s="455"/>
      <c r="G29" s="455"/>
      <c r="H29" s="207">
        <f>+(D29*100%)/$G$23+H28+H27</f>
        <v>0.13882352941176471</v>
      </c>
      <c r="I29" s="455"/>
    </row>
    <row r="30" spans="2:9" ht="19.5" customHeight="1" x14ac:dyDescent="0.2">
      <c r="B30" s="173" t="s">
        <v>154</v>
      </c>
      <c r="C30" s="199">
        <v>250</v>
      </c>
      <c r="D30" s="208">
        <v>171</v>
      </c>
      <c r="E30" s="192">
        <f t="shared" si="0"/>
        <v>0.68400000000000005</v>
      </c>
      <c r="F30" s="455"/>
      <c r="G30" s="455"/>
      <c r="H30" s="185">
        <f t="shared" ref="H30:H35" si="2">+(D30*100%)/$G$23+H29</f>
        <v>0.23941176470588235</v>
      </c>
      <c r="I30" s="455"/>
    </row>
    <row r="31" spans="2:9" ht="19.5" customHeight="1" x14ac:dyDescent="0.2">
      <c r="B31" s="173" t="s">
        <v>155</v>
      </c>
      <c r="C31" s="199">
        <v>250</v>
      </c>
      <c r="D31" s="186">
        <v>257</v>
      </c>
      <c r="E31" s="192">
        <f t="shared" si="0"/>
        <v>1.028</v>
      </c>
      <c r="F31" s="455"/>
      <c r="G31" s="455"/>
      <c r="H31" s="185">
        <f t="shared" si="2"/>
        <v>0.39058823529411768</v>
      </c>
      <c r="I31" s="455"/>
    </row>
    <row r="32" spans="2:9" ht="19.5" customHeight="1" x14ac:dyDescent="0.2">
      <c r="B32" s="173" t="s">
        <v>156</v>
      </c>
      <c r="C32" s="199">
        <v>250</v>
      </c>
      <c r="D32" s="186">
        <v>267</v>
      </c>
      <c r="E32" s="192">
        <f t="shared" si="0"/>
        <v>1.0680000000000001</v>
      </c>
      <c r="F32" s="455"/>
      <c r="G32" s="455"/>
      <c r="H32" s="185">
        <f t="shared" si="2"/>
        <v>0.54764705882352949</v>
      </c>
      <c r="I32" s="455"/>
    </row>
    <row r="33" spans="2:17" ht="19.5" customHeight="1" x14ac:dyDescent="0.2">
      <c r="B33" s="173" t="s">
        <v>157</v>
      </c>
      <c r="C33" s="199">
        <v>200</v>
      </c>
      <c r="D33" s="186">
        <v>214</v>
      </c>
      <c r="E33" s="192">
        <f t="shared" si="0"/>
        <v>1.07</v>
      </c>
      <c r="F33" s="455"/>
      <c r="G33" s="455"/>
      <c r="H33" s="185">
        <f t="shared" si="2"/>
        <v>0.67352941176470593</v>
      </c>
      <c r="I33" s="455"/>
    </row>
    <row r="34" spans="2:17" ht="19.5" customHeight="1" x14ac:dyDescent="0.2">
      <c r="B34" s="173" t="s">
        <v>158</v>
      </c>
      <c r="C34" s="199">
        <v>200</v>
      </c>
      <c r="D34" s="186">
        <v>242</v>
      </c>
      <c r="E34" s="192">
        <f t="shared" si="0"/>
        <v>1.21</v>
      </c>
      <c r="F34" s="455"/>
      <c r="G34" s="455"/>
      <c r="H34" s="185">
        <f t="shared" si="2"/>
        <v>0.8158823529411765</v>
      </c>
      <c r="I34" s="455"/>
    </row>
    <row r="35" spans="2:17" ht="19.5" customHeight="1" x14ac:dyDescent="0.2">
      <c r="B35" s="173" t="s">
        <v>159</v>
      </c>
      <c r="C35" s="199">
        <v>150</v>
      </c>
      <c r="D35" s="186">
        <v>225</v>
      </c>
      <c r="E35" s="192">
        <f t="shared" si="0"/>
        <v>1.5</v>
      </c>
      <c r="F35" s="455"/>
      <c r="G35" s="455"/>
      <c r="H35" s="185">
        <f t="shared" si="2"/>
        <v>0.94823529411764707</v>
      </c>
      <c r="I35" s="455"/>
    </row>
    <row r="36" spans="2:17" ht="19.5" customHeight="1" x14ac:dyDescent="0.2">
      <c r="B36" s="173" t="s">
        <v>160</v>
      </c>
      <c r="C36" s="199">
        <v>150</v>
      </c>
      <c r="D36" s="186"/>
      <c r="E36" s="192">
        <f t="shared" si="0"/>
        <v>0</v>
      </c>
      <c r="F36" s="455"/>
      <c r="G36" s="455"/>
      <c r="H36" s="185">
        <f t="shared" si="1"/>
        <v>0</v>
      </c>
      <c r="I36" s="455"/>
    </row>
    <row r="37" spans="2:17" ht="19.5" customHeight="1" x14ac:dyDescent="0.2">
      <c r="B37" s="173" t="s">
        <v>161</v>
      </c>
      <c r="C37" s="199">
        <v>100</v>
      </c>
      <c r="D37" s="186"/>
      <c r="E37" s="192">
        <f t="shared" si="0"/>
        <v>0</v>
      </c>
      <c r="F37" s="455"/>
      <c r="G37" s="455"/>
      <c r="H37" s="185">
        <f t="shared" si="1"/>
        <v>0</v>
      </c>
      <c r="I37" s="455"/>
    </row>
    <row r="38" spans="2:17" ht="19.5" customHeight="1" x14ac:dyDescent="0.2">
      <c r="B38" s="173" t="s">
        <v>162</v>
      </c>
      <c r="C38" s="199">
        <v>30</v>
      </c>
      <c r="D38" s="186"/>
      <c r="E38" s="192">
        <f t="shared" si="0"/>
        <v>0</v>
      </c>
      <c r="F38" s="456"/>
      <c r="G38" s="456"/>
      <c r="H38" s="185">
        <f t="shared" si="1"/>
        <v>0</v>
      </c>
      <c r="I38" s="456"/>
    </row>
    <row r="39" spans="2:17" ht="177.75" customHeight="1" x14ac:dyDescent="0.2">
      <c r="B39" s="174" t="s">
        <v>271</v>
      </c>
      <c r="C39" s="484" t="s">
        <v>386</v>
      </c>
      <c r="D39" s="429"/>
      <c r="E39" s="429"/>
      <c r="F39" s="429"/>
      <c r="G39" s="429"/>
      <c r="H39" s="429"/>
      <c r="I39" s="430"/>
    </row>
    <row r="40" spans="2:17" ht="34.5" customHeight="1" x14ac:dyDescent="0.2">
      <c r="B40" s="422"/>
      <c r="C40" s="315"/>
      <c r="D40" s="315"/>
      <c r="E40" s="315"/>
      <c r="F40" s="315"/>
      <c r="G40" s="315"/>
      <c r="H40" s="315"/>
      <c r="I40" s="423"/>
    </row>
    <row r="41" spans="2:17" ht="34.5" customHeight="1" x14ac:dyDescent="0.2">
      <c r="B41" s="424"/>
      <c r="C41" s="318"/>
      <c r="D41" s="318"/>
      <c r="E41" s="318"/>
      <c r="F41" s="318"/>
      <c r="G41" s="318"/>
      <c r="H41" s="318"/>
      <c r="I41" s="425"/>
    </row>
    <row r="42" spans="2:17" ht="34.5" customHeight="1" x14ac:dyDescent="0.2">
      <c r="B42" s="424"/>
      <c r="C42" s="318"/>
      <c r="D42" s="318"/>
      <c r="E42" s="318"/>
      <c r="F42" s="318"/>
      <c r="G42" s="318"/>
      <c r="H42" s="318"/>
      <c r="I42" s="425"/>
    </row>
    <row r="43" spans="2:17" ht="34.5" customHeight="1" x14ac:dyDescent="0.2">
      <c r="B43" s="424"/>
      <c r="C43" s="318"/>
      <c r="D43" s="318"/>
      <c r="E43" s="318"/>
      <c r="F43" s="318"/>
      <c r="G43" s="318"/>
      <c r="H43" s="318"/>
      <c r="I43" s="425"/>
    </row>
    <row r="44" spans="2:17" ht="72" customHeight="1" x14ac:dyDescent="0.2">
      <c r="B44" s="426"/>
      <c r="C44" s="321"/>
      <c r="D44" s="321"/>
      <c r="E44" s="321"/>
      <c r="F44" s="321"/>
      <c r="G44" s="321"/>
      <c r="H44" s="321"/>
      <c r="I44" s="427"/>
    </row>
    <row r="45" spans="2:17" ht="144.75" customHeight="1" x14ac:dyDescent="0.2">
      <c r="B45" s="164" t="s">
        <v>272</v>
      </c>
      <c r="C45" s="428" t="s">
        <v>387</v>
      </c>
      <c r="D45" s="429"/>
      <c r="E45" s="429"/>
      <c r="F45" s="429"/>
      <c r="G45" s="429"/>
      <c r="H45" s="429"/>
      <c r="I45" s="430"/>
      <c r="L45" s="7"/>
      <c r="M45" s="7"/>
      <c r="N45" s="7"/>
      <c r="O45" s="7"/>
      <c r="P45" s="7"/>
      <c r="Q45" s="7"/>
    </row>
    <row r="46" spans="2:17" ht="32.25" customHeight="1" x14ac:dyDescent="0.2">
      <c r="B46" s="164" t="s">
        <v>273</v>
      </c>
      <c r="C46" s="428" t="s">
        <v>325</v>
      </c>
      <c r="D46" s="429"/>
      <c r="E46" s="429"/>
      <c r="F46" s="429"/>
      <c r="G46" s="429"/>
      <c r="H46" s="429"/>
      <c r="I46" s="430"/>
    </row>
    <row r="47" spans="2:17" ht="66" customHeight="1" x14ac:dyDescent="0.2">
      <c r="B47" s="175" t="s">
        <v>274</v>
      </c>
      <c r="C47" s="485" t="s">
        <v>380</v>
      </c>
      <c r="D47" s="486"/>
      <c r="E47" s="486"/>
      <c r="F47" s="486"/>
      <c r="G47" s="486"/>
      <c r="H47" s="486"/>
      <c r="I47" s="487"/>
    </row>
    <row r="48" spans="2:17" ht="22.5" customHeight="1" x14ac:dyDescent="0.2">
      <c r="B48" s="434" t="s">
        <v>276</v>
      </c>
      <c r="C48" s="434"/>
      <c r="D48" s="434"/>
      <c r="E48" s="434"/>
      <c r="F48" s="434"/>
      <c r="G48" s="434"/>
      <c r="H48" s="434"/>
      <c r="I48" s="434"/>
    </row>
    <row r="49" spans="2:9" ht="22.5" customHeight="1" x14ac:dyDescent="0.2">
      <c r="B49" s="418" t="s">
        <v>277</v>
      </c>
      <c r="C49" s="177" t="s">
        <v>278</v>
      </c>
      <c r="D49" s="420" t="s">
        <v>279</v>
      </c>
      <c r="E49" s="420"/>
      <c r="F49" s="420"/>
      <c r="G49" s="420" t="s">
        <v>280</v>
      </c>
      <c r="H49" s="420"/>
      <c r="I49" s="420"/>
    </row>
    <row r="50" spans="2:9" ht="30.75" customHeight="1" x14ac:dyDescent="0.2">
      <c r="B50" s="419"/>
      <c r="C50" s="178"/>
      <c r="D50" s="421"/>
      <c r="E50" s="421"/>
      <c r="F50" s="421"/>
      <c r="G50" s="421"/>
      <c r="H50" s="421"/>
      <c r="I50" s="421"/>
    </row>
    <row r="51" spans="2:9" ht="32.25" customHeight="1" x14ac:dyDescent="0.2">
      <c r="B51" s="176" t="s">
        <v>281</v>
      </c>
      <c r="C51" s="421" t="s">
        <v>326</v>
      </c>
      <c r="D51" s="421"/>
      <c r="E51" s="421"/>
      <c r="F51" s="421"/>
      <c r="G51" s="421"/>
      <c r="H51" s="421"/>
      <c r="I51" s="421"/>
    </row>
    <row r="52" spans="2:9" ht="28.5" customHeight="1" x14ac:dyDescent="0.2">
      <c r="B52" s="167" t="s">
        <v>283</v>
      </c>
      <c r="C52" s="435" t="s">
        <v>302</v>
      </c>
      <c r="D52" s="436"/>
      <c r="E52" s="436"/>
      <c r="F52" s="436"/>
      <c r="G52" s="436"/>
      <c r="H52" s="436"/>
      <c r="I52" s="437"/>
    </row>
    <row r="53" spans="2:9" ht="30" customHeight="1" x14ac:dyDescent="0.2">
      <c r="B53" s="175" t="s">
        <v>285</v>
      </c>
      <c r="C53" s="421" t="s">
        <v>286</v>
      </c>
      <c r="D53" s="421"/>
      <c r="E53" s="421"/>
      <c r="F53" s="421"/>
      <c r="G53" s="421"/>
      <c r="H53" s="421"/>
      <c r="I53" s="421"/>
    </row>
    <row r="54" spans="2:9" ht="31.5" customHeight="1" x14ac:dyDescent="0.2">
      <c r="B54" s="175" t="s">
        <v>287</v>
      </c>
      <c r="C54" s="421"/>
      <c r="D54" s="421"/>
      <c r="E54" s="421"/>
      <c r="F54" s="421"/>
      <c r="G54" s="421"/>
      <c r="H54" s="421"/>
      <c r="I54" s="421"/>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mergeCells count="59">
    <mergeCell ref="C39:I39"/>
    <mergeCell ref="C52:I52"/>
    <mergeCell ref="C53:I53"/>
    <mergeCell ref="C54:I54"/>
    <mergeCell ref="B49:B50"/>
    <mergeCell ref="D49:F49"/>
    <mergeCell ref="G49:I49"/>
    <mergeCell ref="D50:F50"/>
    <mergeCell ref="G50:I50"/>
    <mergeCell ref="C51:I51"/>
    <mergeCell ref="B48:I48"/>
    <mergeCell ref="B40:I44"/>
    <mergeCell ref="C45:I45"/>
    <mergeCell ref="C46:I46"/>
    <mergeCell ref="C47:I47"/>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1">
    <dataValidation type="list" allowBlank="1" showInputMessage="1" showErrorMessage="1" sqref="C9:F9 C24:E24 C7 I7 H12:I13">
      <formula1>#REF!</formula1>
    </dataValidation>
  </dataValidations>
  <pageMargins left="0.7" right="0.7" top="0.75" bottom="0.75" header="0.3" footer="0.3"/>
  <pageSetup orientation="portrait" r:id="rId1"/>
  <ignoredErrors>
    <ignoredError sqref="H27:H28 H30 I27 F27 H31 H36:H38" unlockedFormula="1"/>
    <ignoredError sqref="H29" formula="1" unlockedFormula="1"/>
  </ignoredErrors>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P60"/>
  <sheetViews>
    <sheetView topLeftCell="E25" zoomScale="90" zoomScaleNormal="90" workbookViewId="0">
      <selection activeCell="H35" sqref="H35"/>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16" width="11.42578125" style="3"/>
    <col min="17" max="16384" width="11.42578125" style="7"/>
  </cols>
  <sheetData>
    <row r="1" spans="2:9" ht="37.5" customHeight="1" x14ac:dyDescent="0.2">
      <c r="B1" s="468"/>
      <c r="C1" s="379" t="s">
        <v>1</v>
      </c>
      <c r="D1" s="379"/>
      <c r="E1" s="379"/>
      <c r="F1" s="379"/>
      <c r="G1" s="379"/>
      <c r="H1" s="379"/>
      <c r="I1" s="469"/>
    </row>
    <row r="2" spans="2:9" ht="37.5" customHeight="1" x14ac:dyDescent="0.2">
      <c r="B2" s="468"/>
      <c r="C2" s="379" t="s">
        <v>210</v>
      </c>
      <c r="D2" s="379"/>
      <c r="E2" s="379"/>
      <c r="F2" s="379"/>
      <c r="G2" s="379"/>
      <c r="H2" s="379"/>
      <c r="I2" s="469"/>
    </row>
    <row r="3" spans="2:9" ht="37.5" customHeight="1" x14ac:dyDescent="0.2">
      <c r="B3" s="468"/>
      <c r="C3" s="379" t="s">
        <v>211</v>
      </c>
      <c r="D3" s="379"/>
      <c r="E3" s="379"/>
      <c r="F3" s="379" t="s">
        <v>212</v>
      </c>
      <c r="G3" s="379"/>
      <c r="H3" s="379"/>
      <c r="I3" s="469"/>
    </row>
    <row r="4" spans="2:9" ht="23.25" customHeight="1" x14ac:dyDescent="0.2">
      <c r="B4" s="470"/>
      <c r="C4" s="470"/>
      <c r="D4" s="470"/>
      <c r="E4" s="470"/>
      <c r="F4" s="470"/>
      <c r="G4" s="470"/>
      <c r="H4" s="470"/>
      <c r="I4" s="470"/>
    </row>
    <row r="5" spans="2:9" ht="24" customHeight="1" x14ac:dyDescent="0.2">
      <c r="B5" s="471" t="s">
        <v>213</v>
      </c>
      <c r="C5" s="471"/>
      <c r="D5" s="471"/>
      <c r="E5" s="471"/>
      <c r="F5" s="471"/>
      <c r="G5" s="471"/>
      <c r="H5" s="471"/>
      <c r="I5" s="471"/>
    </row>
    <row r="6" spans="2:9" ht="30.75" customHeight="1" x14ac:dyDescent="0.2">
      <c r="B6" s="164" t="s">
        <v>214</v>
      </c>
      <c r="C6" s="179">
        <v>5</v>
      </c>
      <c r="D6" s="472" t="s">
        <v>215</v>
      </c>
      <c r="E6" s="472"/>
      <c r="F6" s="457" t="s">
        <v>327</v>
      </c>
      <c r="G6" s="457"/>
      <c r="H6" s="457"/>
      <c r="I6" s="457"/>
    </row>
    <row r="7" spans="2:9" ht="30.75" customHeight="1" x14ac:dyDescent="0.2">
      <c r="B7" s="164" t="s">
        <v>217</v>
      </c>
      <c r="C7" s="179" t="s">
        <v>96</v>
      </c>
      <c r="D7" s="472" t="s">
        <v>218</v>
      </c>
      <c r="E7" s="472"/>
      <c r="F7" s="457" t="s">
        <v>219</v>
      </c>
      <c r="G7" s="457"/>
      <c r="H7" s="167" t="s">
        <v>220</v>
      </c>
      <c r="I7" s="179" t="s">
        <v>78</v>
      </c>
    </row>
    <row r="8" spans="2:9" ht="30.75" customHeight="1" x14ac:dyDescent="0.2">
      <c r="B8" s="164" t="s">
        <v>221</v>
      </c>
      <c r="C8" s="457" t="s">
        <v>222</v>
      </c>
      <c r="D8" s="457"/>
      <c r="E8" s="457"/>
      <c r="F8" s="457"/>
      <c r="G8" s="167" t="s">
        <v>223</v>
      </c>
      <c r="H8" s="463">
        <v>7560</v>
      </c>
      <c r="I8" s="463"/>
    </row>
    <row r="9" spans="2:9" ht="30.75" customHeight="1" x14ac:dyDescent="0.2">
      <c r="B9" s="164" t="s">
        <v>62</v>
      </c>
      <c r="C9" s="464" t="s">
        <v>82</v>
      </c>
      <c r="D9" s="464"/>
      <c r="E9" s="464"/>
      <c r="F9" s="464"/>
      <c r="G9" s="167" t="s">
        <v>224</v>
      </c>
      <c r="H9" s="465" t="s">
        <v>225</v>
      </c>
      <c r="I9" s="465"/>
    </row>
    <row r="10" spans="2:9" ht="30.75" customHeight="1" x14ac:dyDescent="0.2">
      <c r="B10" s="164" t="s">
        <v>226</v>
      </c>
      <c r="C10" s="466" t="s">
        <v>227</v>
      </c>
      <c r="D10" s="466"/>
      <c r="E10" s="466"/>
      <c r="F10" s="466"/>
      <c r="G10" s="466"/>
      <c r="H10" s="466"/>
      <c r="I10" s="466"/>
    </row>
    <row r="11" spans="2:9" ht="30.75" customHeight="1" x14ac:dyDescent="0.2">
      <c r="B11" s="164" t="s">
        <v>228</v>
      </c>
      <c r="C11" s="458" t="s">
        <v>229</v>
      </c>
      <c r="D11" s="458"/>
      <c r="E11" s="458"/>
      <c r="F11" s="458"/>
      <c r="G11" s="458"/>
      <c r="H11" s="458"/>
      <c r="I11" s="458"/>
    </row>
    <row r="12" spans="2:9" ht="30.75" customHeight="1" x14ac:dyDescent="0.2">
      <c r="B12" s="164" t="s">
        <v>230</v>
      </c>
      <c r="C12" s="347" t="s">
        <v>328</v>
      </c>
      <c r="D12" s="347"/>
      <c r="E12" s="347"/>
      <c r="F12" s="347"/>
      <c r="G12" s="167" t="s">
        <v>232</v>
      </c>
      <c r="H12" s="349" t="s">
        <v>100</v>
      </c>
      <c r="I12" s="349"/>
    </row>
    <row r="13" spans="2:9" ht="30.75" customHeight="1" x14ac:dyDescent="0.2">
      <c r="B13" s="164" t="s">
        <v>233</v>
      </c>
      <c r="C13" s="467" t="s">
        <v>234</v>
      </c>
      <c r="D13" s="467"/>
      <c r="E13" s="467"/>
      <c r="F13" s="467"/>
      <c r="G13" s="167" t="s">
        <v>235</v>
      </c>
      <c r="H13" s="458" t="s">
        <v>42</v>
      </c>
      <c r="I13" s="458"/>
    </row>
    <row r="14" spans="2:9" ht="64.5" customHeight="1" x14ac:dyDescent="0.2">
      <c r="B14" s="164" t="s">
        <v>236</v>
      </c>
      <c r="C14" s="353" t="s">
        <v>329</v>
      </c>
      <c r="D14" s="353"/>
      <c r="E14" s="353"/>
      <c r="F14" s="353"/>
      <c r="G14" s="353"/>
      <c r="H14" s="353"/>
      <c r="I14" s="353"/>
    </row>
    <row r="15" spans="2:9" ht="30.75" customHeight="1" x14ac:dyDescent="0.2">
      <c r="B15" s="164" t="s">
        <v>238</v>
      </c>
      <c r="C15" s="347" t="s">
        <v>319</v>
      </c>
      <c r="D15" s="347"/>
      <c r="E15" s="347"/>
      <c r="F15" s="347"/>
      <c r="G15" s="347"/>
      <c r="H15" s="347"/>
      <c r="I15" s="347"/>
    </row>
    <row r="16" spans="2:9" ht="20.25" customHeight="1" x14ac:dyDescent="0.2">
      <c r="B16" s="164" t="s">
        <v>240</v>
      </c>
      <c r="C16" s="457" t="s">
        <v>330</v>
      </c>
      <c r="D16" s="457"/>
      <c r="E16" s="457"/>
      <c r="F16" s="457"/>
      <c r="G16" s="457"/>
      <c r="H16" s="457"/>
      <c r="I16" s="457"/>
    </row>
    <row r="17" spans="2:10" ht="30.75" customHeight="1" x14ac:dyDescent="0.2">
      <c r="B17" s="164" t="s">
        <v>242</v>
      </c>
      <c r="C17" s="458" t="s">
        <v>331</v>
      </c>
      <c r="D17" s="459"/>
      <c r="E17" s="459"/>
      <c r="F17" s="459"/>
      <c r="G17" s="459"/>
      <c r="H17" s="459"/>
      <c r="I17" s="459"/>
    </row>
    <row r="18" spans="2:10" ht="18" customHeight="1" x14ac:dyDescent="0.2">
      <c r="B18" s="460" t="s">
        <v>244</v>
      </c>
      <c r="C18" s="461" t="s">
        <v>245</v>
      </c>
      <c r="D18" s="461"/>
      <c r="E18" s="461"/>
      <c r="F18" s="462" t="s">
        <v>246</v>
      </c>
      <c r="G18" s="462"/>
      <c r="H18" s="462"/>
      <c r="I18" s="462"/>
    </row>
    <row r="19" spans="2:10" ht="39.75" customHeight="1" x14ac:dyDescent="0.2">
      <c r="B19" s="460"/>
      <c r="C19" s="457" t="s">
        <v>332</v>
      </c>
      <c r="D19" s="457"/>
      <c r="E19" s="457"/>
      <c r="F19" s="457" t="s">
        <v>333</v>
      </c>
      <c r="G19" s="457"/>
      <c r="H19" s="457"/>
      <c r="I19" s="457"/>
    </row>
    <row r="20" spans="2:10" ht="39.75" customHeight="1" x14ac:dyDescent="0.2">
      <c r="B20" s="165" t="s">
        <v>249</v>
      </c>
      <c r="C20" s="435" t="s">
        <v>334</v>
      </c>
      <c r="D20" s="436"/>
      <c r="E20" s="437"/>
      <c r="F20" s="349" t="s">
        <v>335</v>
      </c>
      <c r="G20" s="349"/>
      <c r="H20" s="349"/>
      <c r="I20" s="350"/>
    </row>
    <row r="21" spans="2:10" ht="42" customHeight="1" x14ac:dyDescent="0.2">
      <c r="B21" s="165" t="s">
        <v>252</v>
      </c>
      <c r="C21" s="438" t="s">
        <v>336</v>
      </c>
      <c r="D21" s="439"/>
      <c r="E21" s="440"/>
      <c r="F21" s="441" t="s">
        <v>337</v>
      </c>
      <c r="G21" s="442"/>
      <c r="H21" s="442"/>
      <c r="I21" s="443"/>
    </row>
    <row r="22" spans="2:10" ht="32.25" customHeight="1" x14ac:dyDescent="0.2">
      <c r="B22" s="165" t="s">
        <v>255</v>
      </c>
      <c r="C22" s="444">
        <v>44927</v>
      </c>
      <c r="D22" s="445"/>
      <c r="E22" s="446"/>
      <c r="F22" s="167" t="s">
        <v>256</v>
      </c>
      <c r="G22" s="193">
        <v>430</v>
      </c>
      <c r="H22" s="167" t="s">
        <v>257</v>
      </c>
      <c r="I22" s="194">
        <f>60+390+430</f>
        <v>880</v>
      </c>
      <c r="J22" s="190"/>
    </row>
    <row r="23" spans="2:10" ht="27" customHeight="1" x14ac:dyDescent="0.2">
      <c r="B23" s="165" t="s">
        <v>258</v>
      </c>
      <c r="C23" s="444">
        <v>45291</v>
      </c>
      <c r="D23" s="327"/>
      <c r="E23" s="447"/>
      <c r="F23" s="167" t="s">
        <v>259</v>
      </c>
      <c r="G23" s="481">
        <v>75</v>
      </c>
      <c r="H23" s="482"/>
      <c r="I23" s="483"/>
    </row>
    <row r="24" spans="2:10" ht="30.75" customHeight="1" x14ac:dyDescent="0.2">
      <c r="B24" s="166" t="s">
        <v>260</v>
      </c>
      <c r="C24" s="339" t="s">
        <v>112</v>
      </c>
      <c r="D24" s="340"/>
      <c r="E24" s="341"/>
      <c r="F24" s="181" t="s">
        <v>261</v>
      </c>
      <c r="G24" s="441" t="s">
        <v>262</v>
      </c>
      <c r="H24" s="442"/>
      <c r="I24" s="451"/>
    </row>
    <row r="25" spans="2:10" ht="22.5" customHeight="1" x14ac:dyDescent="0.2">
      <c r="B25" s="452" t="s">
        <v>263</v>
      </c>
      <c r="C25" s="434"/>
      <c r="D25" s="434"/>
      <c r="E25" s="434"/>
      <c r="F25" s="434"/>
      <c r="G25" s="434"/>
      <c r="H25" s="434"/>
      <c r="I25" s="453"/>
    </row>
    <row r="26" spans="2:10" ht="43.5" customHeight="1" x14ac:dyDescent="0.2">
      <c r="B26" s="169" t="s">
        <v>142</v>
      </c>
      <c r="C26" s="170" t="s">
        <v>264</v>
      </c>
      <c r="D26" s="170" t="s">
        <v>265</v>
      </c>
      <c r="E26" s="171" t="s">
        <v>266</v>
      </c>
      <c r="F26" s="170" t="s">
        <v>267</v>
      </c>
      <c r="G26" s="170" t="s">
        <v>268</v>
      </c>
      <c r="H26" s="171" t="s">
        <v>269</v>
      </c>
      <c r="I26" s="172" t="s">
        <v>270</v>
      </c>
    </row>
    <row r="27" spans="2:10" ht="19.5" customHeight="1" x14ac:dyDescent="0.2">
      <c r="B27" s="173" t="s">
        <v>151</v>
      </c>
      <c r="C27" s="202">
        <v>1</v>
      </c>
      <c r="D27" s="201">
        <f>75*0.01333</f>
        <v>0.99975000000000003</v>
      </c>
      <c r="E27" s="192">
        <f>IF(OR(C27=0,C27=""),0,D27/C27)</f>
        <v>0.99975000000000003</v>
      </c>
      <c r="F27" s="473">
        <f>SUM(C27:C38)</f>
        <v>75</v>
      </c>
      <c r="G27" s="454">
        <f>SUM(D27:D38)</f>
        <v>71.997250000000008</v>
      </c>
      <c r="H27" s="185">
        <f>+(D27*100%)/$G$23</f>
        <v>1.333E-2</v>
      </c>
      <c r="I27" s="454">
        <f>G27+I22</f>
        <v>951.99725000000001</v>
      </c>
    </row>
    <row r="28" spans="2:10" ht="19.5" customHeight="1" x14ac:dyDescent="0.2">
      <c r="B28" s="173" t="s">
        <v>152</v>
      </c>
      <c r="C28" s="202">
        <v>4</v>
      </c>
      <c r="D28" s="202">
        <f>75*0.0533</f>
        <v>3.9975000000000001</v>
      </c>
      <c r="E28" s="192">
        <f t="shared" ref="E28:E38" si="0">IF(OR(C28=0,C28=""),0,D28/C28)</f>
        <v>0.99937500000000001</v>
      </c>
      <c r="F28" s="474"/>
      <c r="G28" s="455"/>
      <c r="H28" s="185">
        <f t="shared" ref="H28:H38" si="1">+(D28*100%)/$G$23</f>
        <v>5.33E-2</v>
      </c>
      <c r="I28" s="455"/>
    </row>
    <row r="29" spans="2:10" ht="19.5" customHeight="1" x14ac:dyDescent="0.2">
      <c r="B29" s="173" t="s">
        <v>153</v>
      </c>
      <c r="C29" s="202">
        <v>6</v>
      </c>
      <c r="D29" s="202">
        <v>8</v>
      </c>
      <c r="E29" s="192">
        <f t="shared" si="0"/>
        <v>1.3333333333333333</v>
      </c>
      <c r="F29" s="474"/>
      <c r="G29" s="455"/>
      <c r="H29" s="185">
        <f>+(D29*100%)/$G$23+H28+H27</f>
        <v>0.17329666666666668</v>
      </c>
      <c r="I29" s="455"/>
    </row>
    <row r="30" spans="2:10" ht="19.5" customHeight="1" x14ac:dyDescent="0.2">
      <c r="B30" s="173" t="s">
        <v>154</v>
      </c>
      <c r="C30" s="202">
        <v>9</v>
      </c>
      <c r="D30" s="202">
        <v>10</v>
      </c>
      <c r="E30" s="192">
        <f t="shared" si="0"/>
        <v>1.1111111111111112</v>
      </c>
      <c r="F30" s="474"/>
      <c r="G30" s="455"/>
      <c r="H30" s="185">
        <f t="shared" ref="H30:H35" si="2">+(D30*100%)/$G$23+H29</f>
        <v>0.30663000000000001</v>
      </c>
      <c r="I30" s="455"/>
    </row>
    <row r="31" spans="2:10" ht="19.5" customHeight="1" x14ac:dyDescent="0.2">
      <c r="B31" s="173" t="s">
        <v>155</v>
      </c>
      <c r="C31" s="202">
        <v>9</v>
      </c>
      <c r="D31" s="202">
        <v>15</v>
      </c>
      <c r="E31" s="192">
        <f t="shared" si="0"/>
        <v>1.6666666666666667</v>
      </c>
      <c r="F31" s="474"/>
      <c r="G31" s="455"/>
      <c r="H31" s="185">
        <f t="shared" si="2"/>
        <v>0.50663000000000002</v>
      </c>
      <c r="I31" s="455"/>
    </row>
    <row r="32" spans="2:10" ht="19.5" customHeight="1" x14ac:dyDescent="0.2">
      <c r="B32" s="173" t="s">
        <v>156</v>
      </c>
      <c r="C32" s="202">
        <v>9</v>
      </c>
      <c r="D32" s="202">
        <v>10</v>
      </c>
      <c r="E32" s="192">
        <f t="shared" si="0"/>
        <v>1.1111111111111112</v>
      </c>
      <c r="F32" s="474"/>
      <c r="G32" s="455"/>
      <c r="H32" s="213">
        <f t="shared" si="2"/>
        <v>0.63996333333333333</v>
      </c>
      <c r="I32" s="455"/>
    </row>
    <row r="33" spans="2:10" ht="19.5" customHeight="1" x14ac:dyDescent="0.2">
      <c r="B33" s="173" t="s">
        <v>157</v>
      </c>
      <c r="C33" s="202">
        <v>8</v>
      </c>
      <c r="D33" s="202">
        <v>10</v>
      </c>
      <c r="E33" s="192">
        <f t="shared" si="0"/>
        <v>1.25</v>
      </c>
      <c r="F33" s="474"/>
      <c r="G33" s="455"/>
      <c r="H33" s="185">
        <f t="shared" si="2"/>
        <v>0.77329666666666663</v>
      </c>
      <c r="I33" s="455"/>
    </row>
    <row r="34" spans="2:10" ht="19.5" customHeight="1" x14ac:dyDescent="0.2">
      <c r="B34" s="173" t="s">
        <v>158</v>
      </c>
      <c r="C34" s="202">
        <v>8</v>
      </c>
      <c r="D34" s="202">
        <v>9</v>
      </c>
      <c r="E34" s="192">
        <f t="shared" si="0"/>
        <v>1.125</v>
      </c>
      <c r="F34" s="474"/>
      <c r="G34" s="455"/>
      <c r="H34" s="185">
        <f t="shared" si="2"/>
        <v>0.89329666666666663</v>
      </c>
      <c r="I34" s="455"/>
    </row>
    <row r="35" spans="2:10" ht="19.5" customHeight="1" x14ac:dyDescent="0.2">
      <c r="B35" s="173" t="s">
        <v>159</v>
      </c>
      <c r="C35" s="202">
        <v>8</v>
      </c>
      <c r="D35" s="202">
        <v>5</v>
      </c>
      <c r="E35" s="192">
        <f t="shared" si="0"/>
        <v>0.625</v>
      </c>
      <c r="F35" s="474"/>
      <c r="G35" s="455"/>
      <c r="H35" s="185">
        <f t="shared" si="2"/>
        <v>0.95996333333333328</v>
      </c>
      <c r="I35" s="455"/>
    </row>
    <row r="36" spans="2:10" ht="19.5" customHeight="1" x14ac:dyDescent="0.2">
      <c r="B36" s="173" t="s">
        <v>160</v>
      </c>
      <c r="C36" s="202">
        <v>7</v>
      </c>
      <c r="D36" s="202"/>
      <c r="E36" s="192">
        <f t="shared" si="0"/>
        <v>0</v>
      </c>
      <c r="F36" s="474"/>
      <c r="G36" s="455"/>
      <c r="H36" s="185">
        <f t="shared" si="1"/>
        <v>0</v>
      </c>
      <c r="I36" s="455"/>
    </row>
    <row r="37" spans="2:10" ht="19.5" customHeight="1" x14ac:dyDescent="0.2">
      <c r="B37" s="173" t="s">
        <v>161</v>
      </c>
      <c r="C37" s="202">
        <v>3</v>
      </c>
      <c r="D37" s="202"/>
      <c r="E37" s="192">
        <f t="shared" si="0"/>
        <v>0</v>
      </c>
      <c r="F37" s="474"/>
      <c r="G37" s="455"/>
      <c r="H37" s="185">
        <f t="shared" si="1"/>
        <v>0</v>
      </c>
      <c r="I37" s="455"/>
    </row>
    <row r="38" spans="2:10" ht="19.5" customHeight="1" x14ac:dyDescent="0.2">
      <c r="B38" s="173" t="s">
        <v>162</v>
      </c>
      <c r="C38" s="202">
        <v>3</v>
      </c>
      <c r="D38" s="202"/>
      <c r="E38" s="183">
        <f t="shared" si="0"/>
        <v>0</v>
      </c>
      <c r="F38" s="475"/>
      <c r="G38" s="456"/>
      <c r="H38" s="185">
        <f t="shared" si="1"/>
        <v>0</v>
      </c>
      <c r="I38" s="456"/>
    </row>
    <row r="39" spans="2:10" ht="129" customHeight="1" x14ac:dyDescent="0.2">
      <c r="B39" s="174" t="s">
        <v>271</v>
      </c>
      <c r="C39" s="484" t="s">
        <v>388</v>
      </c>
      <c r="D39" s="488"/>
      <c r="E39" s="488"/>
      <c r="F39" s="488"/>
      <c r="G39" s="488"/>
      <c r="H39" s="488"/>
      <c r="I39" s="489"/>
      <c r="J39" s="206"/>
    </row>
    <row r="40" spans="2:10" ht="34.5" customHeight="1" x14ac:dyDescent="0.2">
      <c r="B40" s="422"/>
      <c r="C40" s="315"/>
      <c r="D40" s="315"/>
      <c r="E40" s="315"/>
      <c r="F40" s="315"/>
      <c r="G40" s="315"/>
      <c r="H40" s="315"/>
      <c r="I40" s="423"/>
    </row>
    <row r="41" spans="2:10" ht="34.5" customHeight="1" x14ac:dyDescent="0.2">
      <c r="B41" s="424"/>
      <c r="C41" s="318"/>
      <c r="D41" s="318"/>
      <c r="E41" s="318"/>
      <c r="F41" s="318"/>
      <c r="G41" s="318"/>
      <c r="H41" s="318"/>
      <c r="I41" s="425"/>
    </row>
    <row r="42" spans="2:10" ht="34.5" customHeight="1" x14ac:dyDescent="0.2">
      <c r="B42" s="424"/>
      <c r="C42" s="318"/>
      <c r="D42" s="318"/>
      <c r="E42" s="318"/>
      <c r="F42" s="318"/>
      <c r="G42" s="318"/>
      <c r="H42" s="318"/>
      <c r="I42" s="425"/>
    </row>
    <row r="43" spans="2:10" ht="34.5" customHeight="1" x14ac:dyDescent="0.2">
      <c r="B43" s="424"/>
      <c r="C43" s="318"/>
      <c r="D43" s="318"/>
      <c r="E43" s="318"/>
      <c r="F43" s="318"/>
      <c r="G43" s="318"/>
      <c r="H43" s="318"/>
      <c r="I43" s="425"/>
    </row>
    <row r="44" spans="2:10" ht="34.5" customHeight="1" x14ac:dyDescent="0.2">
      <c r="B44" s="426"/>
      <c r="C44" s="321"/>
      <c r="D44" s="321"/>
      <c r="E44" s="321"/>
      <c r="F44" s="321"/>
      <c r="G44" s="321"/>
      <c r="H44" s="321"/>
      <c r="I44" s="427"/>
    </row>
    <row r="45" spans="2:10" ht="51.95" customHeight="1" x14ac:dyDescent="0.2">
      <c r="B45" s="164" t="s">
        <v>272</v>
      </c>
      <c r="C45" s="484" t="s">
        <v>389</v>
      </c>
      <c r="D45" s="488"/>
      <c r="E45" s="488"/>
      <c r="F45" s="488"/>
      <c r="G45" s="488"/>
      <c r="H45" s="488"/>
      <c r="I45" s="489"/>
    </row>
    <row r="46" spans="2:10" ht="42" customHeight="1" x14ac:dyDescent="0.2">
      <c r="B46" s="164" t="s">
        <v>273</v>
      </c>
      <c r="C46" s="484" t="s">
        <v>338</v>
      </c>
      <c r="D46" s="488"/>
      <c r="E46" s="488"/>
      <c r="F46" s="488"/>
      <c r="G46" s="488"/>
      <c r="H46" s="488"/>
      <c r="I46" s="489"/>
    </row>
    <row r="47" spans="2:10" ht="33.75" customHeight="1" x14ac:dyDescent="0.2">
      <c r="B47" s="175" t="s">
        <v>274</v>
      </c>
      <c r="C47" s="490" t="s">
        <v>339</v>
      </c>
      <c r="D47" s="491"/>
      <c r="E47" s="491"/>
      <c r="F47" s="491"/>
      <c r="G47" s="491"/>
      <c r="H47" s="491"/>
      <c r="I47" s="492"/>
    </row>
    <row r="48" spans="2:10" ht="22.5" customHeight="1" x14ac:dyDescent="0.2">
      <c r="B48" s="434" t="s">
        <v>276</v>
      </c>
      <c r="C48" s="434"/>
      <c r="D48" s="434"/>
      <c r="E48" s="434"/>
      <c r="F48" s="434"/>
      <c r="G48" s="434"/>
      <c r="H48" s="434"/>
      <c r="I48" s="434"/>
    </row>
    <row r="49" spans="2:9" ht="22.5" customHeight="1" x14ac:dyDescent="0.2">
      <c r="B49" s="418" t="s">
        <v>277</v>
      </c>
      <c r="C49" s="177" t="s">
        <v>278</v>
      </c>
      <c r="D49" s="420" t="s">
        <v>279</v>
      </c>
      <c r="E49" s="420"/>
      <c r="F49" s="420"/>
      <c r="G49" s="420" t="s">
        <v>280</v>
      </c>
      <c r="H49" s="420"/>
      <c r="I49" s="420"/>
    </row>
    <row r="50" spans="2:9" ht="30.75" customHeight="1" x14ac:dyDescent="0.2">
      <c r="B50" s="419"/>
      <c r="C50" s="178"/>
      <c r="D50" s="421"/>
      <c r="E50" s="421"/>
      <c r="F50" s="421"/>
      <c r="G50" s="421"/>
      <c r="H50" s="421"/>
      <c r="I50" s="421"/>
    </row>
    <row r="51" spans="2:9" ht="32.25" customHeight="1" x14ac:dyDescent="0.2">
      <c r="B51" s="176" t="s">
        <v>281</v>
      </c>
      <c r="C51" s="421" t="s">
        <v>340</v>
      </c>
      <c r="D51" s="421"/>
      <c r="E51" s="421"/>
      <c r="F51" s="421"/>
      <c r="G51" s="421"/>
      <c r="H51" s="421"/>
      <c r="I51" s="421"/>
    </row>
    <row r="52" spans="2:9" ht="28.5" customHeight="1" x14ac:dyDescent="0.2">
      <c r="B52" s="167" t="s">
        <v>283</v>
      </c>
      <c r="C52" s="435" t="s">
        <v>302</v>
      </c>
      <c r="D52" s="436"/>
      <c r="E52" s="436"/>
      <c r="F52" s="436"/>
      <c r="G52" s="436"/>
      <c r="H52" s="436"/>
      <c r="I52" s="437"/>
    </row>
    <row r="53" spans="2:9" ht="30" customHeight="1" x14ac:dyDescent="0.2">
      <c r="B53" s="175" t="s">
        <v>285</v>
      </c>
      <c r="C53" s="421" t="s">
        <v>341</v>
      </c>
      <c r="D53" s="421"/>
      <c r="E53" s="421"/>
      <c r="F53" s="421"/>
      <c r="G53" s="421"/>
      <c r="H53" s="421"/>
      <c r="I53" s="421"/>
    </row>
    <row r="54" spans="2:9" ht="31.5" customHeight="1" x14ac:dyDescent="0.2">
      <c r="B54" s="175" t="s">
        <v>287</v>
      </c>
      <c r="C54" s="421"/>
      <c r="D54" s="421"/>
      <c r="E54" s="421"/>
      <c r="F54" s="421"/>
      <c r="G54" s="421"/>
      <c r="H54" s="421"/>
      <c r="I54" s="421"/>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mergeCells count="59">
    <mergeCell ref="C8:F8"/>
    <mergeCell ref="H8:I8"/>
    <mergeCell ref="B4:I4"/>
    <mergeCell ref="B5:I5"/>
    <mergeCell ref="D6:E6"/>
    <mergeCell ref="F6:I6"/>
    <mergeCell ref="D7:E7"/>
    <mergeCell ref="F7:G7"/>
    <mergeCell ref="B1:B3"/>
    <mergeCell ref="C1:H1"/>
    <mergeCell ref="I1:I3"/>
    <mergeCell ref="C2:H2"/>
    <mergeCell ref="C3:E3"/>
    <mergeCell ref="F3:H3"/>
    <mergeCell ref="C9:F9"/>
    <mergeCell ref="H9:I9"/>
    <mergeCell ref="C10:I10"/>
    <mergeCell ref="C11:I11"/>
    <mergeCell ref="C12:F12"/>
    <mergeCell ref="H12:I12"/>
    <mergeCell ref="C13:F13"/>
    <mergeCell ref="H13:I13"/>
    <mergeCell ref="C14:I14"/>
    <mergeCell ref="C23:E23"/>
    <mergeCell ref="G23:I23"/>
    <mergeCell ref="C16:I16"/>
    <mergeCell ref="C17:I17"/>
    <mergeCell ref="C20:E20"/>
    <mergeCell ref="F20:I20"/>
    <mergeCell ref="C21:E21"/>
    <mergeCell ref="F21:I21"/>
    <mergeCell ref="C22:E22"/>
    <mergeCell ref="C15:I15"/>
    <mergeCell ref="B18:B19"/>
    <mergeCell ref="C18:E18"/>
    <mergeCell ref="F18:I18"/>
    <mergeCell ref="C19:E19"/>
    <mergeCell ref="F19:I19"/>
    <mergeCell ref="B48:I48"/>
    <mergeCell ref="C24:E24"/>
    <mergeCell ref="G24:I24"/>
    <mergeCell ref="B25:I25"/>
    <mergeCell ref="F27:F38"/>
    <mergeCell ref="G27:G38"/>
    <mergeCell ref="I27:I38"/>
    <mergeCell ref="B40:I44"/>
    <mergeCell ref="C45:I45"/>
    <mergeCell ref="C46:I46"/>
    <mergeCell ref="C47:I47"/>
    <mergeCell ref="C39:I39"/>
    <mergeCell ref="C52:I52"/>
    <mergeCell ref="C53:I53"/>
    <mergeCell ref="C54:I54"/>
    <mergeCell ref="B49:B50"/>
    <mergeCell ref="D49:F49"/>
    <mergeCell ref="G49:I49"/>
    <mergeCell ref="D50:F50"/>
    <mergeCell ref="G50:I50"/>
    <mergeCell ref="C51:I51"/>
  </mergeCells>
  <dataValidations count="1">
    <dataValidation type="list" allowBlank="1" showInputMessage="1" showErrorMessage="1" sqref="C24:E24 C7 I7 C9:F9 H12:I13">
      <formula1>#REF!</formula1>
    </dataValidation>
  </dataValidations>
  <pageMargins left="0.7" right="0.7" top="0.75" bottom="0.75" header="0.3" footer="0.3"/>
  <pageSetup orientation="portrait" r:id="rId1"/>
  <ignoredErrors>
    <ignoredError sqref="F27:I30 F36:I38 F31:G31 H31:I31 F32:G32 I32 F33:G33 I33 F34:G34 I34 F35:G35 I35" unlockedFormula="1"/>
  </ignoredErrors>
  <drawing r:id="rId2"/>
  <legacyDrawing r:id="rId3"/>
  <oleObjects>
    <mc:AlternateContent xmlns:mc="http://schemas.openxmlformats.org/markup-compatibility/2006">
      <mc:Choice Requires="x14">
        <oleObject progId="PBrush" shapeId="35805185"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80518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X60"/>
  <sheetViews>
    <sheetView tabSelected="1" topLeftCell="B46" zoomScale="80" zoomScaleNormal="80" workbookViewId="0">
      <selection activeCell="K50" sqref="K50"/>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11" width="22.42578125" style="7" customWidth="1"/>
    <col min="12" max="18" width="0" style="3" hidden="1" customWidth="1"/>
    <col min="19" max="24" width="11.42578125" style="3"/>
    <col min="25" max="16384" width="11.42578125" style="7"/>
  </cols>
  <sheetData>
    <row r="1" spans="2:14" ht="37.5" customHeight="1" x14ac:dyDescent="0.2">
      <c r="B1" s="468"/>
      <c r="C1" s="379" t="s">
        <v>1</v>
      </c>
      <c r="D1" s="379"/>
      <c r="E1" s="379"/>
      <c r="F1" s="379"/>
      <c r="G1" s="379"/>
      <c r="H1" s="379"/>
      <c r="I1" s="469"/>
      <c r="J1" s="10"/>
      <c r="K1" s="10"/>
      <c r="M1" s="11" t="s">
        <v>61</v>
      </c>
    </row>
    <row r="2" spans="2:14" ht="37.5" customHeight="1" x14ac:dyDescent="0.2">
      <c r="B2" s="468"/>
      <c r="C2" s="379" t="s">
        <v>210</v>
      </c>
      <c r="D2" s="379"/>
      <c r="E2" s="379"/>
      <c r="F2" s="379"/>
      <c r="G2" s="379"/>
      <c r="H2" s="379"/>
      <c r="I2" s="469"/>
      <c r="J2" s="10"/>
      <c r="K2" s="10"/>
      <c r="M2" s="11" t="s">
        <v>62</v>
      </c>
    </row>
    <row r="3" spans="2:14" ht="37.5" customHeight="1" x14ac:dyDescent="0.2">
      <c r="B3" s="468"/>
      <c r="C3" s="379" t="s">
        <v>211</v>
      </c>
      <c r="D3" s="379"/>
      <c r="E3" s="379"/>
      <c r="F3" s="379" t="s">
        <v>212</v>
      </c>
      <c r="G3" s="379"/>
      <c r="H3" s="379"/>
      <c r="I3" s="469"/>
      <c r="J3" s="10"/>
      <c r="K3" s="10"/>
      <c r="M3" s="11" t="s">
        <v>64</v>
      </c>
    </row>
    <row r="4" spans="2:14" ht="23.25" customHeight="1" x14ac:dyDescent="0.2">
      <c r="B4" s="470"/>
      <c r="C4" s="470"/>
      <c r="D4" s="470"/>
      <c r="E4" s="470"/>
      <c r="F4" s="470"/>
      <c r="G4" s="470"/>
      <c r="H4" s="470"/>
      <c r="I4" s="470"/>
      <c r="J4" s="12"/>
      <c r="K4" s="12"/>
    </row>
    <row r="5" spans="2:14" ht="24" customHeight="1" x14ac:dyDescent="0.2">
      <c r="B5" s="471" t="s">
        <v>213</v>
      </c>
      <c r="C5" s="471"/>
      <c r="D5" s="471"/>
      <c r="E5" s="471"/>
      <c r="F5" s="471"/>
      <c r="G5" s="471"/>
      <c r="H5" s="471"/>
      <c r="I5" s="471"/>
      <c r="J5" s="14"/>
      <c r="K5" s="14"/>
      <c r="N5" s="6" t="s">
        <v>71</v>
      </c>
    </row>
    <row r="6" spans="2:14" ht="30.75" customHeight="1" x14ac:dyDescent="0.2">
      <c r="B6" s="164" t="s">
        <v>214</v>
      </c>
      <c r="C6" s="179">
        <v>6</v>
      </c>
      <c r="D6" s="472" t="s">
        <v>215</v>
      </c>
      <c r="E6" s="472"/>
      <c r="F6" s="457" t="s">
        <v>342</v>
      </c>
      <c r="G6" s="457"/>
      <c r="H6" s="457"/>
      <c r="I6" s="457"/>
      <c r="J6" s="15"/>
      <c r="K6" s="15"/>
      <c r="M6" s="11" t="s">
        <v>75</v>
      </c>
      <c r="N6" s="6" t="s">
        <v>76</v>
      </c>
    </row>
    <row r="7" spans="2:14" ht="30.75" customHeight="1" x14ac:dyDescent="0.2">
      <c r="B7" s="164" t="s">
        <v>217</v>
      </c>
      <c r="C7" s="179" t="s">
        <v>78</v>
      </c>
      <c r="D7" s="472" t="s">
        <v>218</v>
      </c>
      <c r="E7" s="472"/>
      <c r="F7" s="457" t="s">
        <v>219</v>
      </c>
      <c r="G7" s="457"/>
      <c r="H7" s="167" t="s">
        <v>220</v>
      </c>
      <c r="I7" s="179" t="s">
        <v>96</v>
      </c>
      <c r="J7" s="17"/>
      <c r="K7" s="17"/>
      <c r="M7" s="11" t="s">
        <v>82</v>
      </c>
      <c r="N7" s="6" t="s">
        <v>83</v>
      </c>
    </row>
    <row r="8" spans="2:14" ht="30.75" customHeight="1" x14ac:dyDescent="0.2">
      <c r="B8" s="164" t="s">
        <v>221</v>
      </c>
      <c r="C8" s="457" t="s">
        <v>222</v>
      </c>
      <c r="D8" s="457"/>
      <c r="E8" s="457"/>
      <c r="F8" s="457"/>
      <c r="G8" s="167" t="s">
        <v>223</v>
      </c>
      <c r="H8" s="463">
        <v>7560</v>
      </c>
      <c r="I8" s="463"/>
      <c r="J8" s="19"/>
      <c r="K8" s="19"/>
      <c r="M8" s="11" t="s">
        <v>87</v>
      </c>
      <c r="N8" s="6" t="s">
        <v>42</v>
      </c>
    </row>
    <row r="9" spans="2:14" ht="30.75" customHeight="1" x14ac:dyDescent="0.2">
      <c r="B9" s="164" t="s">
        <v>62</v>
      </c>
      <c r="C9" s="464" t="s">
        <v>82</v>
      </c>
      <c r="D9" s="464"/>
      <c r="E9" s="464"/>
      <c r="F9" s="464"/>
      <c r="G9" s="167" t="s">
        <v>224</v>
      </c>
      <c r="H9" s="465" t="s">
        <v>225</v>
      </c>
      <c r="I9" s="465"/>
      <c r="J9" s="20"/>
      <c r="K9" s="20"/>
      <c r="M9" s="21" t="s">
        <v>91</v>
      </c>
    </row>
    <row r="10" spans="2:14" ht="30.75" customHeight="1" x14ac:dyDescent="0.2">
      <c r="B10" s="164" t="s">
        <v>226</v>
      </c>
      <c r="C10" s="466" t="s">
        <v>227</v>
      </c>
      <c r="D10" s="466"/>
      <c r="E10" s="466"/>
      <c r="F10" s="466"/>
      <c r="G10" s="466"/>
      <c r="H10" s="466"/>
      <c r="I10" s="466"/>
      <c r="J10" s="22"/>
      <c r="K10" s="22"/>
      <c r="M10" s="21"/>
    </row>
    <row r="11" spans="2:14" ht="30.75" customHeight="1" x14ac:dyDescent="0.2">
      <c r="B11" s="164" t="s">
        <v>228</v>
      </c>
      <c r="C11" s="458" t="s">
        <v>229</v>
      </c>
      <c r="D11" s="458"/>
      <c r="E11" s="458"/>
      <c r="F11" s="458"/>
      <c r="G11" s="458"/>
      <c r="H11" s="458"/>
      <c r="I11" s="458"/>
      <c r="J11" s="17"/>
      <c r="K11" s="17"/>
      <c r="M11" s="21"/>
      <c r="N11" s="6" t="s">
        <v>96</v>
      </c>
    </row>
    <row r="12" spans="2:14" ht="30.75" customHeight="1" x14ac:dyDescent="0.2">
      <c r="B12" s="164" t="s">
        <v>230</v>
      </c>
      <c r="C12" s="347" t="s">
        <v>343</v>
      </c>
      <c r="D12" s="347"/>
      <c r="E12" s="347"/>
      <c r="F12" s="347"/>
      <c r="G12" s="167" t="s">
        <v>232</v>
      </c>
      <c r="H12" s="349" t="s">
        <v>100</v>
      </c>
      <c r="I12" s="349"/>
      <c r="J12" s="17"/>
      <c r="K12" s="17"/>
      <c r="M12" s="21" t="s">
        <v>101</v>
      </c>
      <c r="N12" s="6" t="s">
        <v>78</v>
      </c>
    </row>
    <row r="13" spans="2:14" ht="30.75" customHeight="1" x14ac:dyDescent="0.2">
      <c r="B13" s="164" t="s">
        <v>233</v>
      </c>
      <c r="C13" s="467" t="s">
        <v>234</v>
      </c>
      <c r="D13" s="467"/>
      <c r="E13" s="467"/>
      <c r="F13" s="467"/>
      <c r="G13" s="167" t="s">
        <v>235</v>
      </c>
      <c r="H13" s="458" t="s">
        <v>42</v>
      </c>
      <c r="I13" s="458"/>
      <c r="J13" s="17"/>
      <c r="K13" s="17"/>
      <c r="M13" s="21" t="s">
        <v>105</v>
      </c>
    </row>
    <row r="14" spans="2:14" ht="64.5" customHeight="1" x14ac:dyDescent="0.2">
      <c r="B14" s="164" t="s">
        <v>236</v>
      </c>
      <c r="C14" s="353" t="s">
        <v>344</v>
      </c>
      <c r="D14" s="353"/>
      <c r="E14" s="353"/>
      <c r="F14" s="353"/>
      <c r="G14" s="353"/>
      <c r="H14" s="353"/>
      <c r="I14" s="353"/>
      <c r="J14" s="22"/>
      <c r="K14" s="22"/>
      <c r="M14" s="21" t="s">
        <v>108</v>
      </c>
      <c r="N14" s="6"/>
    </row>
    <row r="15" spans="2:14" ht="30.75" customHeight="1" x14ac:dyDescent="0.2">
      <c r="B15" s="164" t="s">
        <v>238</v>
      </c>
      <c r="C15" s="347" t="s">
        <v>345</v>
      </c>
      <c r="D15" s="347"/>
      <c r="E15" s="347"/>
      <c r="F15" s="347"/>
      <c r="G15" s="347"/>
      <c r="H15" s="347"/>
      <c r="I15" s="347"/>
      <c r="J15" s="23"/>
      <c r="K15" s="23"/>
      <c r="M15" s="21" t="s">
        <v>112</v>
      </c>
      <c r="N15" s="6"/>
    </row>
    <row r="16" spans="2:14" ht="20.25" customHeight="1" x14ac:dyDescent="0.2">
      <c r="B16" s="164" t="s">
        <v>240</v>
      </c>
      <c r="C16" s="457" t="s">
        <v>346</v>
      </c>
      <c r="D16" s="457"/>
      <c r="E16" s="457"/>
      <c r="F16" s="457"/>
      <c r="G16" s="457"/>
      <c r="H16" s="457"/>
      <c r="I16" s="457"/>
      <c r="J16" s="24"/>
      <c r="K16" s="24"/>
      <c r="M16" s="21"/>
      <c r="N16" s="6"/>
    </row>
    <row r="17" spans="2:14" ht="30.75" customHeight="1" x14ac:dyDescent="0.2">
      <c r="B17" s="164" t="s">
        <v>242</v>
      </c>
      <c r="C17" s="458" t="s">
        <v>347</v>
      </c>
      <c r="D17" s="459"/>
      <c r="E17" s="459"/>
      <c r="F17" s="459"/>
      <c r="G17" s="459"/>
      <c r="H17" s="459"/>
      <c r="I17" s="459"/>
      <c r="J17" s="25"/>
      <c r="K17" s="25"/>
      <c r="M17" s="21" t="s">
        <v>100</v>
      </c>
      <c r="N17" s="6"/>
    </row>
    <row r="18" spans="2:14" ht="18" customHeight="1" x14ac:dyDescent="0.2">
      <c r="B18" s="460" t="s">
        <v>244</v>
      </c>
      <c r="C18" s="461" t="s">
        <v>245</v>
      </c>
      <c r="D18" s="461"/>
      <c r="E18" s="461"/>
      <c r="F18" s="462" t="s">
        <v>246</v>
      </c>
      <c r="G18" s="462"/>
      <c r="H18" s="462"/>
      <c r="I18" s="462"/>
      <c r="J18" s="26"/>
      <c r="K18" s="26"/>
      <c r="M18" s="21" t="s">
        <v>122</v>
      </c>
      <c r="N18" s="6"/>
    </row>
    <row r="19" spans="2:14" ht="39.75" customHeight="1" x14ac:dyDescent="0.2">
      <c r="B19" s="460"/>
      <c r="C19" s="457" t="s">
        <v>348</v>
      </c>
      <c r="D19" s="457"/>
      <c r="E19" s="457"/>
      <c r="F19" s="457" t="s">
        <v>349</v>
      </c>
      <c r="G19" s="457"/>
      <c r="H19" s="457"/>
      <c r="I19" s="457"/>
      <c r="J19" s="24"/>
      <c r="K19" s="24"/>
      <c r="M19" s="21" t="s">
        <v>126</v>
      </c>
      <c r="N19" s="6"/>
    </row>
    <row r="20" spans="2:14" ht="39.75" customHeight="1" x14ac:dyDescent="0.2">
      <c r="B20" s="165" t="s">
        <v>249</v>
      </c>
      <c r="C20" s="435" t="s">
        <v>350</v>
      </c>
      <c r="D20" s="436"/>
      <c r="E20" s="437"/>
      <c r="F20" s="349" t="s">
        <v>351</v>
      </c>
      <c r="G20" s="349"/>
      <c r="H20" s="349"/>
      <c r="I20" s="350"/>
      <c r="J20" s="17"/>
      <c r="K20" s="17"/>
      <c r="M20" s="21"/>
      <c r="N20" s="6"/>
    </row>
    <row r="21" spans="2:14" ht="42" customHeight="1" x14ac:dyDescent="0.2">
      <c r="B21" s="165" t="s">
        <v>252</v>
      </c>
      <c r="C21" s="438" t="s">
        <v>352</v>
      </c>
      <c r="D21" s="439"/>
      <c r="E21" s="440"/>
      <c r="F21" s="441" t="s">
        <v>353</v>
      </c>
      <c r="G21" s="442"/>
      <c r="H21" s="442"/>
      <c r="I21" s="443"/>
      <c r="J21" s="23"/>
      <c r="K21" s="23"/>
      <c r="M21" s="27"/>
      <c r="N21" s="6"/>
    </row>
    <row r="22" spans="2:14" ht="23.25" customHeight="1" x14ac:dyDescent="0.2">
      <c r="B22" s="165" t="s">
        <v>255</v>
      </c>
      <c r="C22" s="444">
        <v>44927</v>
      </c>
      <c r="D22" s="445"/>
      <c r="E22" s="446"/>
      <c r="F22" s="167" t="s">
        <v>256</v>
      </c>
      <c r="G22" s="193">
        <v>18</v>
      </c>
      <c r="H22" s="167" t="s">
        <v>257</v>
      </c>
      <c r="I22" s="194">
        <f>3+13+18</f>
        <v>34</v>
      </c>
      <c r="J22" s="28"/>
      <c r="K22" s="28"/>
      <c r="M22" s="27"/>
    </row>
    <row r="23" spans="2:14" ht="27" customHeight="1" x14ac:dyDescent="0.2">
      <c r="B23" s="165" t="s">
        <v>258</v>
      </c>
      <c r="C23" s="444">
        <v>45291</v>
      </c>
      <c r="D23" s="327"/>
      <c r="E23" s="447"/>
      <c r="F23" s="167" t="s">
        <v>259</v>
      </c>
      <c r="G23" s="481">
        <f>+F27</f>
        <v>10</v>
      </c>
      <c r="H23" s="482"/>
      <c r="I23" s="483"/>
      <c r="J23" s="29"/>
      <c r="K23" s="29"/>
      <c r="M23" s="27"/>
    </row>
    <row r="24" spans="2:14" ht="30.75" customHeight="1" x14ac:dyDescent="0.2">
      <c r="B24" s="166" t="s">
        <v>260</v>
      </c>
      <c r="C24" s="339" t="s">
        <v>112</v>
      </c>
      <c r="D24" s="340"/>
      <c r="E24" s="341"/>
      <c r="F24" s="168" t="s">
        <v>261</v>
      </c>
      <c r="G24" s="441" t="s">
        <v>262</v>
      </c>
      <c r="H24" s="442"/>
      <c r="I24" s="451"/>
      <c r="J24" s="26"/>
      <c r="K24" s="26"/>
      <c r="M24" s="27"/>
    </row>
    <row r="25" spans="2:14" ht="22.5" customHeight="1" x14ac:dyDescent="0.2">
      <c r="B25" s="452" t="s">
        <v>263</v>
      </c>
      <c r="C25" s="434"/>
      <c r="D25" s="434"/>
      <c r="E25" s="434"/>
      <c r="F25" s="434"/>
      <c r="G25" s="434"/>
      <c r="H25" s="434"/>
      <c r="I25" s="453"/>
      <c r="J25" s="14"/>
      <c r="K25" s="14"/>
      <c r="M25" s="27"/>
    </row>
    <row r="26" spans="2:14" ht="43.5" customHeight="1" x14ac:dyDescent="0.2">
      <c r="B26" s="169" t="s">
        <v>142</v>
      </c>
      <c r="C26" s="170" t="s">
        <v>264</v>
      </c>
      <c r="D26" s="170" t="s">
        <v>265</v>
      </c>
      <c r="E26" s="171" t="s">
        <v>266</v>
      </c>
      <c r="F26" s="170" t="s">
        <v>267</v>
      </c>
      <c r="G26" s="170" t="s">
        <v>268</v>
      </c>
      <c r="H26" s="171" t="s">
        <v>269</v>
      </c>
      <c r="I26" s="172" t="s">
        <v>270</v>
      </c>
      <c r="J26" s="24"/>
      <c r="K26" s="24"/>
      <c r="M26" s="27"/>
    </row>
    <row r="27" spans="2:14" ht="19.5" customHeight="1" x14ac:dyDescent="0.2">
      <c r="B27" s="173" t="s">
        <v>151</v>
      </c>
      <c r="C27" s="199">
        <v>0</v>
      </c>
      <c r="D27" s="186">
        <v>1</v>
      </c>
      <c r="E27" s="183">
        <f>IF(OR(C27=0,C27=""),0,D27/C27)</f>
        <v>0</v>
      </c>
      <c r="F27" s="454">
        <f>SUM(C27:C38)</f>
        <v>10</v>
      </c>
      <c r="G27" s="454">
        <f>SUM(D27:D38)</f>
        <v>9</v>
      </c>
      <c r="H27" s="185">
        <f>+(D27*100%)/$G$23</f>
        <v>0.1</v>
      </c>
      <c r="I27" s="454">
        <f>G27+I22</f>
        <v>43</v>
      </c>
      <c r="J27" s="36"/>
      <c r="K27" s="36"/>
      <c r="M27" s="27"/>
    </row>
    <row r="28" spans="2:14" ht="19.5" customHeight="1" x14ac:dyDescent="0.2">
      <c r="B28" s="173" t="s">
        <v>152</v>
      </c>
      <c r="C28" s="199">
        <v>0</v>
      </c>
      <c r="D28" s="188">
        <v>0</v>
      </c>
      <c r="E28" s="183">
        <f t="shared" ref="E28:E38" si="0">IF(OR(C28=0,C28=""),0,D28/C28)</f>
        <v>0</v>
      </c>
      <c r="F28" s="455"/>
      <c r="G28" s="455"/>
      <c r="H28" s="185">
        <f>+(D28*100%)/$G$23+H27</f>
        <v>0.1</v>
      </c>
      <c r="I28" s="455"/>
      <c r="J28" s="36"/>
      <c r="K28" s="36"/>
      <c r="M28" s="27"/>
    </row>
    <row r="29" spans="2:14" ht="19.5" customHeight="1" x14ac:dyDescent="0.2">
      <c r="B29" s="173" t="s">
        <v>153</v>
      </c>
      <c r="C29" s="199">
        <v>1</v>
      </c>
      <c r="D29" s="188">
        <v>0</v>
      </c>
      <c r="E29" s="183">
        <f>IF(OR(C29=0,C29=""),0,D29/C29)</f>
        <v>0</v>
      </c>
      <c r="F29" s="455"/>
      <c r="G29" s="455"/>
      <c r="H29" s="207">
        <f>+(D29*100%)/$G$23+H28</f>
        <v>0.1</v>
      </c>
      <c r="I29" s="455"/>
      <c r="J29" s="36"/>
      <c r="K29" s="36"/>
      <c r="M29" s="27"/>
    </row>
    <row r="30" spans="2:14" ht="19.5" customHeight="1" x14ac:dyDescent="0.2">
      <c r="B30" s="173" t="s">
        <v>154</v>
      </c>
      <c r="C30" s="199">
        <v>1</v>
      </c>
      <c r="D30" s="188">
        <v>1</v>
      </c>
      <c r="E30" s="183">
        <f t="shared" si="0"/>
        <v>1</v>
      </c>
      <c r="F30" s="455"/>
      <c r="G30" s="455"/>
      <c r="H30" s="185">
        <f t="shared" ref="H30" si="1">+IF(D30="","",((D30*100%)/$G$23)+H29)</f>
        <v>0.2</v>
      </c>
      <c r="I30" s="455"/>
      <c r="J30" s="36"/>
      <c r="K30" s="36"/>
    </row>
    <row r="31" spans="2:14" ht="19.5" customHeight="1" x14ac:dyDescent="0.2">
      <c r="B31" s="173" t="s">
        <v>155</v>
      </c>
      <c r="C31" s="199">
        <v>2</v>
      </c>
      <c r="D31" s="188">
        <v>2</v>
      </c>
      <c r="E31" s="183">
        <f t="shared" si="0"/>
        <v>1</v>
      </c>
      <c r="F31" s="455"/>
      <c r="G31" s="455"/>
      <c r="H31" s="185">
        <f>+(D31*100%)/$G$23+H30</f>
        <v>0.4</v>
      </c>
      <c r="I31" s="455"/>
      <c r="J31" s="36"/>
      <c r="K31" s="36"/>
    </row>
    <row r="32" spans="2:14" ht="19.5" customHeight="1" x14ac:dyDescent="0.2">
      <c r="B32" s="173" t="s">
        <v>156</v>
      </c>
      <c r="C32" s="199">
        <v>2</v>
      </c>
      <c r="D32" s="186">
        <v>2</v>
      </c>
      <c r="E32" s="183">
        <f t="shared" si="0"/>
        <v>1</v>
      </c>
      <c r="F32" s="455"/>
      <c r="G32" s="455"/>
      <c r="H32" s="185">
        <f>+(D32*100%)/$G$23+H31</f>
        <v>0.60000000000000009</v>
      </c>
      <c r="I32" s="455"/>
      <c r="J32" s="36"/>
      <c r="K32" s="36"/>
    </row>
    <row r="33" spans="2:11" ht="19.5" customHeight="1" x14ac:dyDescent="0.2">
      <c r="B33" s="173" t="s">
        <v>157</v>
      </c>
      <c r="C33" s="199">
        <v>1</v>
      </c>
      <c r="D33" s="186">
        <v>1</v>
      </c>
      <c r="E33" s="183">
        <f t="shared" si="0"/>
        <v>1</v>
      </c>
      <c r="F33" s="455"/>
      <c r="G33" s="455"/>
      <c r="H33" s="185">
        <f>+(D33*100%)/$G$23+H32</f>
        <v>0.70000000000000007</v>
      </c>
      <c r="I33" s="455"/>
      <c r="J33" s="36"/>
      <c r="K33" s="36"/>
    </row>
    <row r="34" spans="2:11" ht="19.5" customHeight="1" x14ac:dyDescent="0.2">
      <c r="B34" s="173" t="s">
        <v>158</v>
      </c>
      <c r="C34" s="199">
        <v>1</v>
      </c>
      <c r="D34" s="186">
        <v>1</v>
      </c>
      <c r="E34" s="183">
        <f t="shared" si="0"/>
        <v>1</v>
      </c>
      <c r="F34" s="455"/>
      <c r="G34" s="455"/>
      <c r="H34" s="185">
        <f>+(D34*100%)/$G$23+H33</f>
        <v>0.8</v>
      </c>
      <c r="I34" s="455"/>
      <c r="J34" s="36"/>
      <c r="K34" s="36"/>
    </row>
    <row r="35" spans="2:11" ht="19.5" customHeight="1" x14ac:dyDescent="0.2">
      <c r="B35" s="173" t="s">
        <v>159</v>
      </c>
      <c r="C35" s="199">
        <v>1</v>
      </c>
      <c r="D35" s="186">
        <v>1</v>
      </c>
      <c r="E35" s="183">
        <f t="shared" si="0"/>
        <v>1</v>
      </c>
      <c r="F35" s="455"/>
      <c r="G35" s="455"/>
      <c r="H35" s="185">
        <f>+(D35*100%)/$G$23+H34</f>
        <v>0.9</v>
      </c>
      <c r="I35" s="455"/>
      <c r="J35" s="36"/>
      <c r="K35" s="36"/>
    </row>
    <row r="36" spans="2:11" ht="19.5" customHeight="1" x14ac:dyDescent="0.2">
      <c r="B36" s="173" t="s">
        <v>160</v>
      </c>
      <c r="C36" s="199">
        <v>1</v>
      </c>
      <c r="D36" s="186"/>
      <c r="E36" s="183">
        <f t="shared" si="0"/>
        <v>0</v>
      </c>
      <c r="F36" s="455"/>
      <c r="G36" s="455"/>
      <c r="H36" s="185">
        <f t="shared" ref="H36:H38" si="2">+(D36*100%)/$G$23</f>
        <v>0</v>
      </c>
      <c r="I36" s="455"/>
      <c r="J36" s="36"/>
      <c r="K36" s="36"/>
    </row>
    <row r="37" spans="2:11" ht="19.5" customHeight="1" x14ac:dyDescent="0.2">
      <c r="B37" s="173" t="s">
        <v>161</v>
      </c>
      <c r="C37" s="199">
        <v>0</v>
      </c>
      <c r="D37" s="186"/>
      <c r="E37" s="183">
        <f t="shared" si="0"/>
        <v>0</v>
      </c>
      <c r="F37" s="455"/>
      <c r="G37" s="455"/>
      <c r="H37" s="185">
        <f t="shared" si="2"/>
        <v>0</v>
      </c>
      <c r="I37" s="455"/>
      <c r="J37" s="36"/>
      <c r="K37" s="36"/>
    </row>
    <row r="38" spans="2:11" ht="19.5" customHeight="1" x14ac:dyDescent="0.2">
      <c r="B38" s="173" t="s">
        <v>162</v>
      </c>
      <c r="C38" s="199">
        <v>0</v>
      </c>
      <c r="D38" s="186"/>
      <c r="E38" s="183">
        <f t="shared" si="0"/>
        <v>0</v>
      </c>
      <c r="F38" s="456"/>
      <c r="G38" s="456"/>
      <c r="H38" s="185">
        <f t="shared" si="2"/>
        <v>0</v>
      </c>
      <c r="I38" s="456"/>
      <c r="J38" s="36"/>
      <c r="K38" s="36"/>
    </row>
    <row r="39" spans="2:11" ht="203.25" customHeight="1" x14ac:dyDescent="0.2">
      <c r="B39" s="174" t="s">
        <v>271</v>
      </c>
      <c r="C39" s="493" t="s">
        <v>392</v>
      </c>
      <c r="D39" s="494"/>
      <c r="E39" s="494"/>
      <c r="F39" s="494"/>
      <c r="G39" s="494"/>
      <c r="H39" s="494"/>
      <c r="I39" s="495"/>
      <c r="J39" s="37"/>
      <c r="K39" s="37"/>
    </row>
    <row r="40" spans="2:11" ht="55.5" customHeight="1" x14ac:dyDescent="0.2">
      <c r="B40" s="422"/>
      <c r="C40" s="315"/>
      <c r="D40" s="315"/>
      <c r="E40" s="315"/>
      <c r="F40" s="315"/>
      <c r="G40" s="315"/>
      <c r="H40" s="315"/>
      <c r="I40" s="423"/>
      <c r="J40" s="14"/>
      <c r="K40" s="14"/>
    </row>
    <row r="41" spans="2:11" ht="55.5" customHeight="1" x14ac:dyDescent="0.2">
      <c r="B41" s="424"/>
      <c r="C41" s="318"/>
      <c r="D41" s="318"/>
      <c r="E41" s="318"/>
      <c r="F41" s="318"/>
      <c r="G41" s="318"/>
      <c r="H41" s="318"/>
      <c r="I41" s="425"/>
      <c r="J41" s="37"/>
      <c r="K41" s="37"/>
    </row>
    <row r="42" spans="2:11" ht="56.25" customHeight="1" x14ac:dyDescent="0.2">
      <c r="B42" s="424"/>
      <c r="C42" s="318"/>
      <c r="D42" s="318"/>
      <c r="E42" s="318"/>
      <c r="F42" s="318"/>
      <c r="G42" s="318"/>
      <c r="H42" s="318"/>
      <c r="I42" s="425"/>
      <c r="J42" s="37"/>
      <c r="K42" s="37"/>
    </row>
    <row r="43" spans="2:11" ht="18" customHeight="1" x14ac:dyDescent="0.2">
      <c r="B43" s="424"/>
      <c r="C43" s="318"/>
      <c r="D43" s="318"/>
      <c r="E43" s="318"/>
      <c r="F43" s="318"/>
      <c r="G43" s="318"/>
      <c r="H43" s="318"/>
      <c r="I43" s="425"/>
      <c r="J43" s="37"/>
      <c r="K43" s="37"/>
    </row>
    <row r="44" spans="2:11" ht="21.75" hidden="1" customHeight="1" x14ac:dyDescent="0.2">
      <c r="B44" s="426"/>
      <c r="C44" s="321"/>
      <c r="D44" s="321"/>
      <c r="E44" s="321"/>
      <c r="F44" s="321"/>
      <c r="G44" s="321"/>
      <c r="H44" s="321"/>
      <c r="I44" s="427"/>
      <c r="J44" s="12"/>
      <c r="K44" s="12"/>
    </row>
    <row r="45" spans="2:11" ht="155.25" customHeight="1" x14ac:dyDescent="0.2">
      <c r="B45" s="164" t="s">
        <v>272</v>
      </c>
      <c r="C45" s="496" t="s">
        <v>390</v>
      </c>
      <c r="D45" s="497"/>
      <c r="E45" s="497"/>
      <c r="F45" s="497"/>
      <c r="G45" s="497"/>
      <c r="H45" s="497"/>
      <c r="I45" s="498"/>
      <c r="J45" s="38"/>
      <c r="K45" s="38"/>
    </row>
    <row r="46" spans="2:11" ht="33" customHeight="1" x14ac:dyDescent="0.2">
      <c r="B46" s="164" t="s">
        <v>273</v>
      </c>
      <c r="C46" s="499" t="s">
        <v>325</v>
      </c>
      <c r="D46" s="499"/>
      <c r="E46" s="499"/>
      <c r="F46" s="499"/>
      <c r="G46" s="499"/>
      <c r="H46" s="499"/>
      <c r="I46" s="499"/>
      <c r="J46" s="38"/>
      <c r="K46" s="38"/>
    </row>
    <row r="47" spans="2:11" ht="81.75" customHeight="1" x14ac:dyDescent="0.2">
      <c r="B47" s="175" t="s">
        <v>274</v>
      </c>
      <c r="C47" s="500" t="s">
        <v>354</v>
      </c>
      <c r="D47" s="500"/>
      <c r="E47" s="500"/>
      <c r="F47" s="500"/>
      <c r="G47" s="500"/>
      <c r="H47" s="500"/>
      <c r="I47" s="500"/>
      <c r="J47" s="38"/>
      <c r="K47" s="38"/>
    </row>
    <row r="48" spans="2:11" ht="22.5" customHeight="1" x14ac:dyDescent="0.2">
      <c r="B48" s="434" t="s">
        <v>276</v>
      </c>
      <c r="C48" s="434"/>
      <c r="D48" s="434"/>
      <c r="E48" s="434"/>
      <c r="F48" s="434"/>
      <c r="G48" s="434"/>
      <c r="H48" s="434"/>
      <c r="I48" s="434"/>
      <c r="J48" s="38"/>
      <c r="K48" s="38"/>
    </row>
    <row r="49" spans="2:11" ht="22.5" customHeight="1" x14ac:dyDescent="0.2">
      <c r="B49" s="418" t="s">
        <v>277</v>
      </c>
      <c r="C49" s="177" t="s">
        <v>278</v>
      </c>
      <c r="D49" s="420" t="s">
        <v>279</v>
      </c>
      <c r="E49" s="420"/>
      <c r="F49" s="420"/>
      <c r="G49" s="420" t="s">
        <v>280</v>
      </c>
      <c r="H49" s="420"/>
      <c r="I49" s="420"/>
      <c r="J49" s="39"/>
      <c r="K49" s="39"/>
    </row>
    <row r="50" spans="2:11" ht="30.75" customHeight="1" x14ac:dyDescent="0.2">
      <c r="B50" s="419"/>
      <c r="C50" s="178"/>
      <c r="D50" s="421"/>
      <c r="E50" s="421"/>
      <c r="F50" s="421"/>
      <c r="G50" s="421"/>
      <c r="H50" s="421"/>
      <c r="I50" s="421"/>
      <c r="J50" s="39"/>
      <c r="K50" s="39"/>
    </row>
    <row r="51" spans="2:11" ht="32.25" customHeight="1" x14ac:dyDescent="0.2">
      <c r="B51" s="176" t="s">
        <v>281</v>
      </c>
      <c r="C51" s="421" t="s">
        <v>355</v>
      </c>
      <c r="D51" s="421"/>
      <c r="E51" s="421"/>
      <c r="F51" s="421"/>
      <c r="G51" s="421"/>
      <c r="H51" s="421"/>
      <c r="I51" s="421"/>
      <c r="J51" s="42"/>
      <c r="K51" s="42"/>
    </row>
    <row r="52" spans="2:11" ht="28.5" customHeight="1" x14ac:dyDescent="0.2">
      <c r="B52" s="167" t="s">
        <v>283</v>
      </c>
      <c r="C52" s="435" t="s">
        <v>302</v>
      </c>
      <c r="D52" s="436"/>
      <c r="E52" s="436"/>
      <c r="F52" s="436"/>
      <c r="G52" s="436"/>
      <c r="H52" s="436"/>
      <c r="I52" s="437"/>
      <c r="J52" s="42"/>
      <c r="K52" s="42"/>
    </row>
    <row r="53" spans="2:11" ht="30" customHeight="1" x14ac:dyDescent="0.2">
      <c r="B53" s="175" t="s">
        <v>285</v>
      </c>
      <c r="C53" s="421" t="s">
        <v>286</v>
      </c>
      <c r="D53" s="421"/>
      <c r="E53" s="421"/>
      <c r="F53" s="421"/>
      <c r="G53" s="421"/>
      <c r="H53" s="421"/>
      <c r="I53" s="421"/>
      <c r="J53" s="43"/>
      <c r="K53" s="43"/>
    </row>
    <row r="54" spans="2:11" ht="31.5" customHeight="1" x14ac:dyDescent="0.2">
      <c r="B54" s="175" t="s">
        <v>287</v>
      </c>
      <c r="C54" s="421"/>
      <c r="D54" s="421"/>
      <c r="E54" s="421"/>
      <c r="F54" s="421"/>
      <c r="G54" s="421"/>
      <c r="H54" s="421"/>
      <c r="I54" s="421"/>
      <c r="J54" s="49"/>
      <c r="K54" s="49"/>
    </row>
    <row r="55" spans="2:11" ht="12.75" customHeight="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formula1>$N$11:$N$12</formula1>
    </dataValidation>
    <dataValidation type="list" allowBlank="1" showInputMessage="1" showErrorMessage="1" sqref="H13:I13">
      <formula1>$N$5:$N$8</formula1>
    </dataValidation>
    <dataValidation type="list" allowBlank="1" showInputMessage="1" showErrorMessage="1" sqref="J10:K10">
      <formula1>$M$21:$M$28</formula1>
    </dataValidation>
    <dataValidation type="list" allowBlank="1" showInputMessage="1" showErrorMessage="1" sqref="C9:F9">
      <formula1>$M$6:$M$9</formula1>
    </dataValidation>
    <dataValidation type="list" allowBlank="1" showInputMessage="1" showErrorMessage="1" sqref="C24:E24">
      <formula1>$M$12:$M$15</formula1>
    </dataValidation>
    <dataValidation type="list" allowBlank="1" showInputMessage="1" showErrorMessage="1" sqref="H12:I12">
      <formula1>M17:M19</formula1>
    </dataValidation>
    <dataValidation type="list" showDropDown="1" showInputMessage="1" showErrorMessage="1" sqref="K12">
      <formula1>O17:O19</formula1>
    </dataValidation>
  </dataValidations>
  <pageMargins left="0.7" right="0.7" top="0.75" bottom="0.75" header="0.3" footer="0.3"/>
  <pageSetup orientation="portrait" r:id="rId1"/>
  <ignoredErrors>
    <ignoredError sqref="H27:I27 H28:H29 F27:G38 H36:H38" unlockedFormula="1"/>
    <ignoredError sqref="H30:H31" formula="1" unlockedFormula="1"/>
  </ignoredErrors>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0/xmlns/"/>
    <ds:schemaRef ds:uri="http://www.w3.org/2001/XMLSchema"/>
    <ds:schemaRef ds:uri="d472a95f-029e-48ed-8556-580ff62e7833"/>
    <ds:schemaRef ds:uri="08ebe415-1e9a-4b26-acfc-09642d3d19d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64237-BA00-4E19-9D4C-97CF951D95E6}">
  <ds:schemaRefs>
    <ds:schemaRef ds:uri="http://www.w3.org/XML/1998/namespace"/>
    <ds:schemaRef ds:uri="http://schemas.microsoft.com/office/2006/documentManagement/types"/>
    <ds:schemaRef ds:uri="08ebe415-1e9a-4b26-acfc-09642d3d19df"/>
    <ds:schemaRef ds:uri="d472a95f-029e-48ed-8556-580ff62e7833"/>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Edgar OAP</cp:lastModifiedBy>
  <cp:revision/>
  <dcterms:created xsi:type="dcterms:W3CDTF">2010-03-25T16:40:43Z</dcterms:created>
  <dcterms:modified xsi:type="dcterms:W3CDTF">2023-10-09T19:26:39Z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