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d.docs.live.net/02583e8ead9b9ab3/Escritorio/IDPYBA/HV INDICADORES/"/>
    </mc:Choice>
  </mc:AlternateContent>
  <xr:revisionPtr revIDLastSave="2" documentId="8_{F9BCAB7C-920F-4C43-AAA0-B3D1AA5E2E69}" xr6:coauthVersionLast="47" xr6:coauthVersionMax="47" xr10:uidLastSave="{E50CC773-655D-4B09-9CF7-B997EE8C1E47}"/>
  <bookViews>
    <workbookView xWindow="-110" yWindow="-110" windowWidth="19420" windowHeight="11500" firstSheet="4" activeTab="6" xr2:uid="{00000000-000D-0000-FFFF-FFFF00000000}"/>
  </bookViews>
  <sheets>
    <sheet name="Sección 3. Metas Producto" sheetId="5" state="hidden" r:id="rId1"/>
    <sheet name="MP - SIT" sheetId="62" state="hidden" r:id="rId2"/>
    <sheet name="Act.Meta_SIT" sheetId="63" state="hidden" r:id="rId3"/>
    <sheet name="META 1" sheetId="96" state="hidden" r:id="rId4"/>
    <sheet name="META 2" sheetId="87" r:id="rId5"/>
    <sheet name="META 3" sheetId="93" r:id="rId6"/>
    <sheet name="META 4" sheetId="95" r:id="rId7"/>
    <sheet name="META 5" sheetId="97"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3">'META 1'!$A$1:$I$61</definedName>
    <definedName name="_xlnm.Print_Area" localSheetId="4">'META 2'!$A$1:$I$61</definedName>
    <definedName name="_xlnm.Print_Area" localSheetId="5">'META 3'!$A$1:$I$54</definedName>
    <definedName name="_xlnm.Print_Area" localSheetId="6">'META 4'!$A$1:$I$57</definedName>
    <definedName name="_xlnm.Print_Area" localSheetId="7">'META 5'!$A$1:$I$66</definedName>
    <definedName name="_xlnm.Print_Area" localSheetId="8">'META 6'!$A$1:$I$74</definedName>
    <definedName name="_xlnm.Print_Area" localSheetId="9">'META 7'!$B$1:$I$57</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97" l="1"/>
  <c r="E27" i="97"/>
  <c r="G27" i="97"/>
  <c r="I27" i="97" s="1"/>
  <c r="H27" i="97"/>
  <c r="H28" i="97" s="1"/>
  <c r="H29" i="97" s="1"/>
  <c r="H30" i="97" s="1"/>
  <c r="C28" i="97"/>
  <c r="E28" i="97"/>
  <c r="C29" i="97"/>
  <c r="E29" i="97" s="1"/>
  <c r="C30" i="97"/>
  <c r="E30" i="97"/>
  <c r="C31" i="97"/>
  <c r="E31" i="97" s="1"/>
  <c r="H31" i="97"/>
  <c r="H32" i="97"/>
  <c r="H33" i="97"/>
  <c r="H34" i="97"/>
  <c r="H35" i="97"/>
  <c r="H36" i="97"/>
  <c r="H37" i="97"/>
  <c r="H38" i="97"/>
  <c r="J46" i="97"/>
  <c r="J47" i="97"/>
  <c r="J48" i="97"/>
  <c r="J49" i="97"/>
  <c r="J50" i="97"/>
  <c r="J51" i="97"/>
  <c r="J52" i="97"/>
  <c r="J53" i="97"/>
  <c r="J54" i="97"/>
  <c r="J55" i="97"/>
  <c r="J56" i="97"/>
  <c r="J57" i="97"/>
  <c r="F27" i="97" l="1"/>
  <c r="L46" i="97"/>
  <c r="G27" i="93" l="1"/>
  <c r="C31" i="95"/>
  <c r="C27" i="95"/>
  <c r="G27" i="92"/>
  <c r="C27" i="92"/>
  <c r="C31" i="92"/>
  <c r="C30" i="92"/>
  <c r="C29" i="92"/>
  <c r="C28" i="92"/>
  <c r="E28" i="92" s="1"/>
  <c r="D28" i="87"/>
  <c r="D27" i="87"/>
  <c r="C28" i="91"/>
  <c r="C27" i="91"/>
  <c r="C31" i="93"/>
  <c r="C30" i="93"/>
  <c r="C29" i="93"/>
  <c r="C28" i="93"/>
  <c r="C27" i="93"/>
  <c r="G27" i="91"/>
  <c r="C31" i="91"/>
  <c r="C30" i="91"/>
  <c r="C29" i="91"/>
  <c r="G27" i="95"/>
  <c r="I27" i="95" s="1"/>
  <c r="F27" i="92" l="1"/>
  <c r="F27" i="91"/>
  <c r="F27" i="95"/>
  <c r="G27" i="87" l="1"/>
  <c r="I27" i="87" s="1"/>
  <c r="F27" i="87"/>
  <c r="E31" i="87"/>
  <c r="C31" i="87"/>
  <c r="C30" i="87"/>
  <c r="C29" i="87"/>
  <c r="C28" i="87"/>
  <c r="C27" i="87"/>
  <c r="F27" i="93" l="1"/>
  <c r="F27" i="96" l="1"/>
  <c r="H38" i="96" l="1"/>
  <c r="E38" i="96"/>
  <c r="H27" i="96" l="1"/>
  <c r="H28" i="96" s="1"/>
  <c r="H29" i="96" s="1"/>
  <c r="H30" i="96" s="1"/>
  <c r="H31" i="96" s="1"/>
  <c r="H32" i="96" s="1"/>
  <c r="H33" i="96" s="1"/>
  <c r="H34" i="96" s="1"/>
  <c r="H35" i="96" s="1"/>
  <c r="H36" i="96" s="1"/>
  <c r="H37" i="96" s="1"/>
  <c r="J63" i="91"/>
  <c r="J64" i="91"/>
  <c r="J65" i="91"/>
  <c r="J62" i="91"/>
  <c r="J56" i="91"/>
  <c r="J57" i="91"/>
  <c r="J58" i="91"/>
  <c r="J59" i="91"/>
  <c r="J60" i="91"/>
  <c r="J61" i="91"/>
  <c r="J52" i="91"/>
  <c r="J53" i="91"/>
  <c r="J54" i="91"/>
  <c r="J55" i="91"/>
  <c r="J50" i="91"/>
  <c r="J51" i="91"/>
  <c r="J48" i="91"/>
  <c r="J49" i="91"/>
  <c r="J47" i="91"/>
  <c r="G27" i="96" l="1"/>
  <c r="I27" i="96" s="1"/>
  <c r="J46" i="91" l="1"/>
  <c r="J46" i="92" l="1"/>
  <c r="J46" i="95"/>
  <c r="L48" i="91" l="1"/>
  <c r="E31" i="95" l="1"/>
  <c r="C30" i="95"/>
  <c r="C29" i="95"/>
  <c r="C28" i="95"/>
  <c r="I27" i="93" l="1"/>
  <c r="E31" i="92" l="1"/>
  <c r="E30" i="92"/>
  <c r="E29" i="92"/>
  <c r="E27" i="92"/>
  <c r="E31" i="93" l="1"/>
  <c r="E30" i="93"/>
  <c r="E29" i="93"/>
  <c r="E28" i="93"/>
  <c r="E27" i="93"/>
  <c r="E30" i="87" l="1"/>
  <c r="E29" i="87"/>
  <c r="E28" i="87"/>
  <c r="E27" i="87"/>
  <c r="E31" i="91"/>
  <c r="E30" i="91"/>
  <c r="E29" i="91"/>
  <c r="E28" i="91"/>
  <c r="E27" i="91"/>
  <c r="E27" i="95"/>
  <c r="H27" i="91" l="1"/>
  <c r="H27" i="95"/>
  <c r="H28" i="95" s="1"/>
  <c r="H29" i="95" s="1"/>
  <c r="H30" i="95" s="1"/>
  <c r="H31" i="95" s="1"/>
  <c r="H32" i="95" s="1"/>
  <c r="H33" i="95" s="1"/>
  <c r="H34" i="95" s="1"/>
  <c r="H35" i="95" s="1"/>
  <c r="H36" i="95" s="1"/>
  <c r="H37" i="95" s="1"/>
  <c r="H38" i="95" s="1"/>
  <c r="H27" i="92"/>
  <c r="H28" i="92" s="1"/>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H28" i="91"/>
  <c r="H29" i="91" s="1"/>
  <c r="H30" i="91" s="1"/>
  <c r="H31" i="91" s="1"/>
  <c r="H32" i="91" s="1"/>
  <c r="H33" i="91" s="1"/>
  <c r="H34" i="91" s="1"/>
  <c r="H35" i="91" s="1"/>
  <c r="H36" i="91" s="1"/>
  <c r="H29" i="87"/>
  <c r="H30" i="87" s="1"/>
  <c r="H31" i="87" s="1"/>
  <c r="H32" i="87" s="1"/>
  <c r="H33" i="87" s="1"/>
  <c r="H34" i="87" s="1"/>
  <c r="H35" i="87" s="1"/>
  <c r="H36" i="87" s="1"/>
  <c r="H37" i="87" s="1"/>
  <c r="H38" i="87" s="1"/>
  <c r="H27" i="93"/>
  <c r="H28" i="93" s="1"/>
  <c r="H33" i="62" l="1"/>
  <c r="I33" i="62"/>
  <c r="D34" i="62"/>
  <c r="D32" i="47"/>
  <c r="H31" i="47"/>
  <c r="I31" i="47"/>
  <c r="H29" i="93"/>
  <c r="H30" i="93" s="1"/>
  <c r="H31" i="93" s="1"/>
  <c r="H32" i="93" s="1"/>
  <c r="H33" i="93" s="1"/>
  <c r="H34" i="93" s="1"/>
  <c r="H35" i="93" s="1"/>
  <c r="H36" i="93" s="1"/>
  <c r="H37" i="93" s="1"/>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H37" i="91" l="1"/>
  <c r="H38" i="91" s="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<sst xmlns="http://schemas.openxmlformats.org/spreadsheetml/2006/main" count="1299" uniqueCount="485">
  <si>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</si>
  <si>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</si>
  <si>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</si>
  <si>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</si>
  <si>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</si>
  <si>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</si>
  <si>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</si>
  <si>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</si>
  <si>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</si>
  <si>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</si>
  <si>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</si>
  <si>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</si>
  <si>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</si>
  <si>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</si>
  <si>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</si>
  <si>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</si>
  <si>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</si>
  <si>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</si>
  <si>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</si>
  <si>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</si>
  <si>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</si>
  <si>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</si>
  <si>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</si>
  <si>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</si>
  <si>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</si>
  <si>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</si>
  <si>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</si>
  <si>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</si>
  <si>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</si>
  <si>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</si>
  <si>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</si>
  <si>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</si>
  <si>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</si>
  <si>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</si>
  <si>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</si>
  <si>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</si>
  <si>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</si>
  <si>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</si>
  <si>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</si>
  <si>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</si>
  <si>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</si>
  <si>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</si>
  <si>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</si>
  <si>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</si>
  <si>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</si>
  <si>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</si>
  <si>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</si>
  <si>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</si>
  <si>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</si>
  <si>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</si>
  <si>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</si>
  <si>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</si>
  <si>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</si>
  <si>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</si>
  <si>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</si>
  <si>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</si>
  <si>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</si>
  <si>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</si>
  <si>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</si>
  <si>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</si>
  <si>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</si>
  <si>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</si>
  <si>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</si>
  <si>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</si>
  <si>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</si>
  <si>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</si>
  <si>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</si>
  <si>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</si>
  <si>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</si>
  <si>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</si>
  <si>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</si>
  <si>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</si>
  <si>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</si>
  <si>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</si>
  <si>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</si>
  <si>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</si>
  <si>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</si>
  <si>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</si>
  <si>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</si>
  <si>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</si>
  <si>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</si>
  <si>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</si>
  <si>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</si>
  <si>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</si>
  <si>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</si>
  <si>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</si>
  <si>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</si>
  <si>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</si>
  <si>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</si>
  <si>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</si>
  <si>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</si>
  <si>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</si>
  <si>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</si>
  <si>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</si>
  <si>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</si>
  <si>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</si>
  <si>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</si>
  <si>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</si>
  <si>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</si>
  <si>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</si>
  <si>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</si>
  <si>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</si>
  <si>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</si>
  <si>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</si>
  <si>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</si>
  <si>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</si>
  <si>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</si>
  <si>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</si>
  <si>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</si>
  <si>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</si>
  <si>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</si>
  <si>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</si>
  <si>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</si>
  <si>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</si>
  <si>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</si>
  <si>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</si>
  <si>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</si>
  <si>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</si>
  <si>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</si>
  <si>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</si>
  <si>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</si>
  <si>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</si>
  <si>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</si>
  <si>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</si>
  <si>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</si>
  <si>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</si>
  <si>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</si>
  <si>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</si>
  <si>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</si>
  <si>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</si>
  <si>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</si>
  <si>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</si>
  <si>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</si>
  <si>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</si>
  <si>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</si>
  <si>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</si>
  <si>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</si>
  <si>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</si>
  <si>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</si>
  <si>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</si>
  <si>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</si>
  <si>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</si>
  <si>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</si>
  <si>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</si>
  <si>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</si>
  <si>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</si>
  <si>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</si>
  <si>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</si>
  <si>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</si>
  <si>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</si>
  <si>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</si>
  <si>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</si>
  <si>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</si>
  <si>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</si>
  <si>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</si>
  <si>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</si>
  <si>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</si>
  <si>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</si>
  <si>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</si>
  <si>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</si>
  <si>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</si>
  <si>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</si>
  <si>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</si>
  <si>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</si>
  <si>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</si>
  <si>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</si>
  <si>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</si>
  <si>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</si>
  <si>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</si>
  <si>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</si>
  <si>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</si>
  <si>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</si>
  <si>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</si>
  <si>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</si>
  <si>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</si>
  <si>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</si>
  <si>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</si>
  <si>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</si>
  <si>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</si>
  <si>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</si>
  <si>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</si>
  <si>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</si>
  <si>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</si>
  <si>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</si>
  <si>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</si>
  <si>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</si>
  <si>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</si>
  <si>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</si>
  <si>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</si>
  <si>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</si>
  <si>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</si>
  <si>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</si>
  <si>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</si>
  <si>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</si>
  <si>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</si>
  <si>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</si>
  <si>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</si>
  <si>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</si>
  <si>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</si>
  <si>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</si>
  <si>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</si>
  <si>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</si>
  <si>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</si>
  <si>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</si>
  <si>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</si>
  <si>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</si>
  <si>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</si>
  <si>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</si>
  <si>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</si>
  <si>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</si>
  <si>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</si>
  <si>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</si>
  <si>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</si>
  <si>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</si>
  <si>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</si>
  <si>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</si>
  <si>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</si>
  <si>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</si>
  <si>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</si>
  <si>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</si>
  <si>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</si>
  <si>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</si>
  <si>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</si>
  <si>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</si>
  <si>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</si>
  <si>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Rediseñar e Implementar la estructura orgánica del Instituto</t>
  </si>
  <si>
    <t>Meta/Actividad con territorialización</t>
  </si>
  <si>
    <t>Dependencia responsable</t>
  </si>
  <si>
    <t>Gerencia del proyecto</t>
  </si>
  <si>
    <t>Indicador PMR</t>
  </si>
  <si>
    <t>Nombre Proyecto</t>
  </si>
  <si>
    <t>Fortalecimiento institucional de la estructura organizacional del IDPYBA Bogotá</t>
  </si>
  <si>
    <t>Código del Proyecto</t>
  </si>
  <si>
    <t>Código del proceso</t>
  </si>
  <si>
    <t>PE03</t>
  </si>
  <si>
    <t>Objetivo estratégico</t>
  </si>
  <si>
    <t>Rediseñar e implementar la estructura orgánica del Instituto</t>
  </si>
  <si>
    <t>Meta Sectorial</t>
  </si>
  <si>
    <t>Realizar el fortalecimiento institucional de la estructura orgánica y funcional de la estructura orgánica y funcional de la SDA, IDGER, JBB, E  IDPYBA</t>
  </si>
  <si>
    <t>Nombre del indicador</t>
  </si>
  <si>
    <t>0900G108 Diagnósticos Desarrollados</t>
  </si>
  <si>
    <t>Tipología</t>
  </si>
  <si>
    <t>Fecha de programación</t>
  </si>
  <si>
    <t>noviembre de 2023</t>
  </si>
  <si>
    <t>Tipo anualización</t>
  </si>
  <si>
    <t>Objetivo y descripción del Indicador</t>
  </si>
  <si>
    <t>Realizar el fortalecimiento institucional de la estructura orgánica y funcional de la estructura orgánica y funcional de la SDA, IDGER, JBB, E  IDPYBA mediante el desarrollo e implementación de un estudio técnico de rediseño institucional</t>
  </si>
  <si>
    <t>Fuente u origen de Datos</t>
  </si>
  <si>
    <t>Plan de Acción</t>
  </si>
  <si>
    <t>Fórmula de Cálculo</t>
  </si>
  <si>
    <t>Actividades ejecutadas del plan de acción / Actividades programadas en el plan de acción</t>
  </si>
  <si>
    <t>Unidad de medida del indicador</t>
  </si>
  <si>
    <t xml:space="preserve">Nombre de las Variables </t>
  </si>
  <si>
    <t>Magnitud Ejecutada</t>
  </si>
  <si>
    <t xml:space="preserve">Magnitud programada </t>
  </si>
  <si>
    <t>Actividades ejecutadas del plan de acción</t>
  </si>
  <si>
    <t>Actividades programadas en el plan de acción</t>
  </si>
  <si>
    <t>Unidad de medida (de la variable)</t>
  </si>
  <si>
    <t>Descripción de la variable</t>
  </si>
  <si>
    <t xml:space="preserve">Dentro del Plan de Acción se establecen actividades y productos que deben ejecutarse para dar implementación al estudio técnico. Estos son, acuerdos de consejo directivo, resoluciones entre otras. En este item, se relacionan la cantidad de actividadas ejecutadas y su peso ponderado en el Plan de Acción </t>
  </si>
  <si>
    <t xml:space="preserve">Dentro del Plan de Acción se establecen actividades y productos que deben ejecutarse para dar implementación al estudio técnico. Estos son, acuerdos de consejo directivo, resoluciones entre otras. En este item, se relacionan la cantidad de actividadas programadas y su peso ponderado en el Plan de Acción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</si>
  <si>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</si>
  <si>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</si>
  <si>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</si>
  <si>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</si>
  <si>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</si>
  <si>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</si>
  <si>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</si>
  <si>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</si>
  <si>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</si>
  <si>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</si>
  <si>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</si>
  <si>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</si>
  <si>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</si>
  <si>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</si>
  <si>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</si>
  <si>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</si>
  <si>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</si>
  <si>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</si>
  <si>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</si>
  <si>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</si>
  <si>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Para la presente vigencia se dio continuidad del rediseño institucional, donde el dia 25 de enero de 2023, el DASCD realizó observaciones a los proyectos de acuerdo, los cuales fueron analizados y ajustados por el IDPYBA, efectuando así, un nuevo alcance al estudio técnico mediante radicado 2023EE0000971 del 01 de febrero de 2023. Para el el mes de marzo de 2023, mediante radicado IDPYBA 2023ER0003553 y radicado DASCD 2-2023-3767, el citado Departamento Administrativo emitió concepto técnico favorable para la modificación de la estructura organizacional, planta de personal y Manual de Funciones y Competencias Laborales del IDPYBA. En el mes de abril el Consejo Directivo aprobó la modificación de la estructura organizacional, la planta de empleos y el Manual Especifico de Funciones y Competencias Laborales, conforme al concepto de viabilidad expedido por el DASCD, asi mismo se expidió el Acuerdo 002 de 2023 “Por medio del cual se modifica la estructura organizacional del Instituto Distrital de Protección y Bienestar Animal – IDPYBA y se dictan otras disposiciones” y el Acuerdo 003 de 2023 “Por medio de la cual se modifica la Planta de Empleos del Instituto Distrital de Protección y Bienestar Animal – IDPYBA y se dictan otras disposiciones”, asimismo, se expide la Resolución del 25 de mayo de 2025, “Por medio de la cual se modifica la Resolución 108 de 2019, Manual Especifico de Funciones y Competencias Laborales de la planta de empleos del Instituto Distrital de Protección y Bienestar Animal (IDPYBA)”. Por ultimo, se radico solicitud y estudio técnico para la modificación del Manual De Funciones Y Competencias Laborales, el 09 de noviembre de 2023, el DASCD emitió concepto técnico favorable bajo el radicado 2-2023-14543 del DASCD y 2023ER0015109 IDPYBA, es así, como se expide la Resolución 980 del 21 de noviembre de 2023, “Por medio de la cual se modifica el artículo 1° de la Resolución 108 de 2019, que establece el Manual Específico de Funciones y Competencias Laborales de la planta de empleos del Instituto Distrital de Protección y Bienestar Animal con relación a la ficha técnica del empleo denominado como Profesional Especializado, Código 222, Grado 03 adscrito a la Subdirección de Atención a la Fauna”</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</si>
  <si>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</si>
  <si>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</si>
  <si>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</si>
  <si>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</si>
  <si>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</si>
  <si>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</si>
  <si>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</si>
  <si>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</si>
  <si>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XIMENA DEL PILAR RODRIGUEZ CIFUENTES</t>
  </si>
  <si>
    <t>Responsable del reporte</t>
  </si>
  <si>
    <t>Jefe de Oficina y/o Subdirector(a)</t>
  </si>
  <si>
    <t>JESUS ALBERTO MARTINEZ CESPEDES</t>
  </si>
  <si>
    <t>Firma Jefe Oficina y/o Subdirector(a)</t>
  </si>
  <si>
    <t>Fortalecer los canales de comunicación</t>
  </si>
  <si>
    <t>Grupo Comunicaciones</t>
  </si>
  <si>
    <t>Garantizar accesibilidad a la información institucional a los grupos de valor, a través de los mecanismos y canales que disponga el Instituto</t>
  </si>
  <si>
    <t>Planes Estratégicos Formulados</t>
  </si>
  <si>
    <t>Enero de 2024</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</si>
  <si>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</si>
  <si>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</si>
  <si>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Actividades ejecutadas para el fortalecimiento de los canales de comunicación</t>
  </si>
  <si>
    <t>Actividades programadas para el fortalecimiento de los canales de comunicación</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</si>
  <si>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</si>
  <si>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</si>
  <si>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Acumulado Año</t>
  </si>
  <si>
    <t>Piezas Gráficas</t>
  </si>
  <si>
    <t>Videos</t>
  </si>
  <si>
    <t>Notas y Comunicados</t>
  </si>
  <si>
    <t>Publicaciones Facebook</t>
  </si>
  <si>
    <t>Publicaciones Twitter</t>
  </si>
  <si>
    <t>Publicaciones Instagram</t>
  </si>
  <si>
    <t>Impresiones en redes</t>
  </si>
  <si>
    <t xml:space="preserve">Gracias a la gestión realizada por el grupo de comunicaciones se ha logrado una divulgación externa de tipo permanente sobre la misionalidad del Instituto, como de los avances y acciones realizadas para la protección y el bienestar de los animales, con contenidos publicados en los canales de comunicación con que cuenta la entidad, específicamente en redes sociales Facebook, Twitter e Instagram, como en la sección de noticias de la página web; además de gestiones free press con medios de comunicación masiva con publicaciones frecuentes en medios de gran importancia como Semana, El Tiempo, City Tv, El Espectador, Noticias Caracol, Noticias RCN, Blu Radio, Caracol Radio, La FM, Infobae, entre otros.
 La acción comunicativa propende por acercar a la ciudadanía al conocimiento de los planes, proyectos y programas del Instituto de Protección Animal, así como la para contribuir a la sensibilización y educación de esta en aspectos relacionados, entre otros temas, con maltrato animal, tenencia responsable, cuidado de la Fauna, canales de denuncia y adopciones.  </t>
  </si>
  <si>
    <t>MARTHA CATALINA GÓMEZ GONZÁLEZ</t>
  </si>
  <si>
    <t>MARTHA CATALINA GÓMEZ GONZÁLEZ - JESUS ALBERTO MARTINEZ CESPEDES</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</si>
  <si>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</si>
  <si>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</si>
  <si>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</si>
  <si>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</si>
  <si>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</si>
  <si>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</si>
  <si>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</si>
  <si>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</si>
  <si>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</si>
  <si>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</si>
  <si>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</si>
  <si>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</si>
  <si>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</si>
  <si>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</si>
  <si>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avance acumulado del 0,09 el cual corresponde a los reportes realizados en el mes de enero, febrero, marzo y abril de 2024 de los Proyectos de Inversión de la entidad: Indicadores PMR.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Revisión y publicación de las Hojas de vida de los indicadores y, SEGPLAN.</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</si>
  <si>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</si>
  <si>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</si>
  <si>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WILLIAM GUERRERO - MARCELA PLAZAS - MANUEL CUBIDES</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</si>
  <si>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</si>
  <si>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</si>
  <si>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</si>
  <si>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</si>
  <si>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</si>
  <si>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</si>
  <si>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</si>
  <si>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</si>
  <si>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</si>
  <si>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</si>
  <si>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</si>
  <si>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Documentos revisados, actualizados,adoptados, eliminados</t>
  </si>
  <si>
    <t>Revisados: 10
Actualizados: 3
Adoptados: 1
Eliminados: 0</t>
  </si>
  <si>
    <t>Revisados: 35
Actualizados: 10
Adoptados: 2
Eliminados: 10</t>
  </si>
  <si>
    <t>Reuniones y comunicaciones para la implementación del MIPG</t>
  </si>
  <si>
    <t xml:space="preserve">Reuniones 12
Comunicaciones 22 </t>
  </si>
  <si>
    <t>Reuniones 38
Comunicaciones 66</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</si>
  <si>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</si>
  <si>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</si>
  <si>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</si>
  <si>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SARA SOFIA LANCHEROS RAMIREZ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</si>
  <si>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</si>
  <si>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</si>
  <si>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</si>
  <si>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</si>
  <si>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</si>
  <si>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</si>
  <si>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</si>
  <si>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</si>
  <si>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</si>
  <si>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</si>
  <si>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</si>
  <si>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</si>
  <si>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</si>
  <si>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</si>
  <si>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</si>
  <si>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</si>
  <si>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</si>
  <si>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</si>
  <si>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</si>
  <si>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t>Contratos elaborados:</t>
  </si>
  <si>
    <t>Novedades contractuales:</t>
  </si>
  <si>
    <t>Derechos de petición respondidos, PQR, Requerimientos:</t>
  </si>
  <si>
    <t>Liquidaciones efectuadas</t>
  </si>
  <si>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</si>
  <si>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</si>
  <si>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</si>
  <si>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</si>
  <si>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</si>
  <si>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</si>
  <si>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JESUS ALBERTO MARTINEZ CESPEDES - María Isabel Villegas</t>
  </si>
  <si>
    <t>Jefe de la Oficina Juridica - Subdirector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</si>
  <si>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</si>
  <si>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</si>
  <si>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</si>
  <si>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Acciones de fortalecimiento realizadas</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</si>
  <si>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</si>
  <si>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</si>
  <si>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</si>
  <si>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</si>
  <si>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t>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Se gestionó PQRS recibidas:  4288; Asesorías dadas: 3831; Capacitaciones: 49; Actividades de bienestar: 29; Actividades del PASST: 45; Vehículos asignados: 361; Mantenimientos realizados: 25; Gestión de residuos peligrosos 33 y Revisiones de expedientes o intervenciones: 13.935 imagenes, 105 exp y 22 cajas</t>
  </si>
  <si>
    <r>
      <rPr>
        <b/>
        <sz val="10"/>
        <color rgb="FF000000"/>
        <rFont val="Arial"/>
      </rPr>
      <t xml:space="preserve">EQUIPO DE ATENCIÓN AL CIUDADANO: </t>
    </r>
    <r>
      <rPr>
        <sz val="10"/>
        <color rgb="FF000000"/>
        <rFont val="Arial"/>
      </rPr>
      <t xml:space="preserve"> Durante el mes de abril el porcentaje de cumplimiento en oportunidad de las respuestas fue del 99%. De las 1.247 peticiones que tenían fecha de cierre entre el 1 y el 30 del mes de abril, se gestionaron 9 peticiones fuera de término, las cuales corresponden: 4 Subdirección de Atención a la Fauna; 2 Subdirección de Gestión del Conocimiento y Cultura Ciudadana; 1 Oficina Asesora de Planeación; 1 Subdirección de Gestión Corporativa: 1 Oficina de Control Interno Disciplinario. 
Durante marzo se radicaron 1,158 peticiones, así: canal virtual: 940; canal presencial 167 y 51 canal telefónico
Durante el mes de marzo se recibieron 69 respuestas de la encuesta de satisfacción, el porcentaje de satisfacción fue del 74%.
Los ciudadanos que manifiestan insatisfacción mencionan la dificultad para acceder al canal telefónico, la falta de respuesta oportuna a los casos de maltrato, en caso de tener respuesta de visita mencionan que estas no fueron realizadas. Durante el mes de abril se evidencio molestía ciudadana por la dificultada para acceder a los turnos de esterilización.
En total se realizaron a 1.456 atenciones a ciudadanos a través de la estrategia de primer nivel en los canales de atención de la siguiente manera:  Presencial: 118; Teléfono: 1.101; Virtuales: 237</t>
    </r>
  </si>
  <si>
    <t xml:space="preserve">PQRS recibidas: </t>
  </si>
  <si>
    <t>Satisfacción ciudadana:</t>
  </si>
  <si>
    <t>Asesorías dadas:</t>
  </si>
  <si>
    <r>
      <rPr>
        <b/>
        <sz val="10"/>
        <color rgb="FF000000"/>
        <rFont val="Arial"/>
      </rPr>
      <t xml:space="preserve">GESTION DE TALENTO HUMANO: </t>
    </r>
    <r>
      <rPr>
        <sz val="10"/>
        <color rgb="FF000000"/>
        <rFont val="Arial"/>
      </rPr>
      <t xml:space="preserve">Para el mes de abril de 2024 se tenían programadas 13 capacitaciones de las cuales se realizaron 13. Asimismo, durante el mes de abril, se realizó una (1) capacitación que se encuentra programada en el Plan Institucional de Capacitación para ser llevadas a cabo durante la vigencia del presente año por corresponder a un tercero, así:
1.Capacitación Transferencias primarias documentales  
2.Capacitación Socialización de componentes y elaboración de las cuentas de cobro, 
3.Capacitación Pensamiento en diseño y metodologías ágiles en diseño 
4.Capacitación Alineación estratégica  
5.Capacitación PAC y Ejecución Presupuestal  
6.Capacitación Ética e integridad interespecie para el fomento de una cultura de ética e integridad interespecie  
7.Capacitación Ofimáticas - Manejo sharepoint, onedrive y uso de impresoras (utilidades y beneficios)  
8.Plan de emergencias administrativa – Sismo 
9. Plan emergencias UCA – Actuación ante inundación 
10. PVE salud visual – ojo con los ojos  
11.Capacitación Riesgo biológico - factores de riesgo y prevención  
12. Capacitación Consumo Sostenible  
13. Capacitación Prácticas sostenibles  
Respecto al Plan de Bienestar, se realizaron 8 actividades las cuales se ejecutaron 8. Por otra parte, en el Plan de SST se tenían programadas 17 actividades de las cuales se ejecutaron 17:
1,Se realiza seguimiento a la documentación, y se genera acta donde se incluyen los documentos por actualiza 
2.Se realiza el reporte del mes de abril en la plataforma SIDEAP 
3.Se realiza reunión del mes de abril entregando el cronograma y plan mensual de las actividades SST, estadísticas de accidentalidad, plan de COPASST y bienvenida a los nuevos integrantes 
4.Se realiza solicitud al Comité de Convivencia Laboral, sobre la información relevante del trimestre con el fin de realizar el seguimiento respectivo 
5.Se realiza socialización del documento y pieza comunicativa del objetivo y actividades principales del PVE por enfermedades zoonóticas 
6.Se socializa las políticas de sistema por medio de inducción y reinducción a colaboradores y funcionarios 
7.Se realiza socialización del documento y pieza comunicativa del objetivo y actividades principales del PVE por riesgo auditivo 
8.Se realiza socialización pieza comunicativa del objetivo y actividades principales del PVE por riesgo psicosocial   
9.Se realiza socialización del documento y pieza comunicativa del objetivo y actividades principales del PVE por riesgo cardiovascular 
10.Se realiza socialización del documento y pieza comunicativa del objetivo y actividades principales del PVE por riesgo visual 
11.Se realiza seguimiento al programa de inspecciones, y se genera acta donde se incluyen las actividades realizadas y las proyectadas 
12.Se realiza socialización del documento y pieza comunicativa del objetivo y actividades principales del PVE por riesgo visual 
13.Se realiza reunión con brigadas de emergencias con el fin de establecer plan de acción y lineamientos para la programación de simulacro 
14.Se realiza seguimiento a las actividades proyectadas y ejecutas del Plan de mantenimiento y se deja como producto el acta correspondiente 
15.Se realiza 1 investigación en los tiempos estipulados 
16.Se realizan capacitaciones y socializaciones virtuales de temas como, teletrabajo saludable, riesgo biológico, saludable, manejo de emociones, Liderazgo y actuaciones ante emergencias, se realizan actividades fatiga compasional. rumba y estilos de vida 
17.Se realiza seguimiento a las actividades proyectadas y ejecutas del Programa de entrenamiento y se deja como producto el acta correspondiente </t>
    </r>
  </si>
  <si>
    <t>Capacitaciones:</t>
  </si>
  <si>
    <t>Actividades de bienestar:</t>
  </si>
  <si>
    <t>Actividades del PASST:</t>
  </si>
  <si>
    <t>Ingresos, salidas y traslados:</t>
  </si>
  <si>
    <t>Vehículos asignados:</t>
  </si>
  <si>
    <t>Proveedores gestionados:</t>
  </si>
  <si>
    <t>Mantenimientos realizados</t>
  </si>
  <si>
    <t>Actividades de saneamiento (Poda y fumigación):</t>
  </si>
  <si>
    <t>Gestión de residuos peligrosos</t>
  </si>
  <si>
    <t>Gestión de residuos reciclables</t>
  </si>
  <si>
    <t>Actividades de movilidad sostenible:</t>
  </si>
  <si>
    <r>
      <rPr>
        <b/>
        <sz val="10"/>
        <color rgb="FF000000"/>
        <rFont val="Arial"/>
      </rPr>
      <t xml:space="preserve">EQUIPO DE GESTIÓN FINANCIERA:   </t>
    </r>
    <r>
      <rPr>
        <sz val="10"/>
        <color rgb="FF000000"/>
        <rFont val="Arial"/>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</si>
  <si>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</si>
  <si>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168                                                     CDP: 550</t>
  </si>
  <si>
    <t>CRP: 760
CDP: 1560</t>
  </si>
  <si>
    <t>Giros por pospre realizados:</t>
  </si>
  <si>
    <t>Operaciones contables:</t>
  </si>
  <si>
    <r>
      <rPr>
        <b/>
        <sz val="10"/>
        <color rgb="FF000000"/>
        <rFont val="Arial"/>
      </rPr>
      <t xml:space="preserve">EQUIPO DE GESTIÓN DOCUMENTAL:   </t>
    </r>
    <r>
      <rPr>
        <sz val="10"/>
        <color rgb="FF000000"/>
        <rFont val="Arial"/>
      </rPr>
      <t xml:space="preserve">Se llevaron a cabo las cinco (5) actividades programadas para el presente mes: 1. Digitalizar la documentación del archivo central de la entidad. 2. Cargar la documentación del archivo central al repositorio digital de la entidad. 3. Realización de mesas de trabajo para la recepción de transferencias documentales primarias según cronograma de transferencias. 4. Elaboración del modelo asignación topográfica al Archivo Central para control y acceso transferencias documentales 5. Desarrollo capacitación en transferencias documentales primarias. Asi como, el desarrollo de mesas de trabajo de acuerdo con necesidades del personal (9 mesas de trabajo sobre revisión de transferencias documentales a realizar: Dirección General, Control Interno, Tesorería, Contabilidad, Programa Observatorio, Punto Fijo Esterilizaciones, Sinantropicos, Talento Humano, Unidad de Cuidado Animal)
</t>
    </r>
  </si>
  <si>
    <t>Transferencias documentales realizadas</t>
  </si>
  <si>
    <t>Capacitaciones realizadas:</t>
  </si>
  <si>
    <t>Revisiones de expedientes o intervenciones</t>
  </si>
  <si>
    <t>1.143 imágenes; 21 expedientes; 3 cajas</t>
  </si>
  <si>
    <t>13.935 imagenes, 105 expedientes y 22 cajas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</si>
  <si>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</si>
  <si>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Yaneth Mora</t>
  </si>
  <si>
    <t>SUBDIRECTOR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</si>
  <si>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</si>
  <si>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</si>
  <si>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</si>
  <si>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</si>
  <si>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</si>
  <si>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</si>
  <si>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</si>
  <si>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</si>
  <si>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 Dentro de las acciones mas relevantes se encuentran las actualizaciones a los sistemas de información SIPYBA, Esterilizar Salva; brindando oportuna respuesta a traves de la mesa de servicios, se realizaron capcitaciones de ofimaticas, ciberseguridad, entre otros.  Así mismo, se logró un fortalecimiento de las acciones relacionadas con la seguridad mediante capacitaciones para la consolidacion de riesgos.  Solicitudes gestionadas por la mesa de servicios:306; Actividades de Seguridad de la información:3; Publicaciones realizadas en sitios web:179.</t>
  </si>
  <si>
    <t>AVANCE MES</t>
  </si>
  <si>
    <t>ACUMULADO AÑO</t>
  </si>
  <si>
    <t>Solicitudes gestionadas por la mesa de servicios:</t>
  </si>
  <si>
    <t>Actividades de Seguridad de la información:</t>
  </si>
  <si>
    <t>Publicaciones realizadas en sitios web:</t>
  </si>
  <si>
    <t>Se viene realizando seguimiento con respecto al cierre masivo de peticiones en la plataforma de A-Z Digital ya que no se pudieron finalizar, adicionalmente mesas de trabajo con el fin de dar solución al incidente presentado.</t>
  </si>
  <si>
    <t>Mediante el fortalecimiento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</si>
  <si>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 xml:space="preserve">Monica Lizeth Garzón </t>
  </si>
  <si>
    <t>SUBDIRECTOR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</si>
  <si>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</si>
  <si>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</si>
  <si>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</si>
  <si>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</si>
  <si>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</si>
  <si>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</si>
  <si>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</si>
  <si>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</si>
  <si>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</si>
  <si>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</si>
  <si>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</si>
  <si>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</si>
  <si>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</si>
  <si>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</si>
  <si>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</si>
  <si>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</si>
  <si>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</si>
  <si>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</si>
  <si>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</si>
  <si>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</si>
  <si>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</si>
  <si>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</si>
  <si>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</si>
  <si>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</si>
  <si>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</si>
  <si>
    <t>Gracias a la gestión realizada en el fortalecimiento de los canales de comunicación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gestionando: Piezas Gráficas 620, Videos 117, Notas y Comunicados 54, Publicaciones Facebook 1263, Publicaciones Twitter 1391, Publicaciones Instagram 1274, Impresiones en redes 15.246.255</t>
  </si>
  <si>
    <t>Se mantuvo la ampliación de la base de seguidores, el fortalecimiento de la red de periodistas aliados y medios de comunicación masivos y comunitarios, así mismo, se llevó a cabo la amplificación masiva de los productos audiovisuales y la continua divulgación de jornadas de esterilización y apertura de las jornadas de adopción, destacando el desarrollo y publicación de todas las actividades concernientes a comunicaciones.</t>
  </si>
  <si>
    <t xml:space="preserve">La meta presenta un nivel de avance a corte de Abril de 2024 del 0,027 el cual corresponde a los reportes realizados en el mes de abril de 2024 de los Proyectos de Inversión de la entidad: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Indicadores PMR, Revisión y publicación de las Hojas de vida de los indicadores y SEGPLAN.
Se realizaron los reportes de seguimiento de los productos en responsabilidad del IDPYBA en las políticas públicas distritales a continuación relacionadas dentro de los tiempos establecidos: 1. PP LGBTI. 2.PP mujeres y equidad de género 3. PP protección y bienestar animal.
En el mes de abril se participó en la mesa de trabajo de revisión y aprobación del Plan de Acción Sector Ambiente del Plan Estadístico Distrital - PED para el 2024. Adicionalmente, se llevó a cabo el seguimiento al proceso de actualización de información y publicación de los visualizadores de los cinco indicadores que se encuentran publicados en el Observatorio de Protección y Bienestar Animal y que hacen parte de la Operación Estadística denominada “Estadísticas sobre atención de animales en Bogotá”. </t>
  </si>
  <si>
    <t>Para el mes de abril 2024, se adelantó por instrucción de la dirección el Informe de gestión ley 951 de 2005 así mismo se realizó seguimiento a lo reportado por las dependencias y los enlaces encargados de este tema. Para el PAAC: se realizó seguimiento a las actividades formuladas para el primer cuatrimestre de la vigencia 2024, así mismo se desarrollaron las actividades correspondientes a la OAP-MIPG. Gestión de Riesgos: se enviaron los enlaces para que los líderes de los procesos puedan cargar las evidencias en las que se observe el cumplimiento de las actividades y el reporte del autocontrol. SUIT: En abril se reportaron los datos de operación de marzo 2024 del trámite y de los otros procedimientos administrativos vigentes. FURAG: Seguimiento al cargue de las evidencias del plan de sostenibilidad y mejoramiento FURAG 2023 y se preparación y definición de los lineamientos para el diligenciamiento del formulario Único de Reporte de Avances de la Gestión (FURAG) Actualización de documentos del sistema de gestión: acta 07 y 08 de 2024: donde se actualizaron, adoptaron y se eliminaron documentos del proceso TALENTO HUMANO, GESTIÓN ADMINISTRATIVA Y GESTIÓN JURÍDICA. Se realizó seguimiento a incidentes reportados por usuarios de los del listado maestro de documentos para garantizar su disponibilidad, se revisaron documentos técnicamente de los procesos Talento humano-Seguridad Salud en el trabajo, gestión jurídica y protección ante la crueldad. Se acompañó el diseño de las caracterizaciones de los procesos de control interno disciplinario y caracterización asociada a la PYBA, adicional se trabajó y se acompañó al proceso de Atención al Ciudadano en primera etapa de la formulación de la estrategia de relacionamiento ciudadano y caracterización de usurarios de la entidad.</t>
  </si>
  <si>
    <r>
      <t xml:space="preserve">OFICINA DE CONTROL INTERNO DISCIPLINARIO: </t>
    </r>
    <r>
      <rPr>
        <sz val="10"/>
        <color rgb="FF000000"/>
        <rFont val="Arial"/>
        <family val="2"/>
      </rPr>
      <t>Actualmente la Oficina de Control Disciplinario Interno  del IDPYBA, tiene treinta y uno (30)  expedientes activos  de los cuales DOS (2) son Investigaciones formales y el restante corresponden a  Indagaciones Previas.
Para el mes de ABRIL del 2024, la OCDI, gestionó y generó :
1. CATORCE (14) providencias, asi: 
-UN (01) Auto de remisión a la Personería de Bogotá   
- CINCO (05) Autos de Archivo 
- CINCO (05) Autos de Apertura de Indagación Previa
- UN (01) Auto de Incorporación 
- Un (01) Auto Inhibitorio 
- UN (1) Auto que decretan pruebas de Oficio. 
2. Las Notificaciones (personal y por edicto)
3. practica de pruebas documentales
4. Las comunicaciones y notificaciones  necesarias para la continuidad de las actuaciones</t>
    </r>
  </si>
  <si>
    <t>La Oficina Asesora Jurídica a través de los 3 grupos que la conforman: Grupo de Defensa Judicial, Grupo de Asuntos Normativos, y Grupo de Asuntos Administrativos, atiende la totalidad de 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dos (2) actividades en el aspecto de contratación estatal donde permita evidenciar el grado de suscripción de contratos   y modificaciones contractuales   mes a mes y también   el nivel de atención a las diferentes solicitudes que nacen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</si>
  <si>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JURIDICA:  - Se realizó la revisión y control de legalidad de (13) actos administrativos, relacionados con: expensas, teleorientación, situaciones administrativas, aspectos presupuestales, entre otros. Se proyectó 1 concepto jurídico relacionado con los límites de las autoridades de administración y dirección de la propiedad horizontal (2024003).  Se trabajó en las modificaciones del Proyecto de decreto y Exposición de motivos en relación con calamidad domestica por muerte o enfermedad de un animal de compañía, así como sobre el documento traslado de la SDA de acuerdo a lo indicado por la misma. Se revisaron (6) procedimientos relacionados con Televet, Guía teleorientación, Actos administrativos, Donaciones, Expensas, Punto fijo.  Se revisó una solicitud de viabilidad de eutanasia. Se elaboró (1) informe de procesos judiciales, tutelas y demás actuaciones judiciales actualizado al mes de abril de 2024.  Se contestaron (4) acciones de tutela. Se profirieron (4) fallos de tutela: No 2024- 01076, No 2024-00865, No 2024-00082 y 2024-00020. Se efectuaron seguimientos semanales a los procesos judiciales vigentes en la página de la rama y se realizó la correspondiente actualización de las actuaciones judiciales en el SIPROJ. Se socializaron las actualizaciones de la Política de Prevención de Daño Antijurídico para Asuntos Misionales y la Política de Defensa Judicial. Durante el mes de abril de 2024 se asistió a 161 diligencias judiciales y se elaboraron (15) oficios de excusa dirigido al Juzgado competente. Se realizaron (8) capacitaciones: Los días 15, 16 y 17 de abril se capacitaron sobre marco normativo y concepto de ingreso a inmueble sin orden escrita a la Policía Nacional de la Estación de Policía de Santa Fe con la participación de más de 90 personas en modalidad presencial. El día 19 de abril de 2024, se realizó capacitación en el marco de la Mesa Distrital de Protección y Bienestar Animal en la SDA con la participación de 15 personas en modalidad de asistencia mixta. Se acompaño la jornada de "Rutas para la incidencia en protección y bienestar animal” el 25 de abril en el Auditorio de la alcaldía local de Chapinero con los servicios del CAJ. El 24 de abril se capacitaron sobre marco normativo y concepto de ingreso a inmueble sin orden escrita a la Policía Nacional de la Estación de Policía de Ciudad Bolívar de manera presencial a más de 80 personas. El 26 de abril se realizó capacitación en el marco de la sesión con Manzanas del cuidado de manera virtual a más de 30 personas. El día 30 de abril se realizó presentación de los servicios del CAJ y la oficina jurídica en el marco del dialogo zoolidario con Juntas de Acción Comunal Asojuntas. Se recibieron 112 solicitudes de orientación al Centro de Atención Jurídica (86 virtuales y 17 presenciales), de las cuales 42 fueron atendidas exitosamente y los 70 restantes los usuarios no asistieron al espacio agendado. De las 112 solicitudes un 16 % Engativá, 15% Suba, 8% Kennedy, 7%Fontibón, 6 % Bosa, 6% Usme, 5 % Chapinero, Ciudad Bolívar y Rafael Uribe c/u, 4% Teusaquillo, 4% Puente Aranda, 2% Usaquén, Santafé, 1% Barrios Unidos, San Cristóbal, Tunjuelito, 11% de otras ciudades del país.</t>
  </si>
  <si>
    <t xml:space="preserve">La ciudadanía cuenta con una entidad que es garante en materia de bienestar y protección animal aun en los frentes jurídicos, mediante la gestión de denuncias por maltrato animal en donde la entidad se constituye abogado de víctimas; garantiza el debido proceso mediante la doble conformidad con los procesos de contravención impulsados por los inspectores de policía. De igual manera, se resguarda el patrimonio público y el interés general mediante las acciones de defensa judicial, que garantiza la atención integral a la fauna, así como la gestión del conocimiento y la cultura ciudadana mediante la provisión de los bienes y servicios que son requeridos por el Instituto para el cumplimiento de su misionalidad.   
Se gestionó: Actos administrativos, conceptos jurídicos y respuestas a derechos de petición: 39; Tutelas y demandas respondidas: 15; Diligencias judiciales atendidas: 369; Orientaciones jurídicas a la ciudadanía: 378; Contratos elaborados: 438; Novedades contractuales: 135; Derechos de petición respondidos, PQR, Requerimientos: 502 Liquidaciones efectuadas 1; Autos interlocutorios: 10.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</si>
  <si>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</si>
  <si>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r>
      <rPr>
        <b/>
        <sz val="10"/>
        <color rgb="FF000000"/>
        <rFont val="Arial"/>
        <family val="2"/>
      </rPr>
      <t xml:space="preserve">EQUIPO DE GESTIÓN AMBIENTAL: </t>
    </r>
    <r>
      <rPr>
        <sz val="10"/>
        <color rgb="FF000000"/>
        <rFont val="Arial"/>
        <family val="2"/>
      </rPr>
      <t xml:space="preserve"> 
Se desarrollaron 16 actividades en el mes de abril del 2024 del plan de Acción PIGA 2024 estas fueron: 
1. Se hizo la limpieza preventiva y/o correctiva al sistema de aguas lluvias a las canaletas por parte de la Empresa de Aseo. 2. Consumo de agua.  3. Consumo de energía. 4. Reciclaje, se realizó una entrega de material reciclado a la OPROAMBIENTAL de 112 Kg de la Unidad de Cuidado Animal y de la sede Administrativa.  5. Pieza comunicativa separación en la fuente. 6. Contrato de residuos Peligrosos. 7 al 10 Manifiestos entregados a Ecoentorno de los residuos peligrosos (Cortopunzantes, anatomopatológicos biosanitarios, animales, residuos químicos); la cantidad de residuos entregados fueron 1516,94 Kilos. 11. Criterios Ambientales. 12. Herramienta costo beneficio. 13. Pieza comunicativa de Movilidad Sostenible. 14. Actividades de Movilidad. 15. Mantenimiento Cajas de Inspección. 16. Capacitación plásticos de un solo uso.	</t>
    </r>
  </si>
  <si>
    <r>
      <rPr>
        <b/>
        <sz val="10"/>
        <color rgb="FF000000"/>
        <rFont val="Arial"/>
        <family val="2"/>
      </rPr>
      <t>EQUIPO DE RECURSOS FÍSICOS:</t>
    </r>
    <r>
      <rPr>
        <sz val="10"/>
        <color rgb="FF000000"/>
        <rFont val="Arial"/>
        <family val="2"/>
      </rPr>
      <t xml:space="preserve">
Mediante la gestión de los Recursos Físicos se garantiza el cumplimiento de las actividades misionales mediante la provisión de bienes y servicios transversales y básicos de la operación misional tales como vigilancia, transporte, arrendamiento, combustible, mantenimientos preventivos y correctivos, compra de elementos de inventario, aseo y cafetería, entre otros. 
Todos los proveedores cumplieron con la presentación del informe y soportes para generar las acciones tendientes para el pago de las obligaciones financieras del Instituto, así mismo se gestionaron y fueron pagados al respectivo proveedor.
Se realiza la programación de los servicios que prestan los vehículos en calidad de alquiler y programación que se realiza de manera semanal de acuerdo con la solicitud de cada uno de los equipos que requieren el servicio, así mismo se da respuesta efectiva a las solicitudes extemporáneas recibidas.
Se cumplió con los mantenimientos programados, a los vehículos de propiedad del Instituto y a los inmuebles que se encuentra en calidad de arrendamiento.
Se realizo la entrega de bienes de consumo o activos a los contratistas o funcionarios que fueron autorizados por su jefe directo para la recepción de los insumos.
Para el mes de abril no se realizaron reintegros, bajas ni compra de activos fijos.</t>
    </r>
  </si>
  <si>
    <t>13 ingresos,  61 salidas,   1 reintegros 46 traslados, 3 compras, 0 bajas</t>
  </si>
  <si>
    <t>33 ingresos,  208 salidas,   1 reintegros 148 traslados,   4 compras, 0 bajas</t>
  </si>
  <si>
    <t xml:space="preserve">Dentro de los avances del área Tecnológica se encuentran para el mes de Abril se encuentran                                                                                                                                                                    Activación de Turnos para el mes de mayo a través del Sistema de Información Esterilizar Salva, atención a todas las solicitudes internas mediante la mesa de servicios.                                                                              Se realizó sensibilización acerca de "Ofimáticas – manejo sharepoint, onedrive, y uso de mpresoras (utilidades y beneficios)" para el mes de abril de acuerdo con lo establecido en el PIC.                                                         Capacitaciones sobre el diligenciamiento de la matriz de riesgos de seguridad de la información (seguridad digital).
 Se habilitó el módulo de Escuadrón Anti crueldad para el registro de visitas en el Sistema de Información SIPYBA.	</t>
  </si>
  <si>
    <r>
      <t xml:space="preserve">CONTRACTUAL:   </t>
    </r>
    <r>
      <rPr>
        <sz val="11"/>
        <color rgb="FF000000"/>
        <rFont val="Arial"/>
        <family val="2"/>
      </rPr>
      <t>En total se suscriben  152 contratos a corte del 30 DE ABRIL DE 2024 , realizando todos los trámites de revisión, aprobación y cargue en la platraforma SECOPII.    Se da trámite  a 66 modificaciones y/o novedades contractuales                                                                                                           Se da trámite y respuestas a 120  solicitudes de información, requerimientos de la ciudadania y entes de control así:                                                                               
* Derechos de petición: 8                                                                                 
* Certificaciones: 53                                                                                                             
* Paz y Salvo:57                                                                                                                  
* Liquidaciones: 1                                                                                                 
* Reportes Periodicos: 1 ( Sivicof)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</si>
</sst>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_);_(* \(#,##0.0\);_(* &quot;-&quot;??_);_(@_)"/>
    <numFmt numFmtId="176" formatCode="0.0"/>
    <numFmt numFmtId="177" formatCode="0.000"/>
    <numFmt numFmtId="178" formatCode="_(* #,##0.000_);_(* \(#,##0.000\);_(* &quot;-&quot;_);_(@_)"/>
    <numFmt numFmtId="179" formatCode="_(* #,##0.000_);_(* \(#,##0.000\);_(* &quot;-&quot;??_);_(@_)"/>
    <numFmt numFmtId="180" formatCode="0.0000%"/>
    <numFmt numFmtId="181" formatCode="_(* #,##0.0000_);_(* \(#,##0.0000\);_(* &quot;-&quot;??_);_(@_)"/>
  </numFmts>
  <fonts count="9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sz val="10"/>
      <color theme="0"/>
      <name val="Arial"/>
      <family val="2"/>
    </font>
    <font>
      <b/>
      <sz val="10"/>
      <color rgb="FF000000"/>
      <name val="Arial"/>
    </font>
    <font>
      <sz val="10"/>
      <color rgb="FF000000"/>
      <name val="Arial"/>
    </font>
    <font>
      <b/>
      <sz val="11"/>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theme="0"/>
        <bgColor rgb="FF000000"/>
      </patternFill>
    </fill>
  </fills>
  <borders count="1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auto="1"/>
      </top>
      <bottom/>
      <diagonal/>
    </border>
    <border>
      <left/>
      <right style="thin">
        <color indexed="64"/>
      </right>
      <top style="thin">
        <color auto="1"/>
      </top>
      <bottom/>
      <diagonal/>
    </border>
    <border>
      <left/>
      <right style="thin">
        <color indexed="64"/>
      </right>
      <top/>
      <bottom style="thin">
        <color rgb="FF000000"/>
      </bottom>
      <diagonal/>
    </border>
  </borders>
  <cellStyleXfs count="3212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908">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4" fontId="33" fillId="0" borderId="0" xfId="1251" applyFont="1"/>
    <xf numFmtId="164"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7"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59"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7" fontId="5" fillId="0" borderId="126" xfId="1496" applyNumberFormat="1" applyFont="1" applyFill="1" applyBorder="1" applyAlignment="1" applyProtection="1">
      <alignment horizontal="center" vertical="center" wrapText="1"/>
      <protection hidden="1"/>
    </xf>
    <xf numFmtId="177" fontId="9" fillId="0" borderId="126" xfId="1495" applyNumberFormat="1" applyFont="1" applyFill="1" applyBorder="1" applyAlignment="1">
      <alignment horizontal="center" vertical="center"/>
    </xf>
    <xf numFmtId="176" fontId="5" fillId="24" borderId="126" xfId="1496" applyNumberFormat="1" applyFont="1" applyFill="1" applyBorder="1" applyAlignment="1" applyProtection="1">
      <alignment horizontal="center" vertical="center" wrapText="1"/>
      <protection hidden="1"/>
    </xf>
    <xf numFmtId="176" fontId="5" fillId="24" borderId="160"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1" fontId="63" fillId="26" borderId="152" xfId="1250" applyNumberFormat="1" applyFont="1" applyFill="1" applyBorder="1" applyAlignment="1">
      <alignment horizontal="center" vertical="center"/>
    </xf>
    <xf numFmtId="165" fontId="9" fillId="26" borderId="152" xfId="1250" applyFont="1" applyFill="1" applyBorder="1" applyAlignment="1">
      <alignment horizontal="center" vertical="center"/>
    </xf>
    <xf numFmtId="171" fontId="63" fillId="60" borderId="152" xfId="1250" applyNumberFormat="1" applyFont="1" applyFill="1" applyBorder="1" applyAlignment="1">
      <alignment horizontal="center" vertical="center"/>
    </xf>
    <xf numFmtId="165"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59"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0" fontId="54" fillId="0" borderId="152" xfId="1371" applyFont="1" applyBorder="1" applyAlignment="1" applyProtection="1">
      <alignment vertical="center" wrapText="1"/>
      <protection locked="0" hidden="1"/>
    </xf>
    <xf numFmtId="165" fontId="9" fillId="0" borderId="126" xfId="1250" applyFont="1" applyFill="1" applyBorder="1" applyAlignment="1" applyProtection="1">
      <alignment vertical="center" wrapText="1"/>
      <protection hidden="1"/>
    </xf>
    <xf numFmtId="176" fontId="5" fillId="0" borderId="126" xfId="1496" applyNumberFormat="1" applyFont="1" applyFill="1" applyBorder="1" applyAlignment="1" applyProtection="1">
      <alignment horizontal="center" vertical="center" wrapText="1"/>
      <protection hidden="1"/>
    </xf>
    <xf numFmtId="176" fontId="5" fillId="0" borderId="160" xfId="1496" applyNumberFormat="1" applyFont="1" applyFill="1" applyBorder="1" applyAlignment="1" applyProtection="1">
      <alignment vertical="center" wrapText="1"/>
      <protection hidden="1"/>
    </xf>
    <xf numFmtId="0" fontId="8" fillId="66" borderId="152" xfId="1371" applyFont="1" applyFill="1" applyBorder="1" applyAlignment="1" applyProtection="1">
      <alignment vertical="center" wrapText="1"/>
      <protection hidden="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7" fontId="5" fillId="0" borderId="126" xfId="1495" applyNumberFormat="1" applyFont="1" applyFill="1" applyBorder="1" applyAlignment="1">
      <alignment horizontal="center" vertical="center"/>
    </xf>
    <xf numFmtId="9" fontId="70" fillId="0" borderId="152" xfId="0" applyNumberFormat="1" applyFont="1" applyBorder="1"/>
    <xf numFmtId="172" fontId="5" fillId="0" borderId="126" xfId="1251" applyNumberFormat="1" applyFont="1" applyFill="1" applyBorder="1" applyAlignment="1">
      <alignment horizontal="center" vertical="center"/>
    </xf>
    <xf numFmtId="9" fontId="70" fillId="0" borderId="152" xfId="1495" applyFont="1" applyBorder="1"/>
    <xf numFmtId="178"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54" fillId="0" borderId="0" xfId="0" applyFont="1" applyAlignment="1" applyProtection="1">
      <alignment horizontal="center" vertical="center" wrapText="1"/>
      <protection hidden="1"/>
    </xf>
    <xf numFmtId="172" fontId="5" fillId="50" borderId="126" xfId="1251" applyNumberFormat="1" applyFont="1" applyFill="1" applyBorder="1" applyAlignment="1">
      <alignment horizontal="center" vertical="center"/>
    </xf>
    <xf numFmtId="9" fontId="59" fillId="0" borderId="152" xfId="0" applyNumberFormat="1" applyFont="1" applyBorder="1"/>
    <xf numFmtId="0" fontId="54" fillId="50" borderId="0" xfId="0" applyFont="1" applyFill="1" applyAlignment="1" applyProtection="1">
      <alignment horizontal="center" vertical="center" wrapText="1"/>
      <protection hidden="1"/>
    </xf>
    <xf numFmtId="0" fontId="54" fillId="50" borderId="0" xfId="0" applyFont="1" applyFill="1" applyAlignment="1" applyProtection="1">
      <alignment horizontal="center" vertical="center"/>
      <protection hidden="1"/>
    </xf>
    <xf numFmtId="0" fontId="82" fillId="50" borderId="152"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0" borderId="159" xfId="0" applyFont="1" applyBorder="1" applyAlignment="1">
      <alignment horizontal="center" vertical="center" wrapText="1"/>
    </xf>
    <xf numFmtId="180" fontId="59" fillId="0" borderId="0" xfId="1495" applyNumberFormat="1" applyFont="1" applyFill="1" applyBorder="1" applyAlignment="1" applyProtection="1">
      <alignment horizontal="center" vertical="center" wrapText="1"/>
      <protection hidden="1"/>
    </xf>
    <xf numFmtId="0" fontId="82" fillId="50" borderId="19" xfId="0" applyFont="1" applyFill="1" applyBorder="1" applyAlignment="1">
      <alignment horizontal="center" vertical="center" wrapText="1"/>
    </xf>
    <xf numFmtId="0" fontId="82" fillId="0" borderId="169" xfId="0" applyFont="1" applyBorder="1" applyAlignment="1">
      <alignment horizontal="justify" vertical="center" wrapText="1"/>
    </xf>
    <xf numFmtId="0" fontId="86" fillId="0" borderId="169" xfId="0" applyFont="1" applyBorder="1" applyAlignment="1">
      <alignment vertical="top" wrapText="1"/>
    </xf>
    <xf numFmtId="0" fontId="79" fillId="0" borderId="0" xfId="1371" applyFont="1" applyAlignment="1" applyProtection="1">
      <alignment horizontal="center" vertical="center"/>
      <protection hidden="1"/>
    </xf>
    <xf numFmtId="0" fontId="88" fillId="0" borderId="0" xfId="0" applyFont="1" applyAlignment="1" applyProtection="1">
      <alignment horizontal="center" vertical="center"/>
      <protection hidden="1"/>
    </xf>
    <xf numFmtId="0" fontId="82" fillId="67" borderId="152" xfId="0" applyFont="1" applyFill="1" applyBorder="1" applyAlignment="1">
      <alignment horizontal="center" vertical="center" wrapText="1"/>
    </xf>
    <xf numFmtId="9" fontId="9" fillId="0" borderId="160" xfId="1495" applyFont="1" applyFill="1" applyBorder="1" applyAlignment="1" applyProtection="1">
      <alignment vertical="center" wrapText="1"/>
      <protection hidden="1"/>
    </xf>
    <xf numFmtId="0" fontId="54" fillId="50" borderId="159" xfId="1371" applyFont="1" applyFill="1" applyBorder="1" applyAlignment="1" applyProtection="1">
      <alignment vertical="center" wrapText="1"/>
      <protection locked="0" hidden="1"/>
    </xf>
    <xf numFmtId="0" fontId="54" fillId="0" borderId="159"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59" fillId="50" borderId="152" xfId="1371" applyFont="1" applyFill="1" applyBorder="1" applyAlignment="1" applyProtection="1">
      <alignment vertical="center" wrapText="1"/>
      <protection locked="0" hidden="1"/>
    </xf>
    <xf numFmtId="0" fontId="82" fillId="50" borderId="159" xfId="0" applyFont="1" applyFill="1" applyBorder="1" applyAlignment="1">
      <alignment horizontal="center" vertical="center" wrapText="1"/>
    </xf>
    <xf numFmtId="0" fontId="59" fillId="50" borderId="152" xfId="1371" applyFont="1" applyFill="1" applyBorder="1" applyAlignment="1" applyProtection="1">
      <alignment horizontal="justify" vertical="center" wrapText="1"/>
      <protection locked="0" hidden="1"/>
    </xf>
    <xf numFmtId="0" fontId="82" fillId="50" borderId="15" xfId="0" applyFont="1" applyFill="1" applyBorder="1" applyAlignment="1">
      <alignment horizontal="center" vertical="center" wrapText="1"/>
    </xf>
    <xf numFmtId="0" fontId="59" fillId="50" borderId="152" xfId="1371" applyFont="1" applyFill="1" applyBorder="1" applyAlignment="1" applyProtection="1">
      <alignment vertical="top" wrapText="1"/>
      <protection locked="0" hidden="1"/>
    </xf>
    <xf numFmtId="0" fontId="54" fillId="50" borderId="152" xfId="1371" applyFont="1" applyFill="1" applyBorder="1" applyAlignment="1" applyProtection="1">
      <alignment vertical="center" wrapText="1"/>
      <protection locked="0" hidden="1"/>
    </xf>
    <xf numFmtId="0" fontId="82" fillId="50" borderId="152" xfId="0" applyFont="1" applyFill="1" applyBorder="1" applyAlignment="1">
      <alignment horizontal="center" vertical="center"/>
    </xf>
    <xf numFmtId="0" fontId="12" fillId="0" borderId="159" xfId="0" applyFont="1" applyBorder="1" applyAlignment="1">
      <alignment horizontal="center" vertical="center" wrapText="1"/>
    </xf>
    <xf numFmtId="0" fontId="8" fillId="61" borderId="157"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5" fillId="0" borderId="152"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5" fillId="0" borderId="153" xfId="1371" applyFont="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59" fillId="0" borderId="152" xfId="1371" applyFont="1" applyBorder="1" applyAlignment="1" applyProtection="1">
      <alignment horizontal="justify" vertical="center" wrapText="1"/>
      <protection locked="0" hidden="1"/>
    </xf>
    <xf numFmtId="178" fontId="5" fillId="50" borderId="126" xfId="1251" applyNumberFormat="1" applyFont="1" applyFill="1" applyBorder="1" applyAlignment="1">
      <alignment horizontal="center" vertical="center"/>
    </xf>
    <xf numFmtId="0" fontId="8" fillId="61" borderId="152" xfId="1371" applyFont="1" applyFill="1" applyBorder="1" applyAlignment="1" applyProtection="1">
      <alignment horizontal="justify" vertical="center" wrapText="1"/>
      <protection locked="0" hidden="1"/>
    </xf>
    <xf numFmtId="0" fontId="4" fillId="0" borderId="0" xfId="1371" applyFont="1" applyAlignment="1" applyProtection="1">
      <alignment vertical="center" wrapText="1"/>
      <protection locked="0" hidden="1"/>
    </xf>
    <xf numFmtId="0" fontId="4" fillId="0" borderId="0" xfId="1371" applyFont="1" applyAlignment="1" applyProtection="1">
      <alignment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2" fontId="5" fillId="0" borderId="152"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vertical="top" wrapText="1"/>
      <protection hidden="1"/>
    </xf>
    <xf numFmtId="0" fontId="3" fillId="61" borderId="152" xfId="1371" applyFont="1" applyFill="1" applyBorder="1" applyAlignment="1" applyProtection="1">
      <alignment horizontal="center" vertical="center" wrapText="1"/>
      <protection hidden="1"/>
    </xf>
    <xf numFmtId="177" fontId="5" fillId="0" borderId="152" xfId="1495" applyNumberFormat="1" applyFont="1" applyFill="1" applyBorder="1" applyAlignment="1">
      <alignment horizontal="center" vertical="center"/>
    </xf>
    <xf numFmtId="9" fontId="5" fillId="50" borderId="152" xfId="1495" applyFont="1" applyFill="1" applyBorder="1" applyAlignment="1" applyProtection="1">
      <alignment vertical="center" wrapText="1"/>
      <protection locked="0" hidden="1"/>
    </xf>
    <xf numFmtId="0" fontId="82" fillId="0" borderId="152" xfId="0" applyFont="1" applyBorder="1" applyAlignment="1">
      <alignment horizontal="center" vertical="center"/>
    </xf>
    <xf numFmtId="0" fontId="8" fillId="61" borderId="152" xfId="1371" applyFont="1" applyFill="1" applyBorder="1" applyAlignment="1" applyProtection="1">
      <alignment horizontal="justify" vertical="center" wrapText="1"/>
      <protection hidden="1"/>
    </xf>
    <xf numFmtId="0" fontId="8" fillId="61" borderId="152" xfId="1371" applyFont="1" applyFill="1" applyBorder="1" applyAlignment="1" applyProtection="1">
      <alignment horizontal="justify" vertical="center"/>
      <protection hidden="1"/>
    </xf>
    <xf numFmtId="0" fontId="8" fillId="0" borderId="152" xfId="1371" applyFont="1" applyBorder="1" applyAlignment="1" applyProtection="1">
      <alignment horizontal="justify" vertical="center" wrapText="1"/>
      <protection hidden="1"/>
    </xf>
    <xf numFmtId="176" fontId="5" fillId="0" borderId="152" xfId="1496" applyNumberFormat="1" applyFont="1" applyFill="1" applyBorder="1" applyAlignment="1" applyProtection="1">
      <alignment horizontal="center" vertical="center" wrapText="1"/>
      <protection hidden="1"/>
    </xf>
    <xf numFmtId="177" fontId="12" fillId="0" borderId="152" xfId="1495" applyNumberFormat="1" applyFont="1" applyFill="1" applyBorder="1" applyAlignment="1">
      <alignment horizontal="center" vertical="center"/>
    </xf>
    <xf numFmtId="9" fontId="4" fillId="50" borderId="152" xfId="1495" applyFont="1" applyFill="1" applyBorder="1" applyAlignment="1" applyProtection="1">
      <alignment vertical="center" wrapText="1"/>
      <protection locked="0" hidden="1"/>
    </xf>
    <xf numFmtId="0" fontId="70" fillId="50" borderId="152" xfId="1371" applyFont="1" applyFill="1" applyBorder="1" applyAlignment="1" applyProtection="1">
      <alignment horizontal="left" vertical="center" wrapText="1"/>
      <protection locked="0"/>
    </xf>
    <xf numFmtId="0" fontId="83" fillId="65" borderId="152" xfId="0" applyFont="1" applyFill="1" applyBorder="1" applyAlignment="1">
      <alignment horizontal="center" vertical="center" wrapText="1"/>
    </xf>
    <xf numFmtId="0" fontId="59" fillId="50" borderId="152" xfId="1371" applyFont="1" applyFill="1" applyBorder="1" applyAlignment="1" applyProtection="1">
      <alignment horizontal="justify" vertical="center" wrapText="1"/>
      <protection locked="0"/>
    </xf>
    <xf numFmtId="0" fontId="82" fillId="65" borderId="152" xfId="0" applyFont="1" applyFill="1" applyBorder="1" applyAlignment="1">
      <alignment horizontal="center" vertical="center" wrapText="1"/>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0" fontId="5" fillId="50" borderId="155" xfId="0" applyNumberFormat="1" applyFont="1" applyFill="1" applyBorder="1" applyAlignment="1" applyProtection="1">
      <alignment horizontal="center" vertical="center" wrapText="1"/>
      <protection hidden="1"/>
    </xf>
    <xf numFmtId="170" fontId="5" fillId="50" borderId="169"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horizontal="center" vertical="center" wrapText="1"/>
      <protection hidden="1"/>
    </xf>
    <xf numFmtId="170" fontId="5" fillId="50" borderId="18" xfId="0" applyNumberFormat="1" applyFont="1" applyFill="1" applyBorder="1" applyAlignment="1" applyProtection="1">
      <alignment horizontal="center" vertical="center" wrapText="1"/>
      <protection hidden="1"/>
    </xf>
    <xf numFmtId="0" fontId="5" fillId="0" borderId="152" xfId="0" applyFont="1" applyBorder="1" applyAlignment="1" applyProtection="1">
      <alignment horizontal="center" vertical="center" wrapText="1"/>
      <protection hidden="1"/>
    </xf>
    <xf numFmtId="0" fontId="5" fillId="50" borderId="152" xfId="0" applyFont="1" applyFill="1" applyBorder="1" applyAlignment="1" applyProtection="1">
      <alignment horizontal="center" vertical="center" wrapText="1"/>
      <protection hidden="1"/>
    </xf>
    <xf numFmtId="170" fontId="5" fillId="50" borderId="156" xfId="0" applyNumberFormat="1" applyFont="1" applyFill="1" applyBorder="1" applyAlignment="1" applyProtection="1">
      <alignment vertical="center" wrapText="1"/>
      <protection hidden="1"/>
    </xf>
    <xf numFmtId="170" fontId="5" fillId="50" borderId="15" xfId="0" applyNumberFormat="1" applyFont="1" applyFill="1" applyBorder="1" applyAlignment="1" applyProtection="1">
      <alignment vertical="center" wrapText="1"/>
      <protection hidden="1"/>
    </xf>
    <xf numFmtId="0" fontId="15" fillId="0" borderId="152" xfId="0" applyFont="1" applyBorder="1" applyAlignment="1" applyProtection="1">
      <alignment horizontal="center" vertical="center" wrapText="1"/>
      <protection hidden="1"/>
    </xf>
    <xf numFmtId="170" fontId="15" fillId="50" borderId="156" xfId="0" applyNumberFormat="1" applyFont="1" applyFill="1" applyBorder="1" applyAlignment="1" applyProtection="1">
      <alignment vertical="center" wrapText="1"/>
      <protection hidden="1"/>
    </xf>
    <xf numFmtId="170" fontId="15" fillId="50" borderId="15" xfId="0" applyNumberFormat="1" applyFont="1" applyFill="1" applyBorder="1" applyAlignment="1" applyProtection="1">
      <alignment vertical="center" wrapText="1"/>
      <protection hidden="1"/>
    </xf>
    <xf numFmtId="170" fontId="5" fillId="0" borderId="152" xfId="0" applyNumberFormat="1" applyFont="1" applyBorder="1" applyAlignment="1" applyProtection="1">
      <alignment horizontal="center"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69"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69"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0" fontId="5" fillId="51" borderId="156" xfId="0" applyNumberFormat="1" applyFont="1" applyFill="1" applyBorder="1" applyAlignment="1" applyProtection="1">
      <alignment vertical="center" wrapText="1"/>
      <protection hidden="1"/>
    </xf>
    <xf numFmtId="170" fontId="5" fillId="51" borderId="15" xfId="0" applyNumberFormat="1" applyFont="1" applyFill="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0" fontId="15" fillId="55" borderId="156" xfId="0" applyNumberFormat="1" applyFont="1" applyFill="1" applyBorder="1" applyAlignment="1" applyProtection="1">
      <alignment horizontal="center" vertical="center" wrapText="1"/>
      <protection hidden="1"/>
    </xf>
    <xf numFmtId="170" fontId="15" fillId="55" borderId="15" xfId="0" applyNumberFormat="1" applyFont="1" applyFill="1" applyBorder="1" applyAlignment="1" applyProtection="1">
      <alignment horizontal="center" vertical="center" wrapText="1"/>
      <protection hidden="1"/>
    </xf>
    <xf numFmtId="170" fontId="70" fillId="50" borderId="155" xfId="0" applyNumberFormat="1" applyFont="1" applyFill="1" applyBorder="1" applyAlignment="1" applyProtection="1">
      <alignment horizontal="center" vertical="center" wrapText="1"/>
      <protection hidden="1"/>
    </xf>
    <xf numFmtId="170" fontId="70" fillId="50" borderId="169" xfId="0" applyNumberFormat="1" applyFont="1" applyFill="1" applyBorder="1" applyAlignment="1" applyProtection="1">
      <alignment horizontal="center" vertical="center" wrapText="1"/>
      <protection hidden="1"/>
    </xf>
    <xf numFmtId="170" fontId="70" fillId="50" borderId="17" xfId="0" applyNumberFormat="1" applyFont="1" applyFill="1" applyBorder="1" applyAlignment="1" applyProtection="1">
      <alignment horizontal="center" vertical="center" wrapText="1"/>
      <protection hidden="1"/>
    </xf>
    <xf numFmtId="170" fontId="70" fillId="50" borderId="18" xfId="0" applyNumberFormat="1" applyFont="1" applyFill="1" applyBorder="1" applyAlignment="1" applyProtection="1">
      <alignment horizontal="center" vertical="center" wrapText="1"/>
      <protection hidden="1"/>
    </xf>
    <xf numFmtId="170" fontId="71" fillId="55" borderId="156" xfId="0" applyNumberFormat="1" applyFont="1" applyFill="1" applyBorder="1" applyAlignment="1" applyProtection="1">
      <alignment horizontal="center" vertical="center" wrapText="1"/>
      <protection hidden="1"/>
    </xf>
    <xf numFmtId="170" fontId="71" fillId="55" borderId="15" xfId="0" applyNumberFormat="1" applyFont="1" applyFill="1" applyBorder="1" applyAlignment="1" applyProtection="1">
      <alignment horizontal="center" vertical="center" wrapText="1"/>
      <protection hidden="1"/>
    </xf>
    <xf numFmtId="171" fontId="15" fillId="0" borderId="156" xfId="1250" applyNumberFormat="1" applyFont="1" applyFill="1" applyBorder="1" applyAlignment="1" applyProtection="1">
      <alignment vertical="center" wrapText="1"/>
      <protection hidden="1"/>
    </xf>
    <xf numFmtId="171" fontId="15" fillId="0" borderId="15" xfId="1250" applyNumberFormat="1" applyFont="1" applyFill="1" applyBorder="1" applyAlignment="1" applyProtection="1">
      <alignment vertical="center" wrapText="1"/>
      <protection hidden="1"/>
    </xf>
    <xf numFmtId="165" fontId="5" fillId="0" borderId="156" xfId="1250" applyFont="1" applyFill="1" applyBorder="1" applyAlignment="1" applyProtection="1">
      <alignment horizontal="center" vertical="center" wrapText="1"/>
      <protection hidden="1"/>
    </xf>
    <xf numFmtId="165" fontId="5" fillId="0" borderId="15" xfId="1250"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59" xfId="0" applyFont="1" applyFill="1" applyBorder="1" applyAlignment="1" applyProtection="1">
      <alignment horizontal="center" vertical="center" wrapText="1"/>
      <protection locked="0"/>
    </xf>
    <xf numFmtId="165" fontId="15" fillId="0" borderId="156" xfId="1250" applyFont="1" applyFill="1" applyBorder="1" applyAlignment="1" applyProtection="1">
      <alignment vertical="center" wrapText="1"/>
      <protection hidden="1"/>
    </xf>
    <xf numFmtId="165" fontId="15" fillId="0" borderId="15" xfId="1250" applyFont="1" applyFill="1" applyBorder="1" applyAlignment="1" applyProtection="1">
      <alignment vertical="center" wrapText="1"/>
      <protection hidden="1"/>
    </xf>
    <xf numFmtId="165" fontId="15" fillId="50" borderId="156" xfId="1250" applyFont="1" applyFill="1" applyBorder="1" applyAlignment="1" applyProtection="1">
      <alignment vertical="center" wrapText="1"/>
      <protection hidden="1"/>
    </xf>
    <xf numFmtId="165" fontId="15" fillId="50" borderId="15" xfId="1250" applyFont="1" applyFill="1" applyBorder="1" applyAlignment="1" applyProtection="1">
      <alignment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2" fontId="15" fillId="55" borderId="156" xfId="1251" applyNumberFormat="1" applyFont="1" applyFill="1" applyBorder="1" applyAlignment="1" applyProtection="1">
      <alignment horizontal="center" vertical="center" wrapText="1"/>
      <protection hidden="1"/>
    </xf>
    <xf numFmtId="172" fontId="15" fillId="55" borderId="15" xfId="1251" applyNumberFormat="1" applyFont="1" applyFill="1" applyBorder="1" applyAlignment="1" applyProtection="1">
      <alignment horizontal="center" vertical="center" wrapText="1"/>
      <protection hidden="1"/>
    </xf>
    <xf numFmtId="0" fontId="71" fillId="0" borderId="152" xfId="0" applyFont="1" applyBorder="1" applyAlignment="1" applyProtection="1">
      <alignment horizontal="center" vertical="center" wrapText="1"/>
      <protection locked="0"/>
    </xf>
    <xf numFmtId="171" fontId="15" fillId="50" borderId="156" xfId="1250" applyNumberFormat="1" applyFont="1" applyFill="1" applyBorder="1" applyAlignment="1" applyProtection="1">
      <alignment vertical="center" wrapText="1"/>
      <protection hidden="1"/>
    </xf>
    <xf numFmtId="171" fontId="15" fillId="50" borderId="15" xfId="1250" applyNumberFormat="1" applyFont="1" applyFill="1" applyBorder="1" applyAlignment="1" applyProtection="1">
      <alignment vertical="center" wrapText="1"/>
      <protection hidden="1"/>
    </xf>
    <xf numFmtId="171" fontId="15" fillId="51" borderId="156" xfId="1250" applyNumberFormat="1" applyFont="1" applyFill="1" applyBorder="1" applyAlignment="1" applyProtection="1">
      <alignment vertical="center" wrapText="1"/>
      <protection hidden="1"/>
    </xf>
    <xf numFmtId="171" fontId="15" fillId="51"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70"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171" fontId="15" fillId="0" borderId="152" xfId="1250" applyNumberFormat="1" applyFont="1" applyFill="1" applyBorder="1" applyAlignment="1" applyProtection="1">
      <alignment vertical="center" wrapText="1"/>
      <protection hidden="1"/>
    </xf>
    <xf numFmtId="0" fontId="3" fillId="62" borderId="155" xfId="0" applyFont="1" applyFill="1" applyBorder="1" applyAlignment="1" applyProtection="1">
      <alignment horizontal="center" vertical="center" wrapText="1"/>
      <protection locked="0"/>
    </xf>
    <xf numFmtId="0" fontId="3" fillId="62" borderId="169" xfId="0" applyFont="1" applyFill="1" applyBorder="1" applyAlignment="1" applyProtection="1">
      <alignment horizontal="center" vertical="center" wrapText="1"/>
      <protection locked="0"/>
    </xf>
    <xf numFmtId="0" fontId="3" fillId="62" borderId="170" xfId="0" applyFont="1" applyFill="1" applyBorder="1" applyAlignment="1" applyProtection="1">
      <alignment horizontal="center" vertical="center" wrapText="1"/>
      <protection locked="0"/>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165" fontId="15" fillId="51" borderId="156" xfId="1250" applyFont="1" applyFill="1" applyBorder="1" applyAlignment="1" applyProtection="1">
      <alignment vertical="center" wrapText="1"/>
      <protection hidden="1"/>
    </xf>
    <xf numFmtId="165" fontId="15" fillId="51"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0" fontId="9" fillId="50" borderId="152"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70"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69" xfId="1371" applyFont="1" applyFill="1" applyBorder="1" applyAlignment="1" applyProtection="1">
      <alignment horizontal="center" vertical="center" wrapText="1"/>
      <protection locked="0"/>
    </xf>
    <xf numFmtId="0" fontId="9" fillId="24" borderId="161"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0" xfId="0" applyFont="1" applyFill="1" applyBorder="1" applyAlignment="1">
      <alignment horizontal="center" vertical="center" wrapText="1"/>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50" fillId="0" borderId="158" xfId="1371" applyFont="1" applyBorder="1" applyAlignment="1">
      <alignment horizontal="center" vertical="center"/>
    </xf>
    <xf numFmtId="0" fontId="50" fillId="0" borderId="169" xfId="1371" applyFont="1" applyBorder="1" applyAlignment="1">
      <alignment horizontal="center" vertical="center"/>
    </xf>
    <xf numFmtId="0" fontId="50" fillId="0" borderId="161"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59" xfId="1371" applyFont="1" applyFill="1" applyBorder="1" applyAlignment="1">
      <alignment horizontal="justify"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0" xfId="1371" applyFont="1" applyFill="1" applyBorder="1" applyAlignment="1">
      <alignment horizontal="center"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59" xfId="1371" applyNumberFormat="1" applyFont="1" applyFill="1" applyBorder="1" applyAlignment="1">
      <alignment horizontal="center" vertical="center" wrapText="1"/>
    </xf>
    <xf numFmtId="170" fontId="9" fillId="0" borderId="126" xfId="1496" applyNumberFormat="1" applyFont="1" applyFill="1" applyBorder="1" applyAlignment="1">
      <alignment horizontal="center" vertical="center" wrapText="1"/>
    </xf>
    <xf numFmtId="170" fontId="9" fillId="0" borderId="127" xfId="1496" applyNumberFormat="1" applyFont="1" applyFill="1" applyBorder="1" applyAlignment="1">
      <alignment horizontal="center" vertical="center" wrapText="1"/>
    </xf>
    <xf numFmtId="170" fontId="9" fillId="0" borderId="160" xfId="1496" applyNumberFormat="1" applyFont="1" applyFill="1" applyBorder="1" applyAlignment="1">
      <alignment horizontal="center" vertical="center" wrapText="1"/>
    </xf>
    <xf numFmtId="0" fontId="9" fillId="24" borderId="159"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0"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69" xfId="1371" applyFont="1" applyFill="1" applyBorder="1" applyAlignment="1">
      <alignment horizontal="center" vertical="center"/>
    </xf>
    <xf numFmtId="0" fontId="9" fillId="50" borderId="170"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3"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50" borderId="160" xfId="1371" applyFont="1" applyFill="1" applyBorder="1" applyAlignment="1">
      <alignment horizontal="center" vertical="center"/>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69" xfId="1371" applyFont="1" applyBorder="1" applyAlignment="1">
      <alignment horizontal="center" vertical="center"/>
    </xf>
    <xf numFmtId="0" fontId="57" fillId="0" borderId="161"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59" xfId="1371" applyFont="1" applyFill="1" applyBorder="1" applyAlignment="1">
      <alignment horizontal="center" vertical="center" wrapText="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59" xfId="0" applyFont="1" applyFill="1" applyBorder="1" applyAlignment="1">
      <alignment horizontal="center" vertical="center"/>
    </xf>
    <xf numFmtId="0" fontId="49" fillId="53" borderId="126" xfId="0" applyFont="1" applyFill="1" applyBorder="1" applyAlignment="1">
      <alignment horizontal="center" vertical="center" wrapText="1"/>
    </xf>
    <xf numFmtId="0" fontId="49" fillId="53" borderId="159"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59"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0" xfId="1496"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59"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59" xfId="1371" applyNumberFormat="1" applyFont="1" applyFill="1" applyBorder="1" applyAlignment="1" applyProtection="1">
      <alignment horizontal="center" vertical="center" wrapText="1"/>
      <protection hidden="1"/>
    </xf>
    <xf numFmtId="0" fontId="5" fillId="50" borderId="155" xfId="1371" applyFont="1" applyFill="1" applyBorder="1" applyAlignment="1" applyProtection="1">
      <alignment horizontal="center" vertical="center"/>
      <protection hidden="1"/>
    </xf>
    <xf numFmtId="0" fontId="5" fillId="50" borderId="169" xfId="1371" applyFont="1" applyFill="1" applyBorder="1" applyAlignment="1" applyProtection="1">
      <alignment horizontal="center" vertical="center"/>
      <protection hidden="1"/>
    </xf>
    <xf numFmtId="0" fontId="5" fillId="50" borderId="170"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0" xfId="1371" applyFont="1" applyBorder="1" applyAlignment="1" applyProtection="1">
      <alignment horizontal="center" vertical="center" wrapText="1"/>
      <protection hidden="1"/>
    </xf>
    <xf numFmtId="179" fontId="87" fillId="50" borderId="156" xfId="1250" applyNumberFormat="1" applyFont="1" applyFill="1" applyBorder="1" applyAlignment="1" applyProtection="1">
      <alignment horizontal="center" vertical="center" wrapText="1"/>
      <protection hidden="1"/>
    </xf>
    <xf numFmtId="179" fontId="87" fillId="50" borderId="23" xfId="1250" applyNumberFormat="1" applyFont="1" applyFill="1" applyBorder="1" applyAlignment="1" applyProtection="1">
      <alignment horizontal="center" vertical="center" wrapText="1"/>
      <protection hidden="1"/>
    </xf>
    <xf numFmtId="179"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0"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69" xfId="1371" applyFont="1" applyBorder="1" applyAlignment="1" applyProtection="1">
      <alignment horizontal="center" vertical="center"/>
      <protection hidden="1"/>
    </xf>
    <xf numFmtId="0" fontId="50" fillId="0" borderId="161"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1" fillId="65" borderId="155" xfId="0" applyFont="1" applyFill="1" applyBorder="1" applyAlignment="1">
      <alignment horizontal="center" vertical="center" wrapText="1"/>
    </xf>
    <xf numFmtId="0" fontId="81" fillId="65" borderId="169"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7" xfId="0" applyFont="1" applyFill="1" applyBorder="1" applyAlignment="1">
      <alignment horizontal="center" vertical="center" wrapText="1"/>
    </xf>
    <xf numFmtId="0" fontId="81" fillId="65" borderId="18" xfId="0" applyFont="1" applyFill="1" applyBorder="1" applyAlignment="1">
      <alignment horizontal="center" vertical="center" wrapText="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165" fontId="87" fillId="50" borderId="152" xfId="1250" applyFont="1" applyFill="1" applyBorder="1" applyAlignment="1" applyProtection="1">
      <alignment horizontal="center" vertical="center" wrapText="1"/>
      <protection hidden="1"/>
    </xf>
    <xf numFmtId="179" fontId="87" fillId="50" borderId="152" xfId="1250" applyNumberFormat="1" applyFont="1" applyFill="1" applyBorder="1" applyAlignment="1" applyProtection="1">
      <alignment horizontal="center" vertical="center" wrapText="1"/>
      <protection hidden="1"/>
    </xf>
    <xf numFmtId="2" fontId="87" fillId="50" borderId="152" xfId="1495" applyNumberFormat="1" applyFont="1" applyFill="1" applyBorder="1" applyAlignment="1" applyProtection="1">
      <alignment horizontal="center" vertical="center" wrapText="1"/>
      <protection locked="0" hidden="1"/>
    </xf>
    <xf numFmtId="0" fontId="70" fillId="0" borderId="152" xfId="1371" applyFont="1" applyBorder="1" applyAlignment="1" applyProtection="1">
      <alignment horizontal="justify" vertical="center" wrapText="1"/>
      <protection locked="0" hidden="1"/>
    </xf>
    <xf numFmtId="0" fontId="50" fillId="0" borderId="152" xfId="1371" applyFont="1" applyBorder="1" applyAlignment="1" applyProtection="1">
      <alignment horizontal="center" vertical="center"/>
      <protection hidden="1"/>
    </xf>
    <xf numFmtId="0" fontId="81" fillId="65" borderId="152" xfId="0" applyFont="1" applyFill="1" applyBorder="1" applyAlignment="1">
      <alignment horizontal="justify" vertical="center" wrapText="1"/>
    </xf>
    <xf numFmtId="0" fontId="81" fillId="65" borderId="152" xfId="0" applyFont="1" applyFill="1" applyBorder="1" applyAlignment="1">
      <alignment vertical="center" wrapText="1"/>
    </xf>
    <xf numFmtId="14" fontId="5" fillId="50" borderId="152" xfId="1371" applyNumberFormat="1" applyFont="1" applyFill="1" applyBorder="1" applyAlignment="1" applyProtection="1">
      <alignment horizontal="center" vertical="center" wrapText="1"/>
      <protection hidden="1"/>
    </xf>
    <xf numFmtId="4" fontId="5" fillId="50" borderId="152" xfId="1496"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justify" vertical="center" wrapText="1"/>
      <protection hidden="1"/>
    </xf>
    <xf numFmtId="0" fontId="66" fillId="24" borderId="152" xfId="1371" applyFont="1" applyFill="1" applyBorder="1" applyAlignment="1" applyProtection="1">
      <alignment horizontal="center" vertical="center"/>
      <protection hidden="1"/>
    </xf>
    <xf numFmtId="0" fontId="73" fillId="0" borderId="152" xfId="0" applyFont="1" applyBorder="1" applyAlignment="1" applyProtection="1">
      <alignment horizontal="center" wrapText="1"/>
      <protection locked="0" hidden="1"/>
    </xf>
    <xf numFmtId="0" fontId="55" fillId="0" borderId="152" xfId="0" applyFont="1" applyBorder="1" applyAlignment="1" applyProtection="1">
      <alignment horizontal="center" vertical="center" wrapText="1"/>
      <protection locked="0" hidden="1"/>
    </xf>
    <xf numFmtId="0" fontId="5" fillId="65" borderId="126" xfId="0" applyFont="1" applyFill="1" applyBorder="1" applyAlignment="1">
      <alignment vertical="center" wrapText="1"/>
    </xf>
    <xf numFmtId="0" fontId="5" fillId="65" borderId="127" xfId="0" applyFont="1" applyFill="1" applyBorder="1" applyAlignment="1">
      <alignment vertical="center" wrapText="1"/>
    </xf>
    <xf numFmtId="0" fontId="5" fillId="65" borderId="167" xfId="0" applyFont="1" applyFill="1" applyBorder="1" applyAlignment="1">
      <alignment vertical="center" wrapText="1"/>
    </xf>
    <xf numFmtId="0" fontId="70" fillId="0" borderId="126" xfId="1371" applyFont="1" applyBorder="1" applyAlignment="1" applyProtection="1">
      <alignment horizontal="justify" vertical="center" wrapText="1"/>
      <protection locked="0"/>
    </xf>
    <xf numFmtId="0" fontId="70" fillId="0" borderId="127" xfId="1371" applyFont="1" applyBorder="1" applyAlignment="1" applyProtection="1">
      <alignment horizontal="justify" vertical="center" wrapText="1"/>
      <protection locked="0"/>
    </xf>
    <xf numFmtId="0" fontId="70" fillId="0" borderId="159" xfId="1371" applyFont="1" applyBorder="1" applyAlignment="1" applyProtection="1">
      <alignment horizontal="justify" vertical="center" wrapText="1"/>
      <protection locked="0"/>
    </xf>
    <xf numFmtId="0" fontId="5" fillId="0" borderId="126" xfId="1371" applyFont="1" applyBorder="1" applyAlignment="1" applyProtection="1">
      <alignment horizontal="justify" vertical="center" wrapText="1"/>
      <protection locked="0"/>
    </xf>
    <xf numFmtId="0" fontId="5" fillId="0" borderId="127" xfId="1371" applyFont="1" applyBorder="1" applyAlignment="1" applyProtection="1">
      <alignment horizontal="justify" vertical="center" wrapText="1"/>
      <protection locked="0"/>
    </xf>
    <xf numFmtId="0" fontId="5" fillId="0" borderId="160"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wrapText="1"/>
      <protection hidden="1"/>
    </xf>
    <xf numFmtId="0" fontId="5" fillId="50" borderId="169" xfId="1371" applyFont="1" applyFill="1" applyBorder="1" applyAlignment="1" applyProtection="1">
      <alignment horizontal="center" vertical="center" wrapText="1"/>
      <protection hidden="1"/>
    </xf>
    <xf numFmtId="0" fontId="5" fillId="50" borderId="170" xfId="1371" applyFont="1" applyFill="1" applyBorder="1" applyAlignment="1" applyProtection="1">
      <alignment horizontal="center" vertical="center" wrapText="1"/>
      <protection hidden="1"/>
    </xf>
    <xf numFmtId="179" fontId="5" fillId="50" borderId="156" xfId="1250" applyNumberFormat="1" applyFont="1" applyFill="1" applyBorder="1" applyAlignment="1" applyProtection="1">
      <alignment horizontal="center" vertical="center" wrapText="1"/>
      <protection locked="0" hidden="1"/>
    </xf>
    <xf numFmtId="179" fontId="5" fillId="50" borderId="23" xfId="1250" applyNumberFormat="1" applyFont="1" applyFill="1" applyBorder="1" applyAlignment="1" applyProtection="1">
      <alignment horizontal="center" vertical="center" wrapText="1"/>
      <protection locked="0" hidden="1"/>
    </xf>
    <xf numFmtId="179" fontId="5" fillId="50" borderId="15" xfId="1250" applyNumberFormat="1" applyFont="1" applyFill="1" applyBorder="1" applyAlignment="1" applyProtection="1">
      <alignment horizontal="center" vertical="center" wrapText="1"/>
      <protection locked="0" hidden="1"/>
    </xf>
    <xf numFmtId="165" fontId="5" fillId="50" borderId="156" xfId="1250" applyNumberFormat="1" applyFont="1" applyFill="1" applyBorder="1" applyAlignment="1" applyProtection="1">
      <alignment horizontal="center" vertical="center" wrapText="1"/>
      <protection locked="0" hidden="1"/>
    </xf>
    <xf numFmtId="165" fontId="5" fillId="50" borderId="23" xfId="1250" applyNumberFormat="1" applyFont="1" applyFill="1" applyBorder="1" applyAlignment="1" applyProtection="1">
      <alignment horizontal="center" vertical="center" wrapText="1"/>
      <protection locked="0" hidden="1"/>
    </xf>
    <xf numFmtId="165"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59" xfId="1371" applyFont="1" applyFill="1" applyBorder="1" applyAlignment="1" applyProtection="1">
      <alignment horizontal="justify" vertical="center" wrapText="1"/>
      <protection locked="0"/>
    </xf>
    <xf numFmtId="14" fontId="5" fillId="50" borderId="155" xfId="1371" applyNumberFormat="1" applyFont="1" applyFill="1" applyBorder="1" applyAlignment="1" applyProtection="1">
      <alignment horizontal="center" vertical="center" wrapText="1"/>
      <protection hidden="1"/>
    </xf>
    <xf numFmtId="14" fontId="5" fillId="50" borderId="169" xfId="1371" applyNumberFormat="1" applyFont="1" applyFill="1" applyBorder="1" applyAlignment="1" applyProtection="1">
      <alignment horizontal="center" vertical="center" wrapText="1"/>
      <protection hidden="1"/>
    </xf>
    <xf numFmtId="14" fontId="5" fillId="50" borderId="170" xfId="1371" applyNumberFormat="1" applyFont="1" applyFill="1" applyBorder="1" applyAlignment="1" applyProtection="1">
      <alignment horizontal="center" vertical="center" wrapText="1"/>
      <protection hidden="1"/>
    </xf>
    <xf numFmtId="175" fontId="5" fillId="24" borderId="126" xfId="1250" applyNumberFormat="1" applyFont="1" applyFill="1" applyBorder="1" applyAlignment="1" applyProtection="1">
      <alignment horizontal="center" vertical="center" wrapText="1"/>
      <protection hidden="1"/>
    </xf>
    <xf numFmtId="175" fontId="5" fillId="24" borderId="127" xfId="1250" applyNumberFormat="1" applyFont="1" applyFill="1" applyBorder="1" applyAlignment="1" applyProtection="1">
      <alignment horizontal="center" vertical="center" wrapText="1"/>
      <protection hidden="1"/>
    </xf>
    <xf numFmtId="175" fontId="5" fillId="24" borderId="160"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59" xfId="1371" applyFont="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wrapText="1"/>
      <protection hidden="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0" fontId="9" fillId="50" borderId="126" xfId="1371" applyFont="1" applyFill="1" applyBorder="1" applyAlignment="1" applyProtection="1">
      <alignment horizontal="center" vertical="center" wrapText="1"/>
      <protection locked="0"/>
    </xf>
    <xf numFmtId="0" fontId="9" fillId="50" borderId="127" xfId="1371" applyFont="1" applyFill="1" applyBorder="1" applyAlignment="1" applyProtection="1">
      <alignment horizontal="center" vertical="center" wrapText="1"/>
      <protection locked="0"/>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80" fillId="0" borderId="169" xfId="0" applyFont="1" applyBorder="1" applyAlignment="1">
      <alignment horizontal="justify" vertical="center" wrapText="1"/>
    </xf>
    <xf numFmtId="0" fontId="80" fillId="0" borderId="168" xfId="0" applyFont="1" applyBorder="1" applyAlignment="1">
      <alignment horizontal="justify" vertical="center" wrapText="1"/>
    </xf>
    <xf numFmtId="0" fontId="80" fillId="0" borderId="0" xfId="0" applyFont="1" applyAlignment="1">
      <alignment horizontal="justify" vertical="center" wrapText="1"/>
    </xf>
    <xf numFmtId="0" fontId="80" fillId="0" borderId="162" xfId="0" applyFont="1" applyBorder="1" applyAlignment="1">
      <alignment horizontal="justify" vertical="center" wrapText="1"/>
    </xf>
    <xf numFmtId="0" fontId="80" fillId="0" borderId="165" xfId="0" applyFont="1" applyBorder="1" applyAlignment="1">
      <alignment horizontal="justify" vertical="center" wrapText="1"/>
    </xf>
    <xf numFmtId="0" fontId="80" fillId="0" borderId="166" xfId="0" applyFont="1" applyBorder="1" applyAlignment="1">
      <alignment horizontal="justify" vertical="center" wrapText="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0" xfId="1371" applyFont="1" applyBorder="1" applyAlignment="1" applyProtection="1">
      <alignment horizontal="center" vertical="center" wrapText="1"/>
      <protection locked="0" hidden="1"/>
    </xf>
    <xf numFmtId="0" fontId="4" fillId="0" borderId="126" xfId="1371" applyFont="1" applyBorder="1" applyAlignment="1" applyProtection="1">
      <alignment horizontal="center" vertical="center" wrapText="1"/>
      <protection locked="0" hidden="1"/>
    </xf>
    <xf numFmtId="0" fontId="4" fillId="0" borderId="127" xfId="1371" applyFont="1" applyBorder="1" applyAlignment="1" applyProtection="1">
      <alignment horizontal="center" vertical="center" wrapText="1"/>
      <protection locked="0" hidden="1"/>
    </xf>
    <xf numFmtId="0" fontId="4" fillId="0" borderId="160" xfId="1371" applyFont="1" applyBorder="1" applyAlignment="1" applyProtection="1">
      <alignment horizontal="center" vertical="center" wrapText="1"/>
      <protection locked="0" hidden="1"/>
    </xf>
    <xf numFmtId="0" fontId="9" fillId="0" borderId="126" xfId="1371" applyFont="1" applyBorder="1" applyAlignment="1" applyProtection="1">
      <alignment horizontal="justify" vertical="center" wrapText="1"/>
      <protection locked="0" hidden="1"/>
    </xf>
    <xf numFmtId="0" fontId="9" fillId="0" borderId="127" xfId="1371" applyFont="1" applyBorder="1" applyAlignment="1" applyProtection="1">
      <alignment horizontal="justify" vertical="center" wrapText="1"/>
      <protection locked="0" hidden="1"/>
    </xf>
    <xf numFmtId="0" fontId="9" fillId="0" borderId="160" xfId="1371" applyFont="1" applyBorder="1" applyAlignment="1" applyProtection="1">
      <alignment horizontal="justify" vertical="center" wrapText="1"/>
      <protection locked="0" hidden="1"/>
    </xf>
    <xf numFmtId="0" fontId="9" fillId="50" borderId="155" xfId="1371" applyFont="1" applyFill="1" applyBorder="1" applyAlignment="1" applyProtection="1">
      <alignment horizontal="center" vertical="center"/>
      <protection hidden="1"/>
    </xf>
    <xf numFmtId="0" fontId="9" fillId="50" borderId="169" xfId="1371" applyFont="1" applyFill="1" applyBorder="1" applyAlignment="1" applyProtection="1">
      <alignment horizontal="center" vertical="center"/>
      <protection hidden="1"/>
    </xf>
    <xf numFmtId="0" fontId="9" fillId="50" borderId="170" xfId="1371" applyFont="1" applyFill="1" applyBorder="1" applyAlignment="1" applyProtection="1">
      <alignment horizontal="center" vertical="center"/>
      <protection hidden="1"/>
    </xf>
    <xf numFmtId="0" fontId="9" fillId="0" borderId="126" xfId="137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0" xfId="1371" applyFont="1" applyBorder="1" applyAlignment="1" applyProtection="1">
      <alignment horizontal="center" vertical="center" wrapText="1"/>
      <protection hidden="1"/>
    </xf>
    <xf numFmtId="170" fontId="4" fillId="50" borderId="156" xfId="1495" applyNumberFormat="1" applyFont="1" applyFill="1" applyBorder="1" applyAlignment="1" applyProtection="1">
      <alignment horizontal="center" vertical="center" wrapText="1"/>
      <protection locked="0" hidden="1"/>
    </xf>
    <xf numFmtId="170" fontId="4" fillId="50" borderId="23" xfId="1495" applyNumberFormat="1" applyFont="1" applyFill="1" applyBorder="1" applyAlignment="1" applyProtection="1">
      <alignment horizontal="center" vertical="center" wrapText="1"/>
      <protection locked="0" hidden="1"/>
    </xf>
    <xf numFmtId="170" fontId="4" fillId="50" borderId="15" xfId="1495" applyNumberFormat="1" applyFont="1" applyFill="1" applyBorder="1" applyAlignment="1" applyProtection="1">
      <alignment horizontal="center" vertical="center" wrapText="1"/>
      <protection locked="0" hidden="1"/>
    </xf>
    <xf numFmtId="165" fontId="4" fillId="50" borderId="154" xfId="1250" applyFont="1" applyFill="1" applyBorder="1" applyAlignment="1" applyProtection="1">
      <alignment horizontal="center" vertical="center" wrapText="1"/>
      <protection locked="0" hidden="1"/>
    </xf>
    <xf numFmtId="165" fontId="4" fillId="50" borderId="47" xfId="1250" applyFont="1" applyFill="1" applyBorder="1" applyAlignment="1" applyProtection="1">
      <alignment horizontal="center" vertical="center" wrapText="1"/>
      <protection locked="0" hidden="1"/>
    </xf>
    <xf numFmtId="165" fontId="4" fillId="50" borderId="48" xfId="1250" applyFont="1" applyFill="1" applyBorder="1" applyAlignment="1" applyProtection="1">
      <alignment horizontal="center" vertical="center" wrapText="1"/>
      <protection locked="0" hidden="1"/>
    </xf>
    <xf numFmtId="14" fontId="9" fillId="0" borderId="126" xfId="1371" applyNumberFormat="1" applyFont="1" applyBorder="1" applyAlignment="1" applyProtection="1">
      <alignment horizontal="center" vertical="center" wrapText="1"/>
      <protection hidden="1"/>
    </xf>
    <xf numFmtId="0" fontId="9" fillId="0" borderId="159"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0" xfId="1495" applyFont="1" applyFill="1" applyBorder="1" applyAlignment="1" applyProtection="1">
      <alignment horizontal="center" vertical="center" wrapText="1"/>
      <protection hidden="1"/>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59"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59" xfId="1371" applyFont="1" applyBorder="1" applyAlignment="1" applyProtection="1">
      <alignment horizontal="justify"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59" xfId="1371" applyNumberFormat="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49" fontId="9" fillId="0" borderId="152" xfId="1371" applyNumberFormat="1" applyFont="1" applyBorder="1" applyAlignment="1" applyProtection="1">
      <alignment horizontal="center" vertical="center"/>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0" xfId="1371" applyFont="1" applyBorder="1" applyAlignment="1" applyProtection="1">
      <alignment horizontal="justify" vertical="center" wrapText="1"/>
      <protection locked="0" hidden="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5" fillId="0" borderId="155" xfId="1371" applyFont="1" applyBorder="1" applyAlignment="1" applyProtection="1">
      <alignment horizontal="center" vertical="center"/>
      <protection hidden="1"/>
    </xf>
    <xf numFmtId="0" fontId="5" fillId="0" borderId="169" xfId="1371" applyFont="1" applyBorder="1" applyAlignment="1" applyProtection="1">
      <alignment horizontal="center" vertical="center"/>
      <protection hidden="1"/>
    </xf>
    <xf numFmtId="0" fontId="5" fillId="0" borderId="170" xfId="1371" applyFont="1" applyBorder="1" applyAlignment="1" applyProtection="1">
      <alignment horizontal="center" vertical="center"/>
      <protection hidden="1"/>
    </xf>
    <xf numFmtId="181" fontId="5" fillId="50" borderId="156" xfId="1250" applyNumberFormat="1" applyFont="1" applyFill="1" applyBorder="1" applyAlignment="1" applyProtection="1">
      <alignment horizontal="center" vertical="center" wrapText="1"/>
      <protection locked="0" hidden="1"/>
    </xf>
    <xf numFmtId="181" fontId="5" fillId="50" borderId="23" xfId="1250" applyNumberFormat="1" applyFont="1" applyFill="1" applyBorder="1" applyAlignment="1" applyProtection="1">
      <alignment horizontal="center" vertical="center" wrapText="1"/>
      <protection locked="0" hidden="1"/>
    </xf>
    <xf numFmtId="181" fontId="5" fillId="50" borderId="15" xfId="1250" applyNumberFormat="1" applyFont="1" applyFill="1" applyBorder="1" applyAlignment="1" applyProtection="1">
      <alignment horizontal="center" vertical="center" wrapText="1"/>
      <protection locked="0" hidden="1"/>
    </xf>
    <xf numFmtId="0" fontId="86" fillId="50" borderId="155" xfId="0" applyFont="1" applyFill="1" applyBorder="1" applyAlignment="1">
      <alignment vertical="top" wrapText="1"/>
    </xf>
    <xf numFmtId="0" fontId="86" fillId="50" borderId="169" xfId="0" applyFont="1" applyFill="1" applyBorder="1" applyAlignment="1">
      <alignment vertical="top" wrapText="1"/>
    </xf>
    <xf numFmtId="0" fontId="86" fillId="50" borderId="168" xfId="0" applyFont="1" applyFill="1" applyBorder="1" applyAlignment="1">
      <alignment vertical="top" wrapText="1"/>
    </xf>
    <xf numFmtId="0" fontId="86" fillId="50" borderId="113" xfId="0" applyFont="1" applyFill="1" applyBorder="1" applyAlignment="1">
      <alignment vertical="top" wrapText="1"/>
    </xf>
    <xf numFmtId="0" fontId="86" fillId="50" borderId="0" xfId="0" applyFont="1" applyFill="1" applyAlignment="1">
      <alignment vertical="top" wrapText="1"/>
    </xf>
    <xf numFmtId="0" fontId="86" fillId="50" borderId="162" xfId="0" applyFont="1" applyFill="1" applyBorder="1" applyAlignment="1">
      <alignment vertical="top" wrapText="1"/>
    </xf>
    <xf numFmtId="0" fontId="86" fillId="50" borderId="164" xfId="0" applyFont="1" applyFill="1" applyBorder="1" applyAlignment="1">
      <alignment vertical="top" wrapText="1"/>
    </xf>
    <xf numFmtId="0" fontId="86" fillId="50" borderId="165" xfId="0" applyFont="1" applyFill="1" applyBorder="1" applyAlignment="1">
      <alignment vertical="top" wrapText="1"/>
    </xf>
    <xf numFmtId="0" fontId="86" fillId="50" borderId="166" xfId="0" applyFont="1" applyFill="1" applyBorder="1" applyAlignment="1">
      <alignment vertical="top" wrapText="1"/>
    </xf>
    <xf numFmtId="0" fontId="80" fillId="50" borderId="155" xfId="0" applyFont="1" applyFill="1" applyBorder="1" applyAlignment="1">
      <alignment horizontal="left" vertical="top" wrapText="1"/>
    </xf>
    <xf numFmtId="0" fontId="80" fillId="50" borderId="169" xfId="0" applyFont="1" applyFill="1" applyBorder="1" applyAlignment="1">
      <alignment horizontal="left" vertical="top" wrapText="1"/>
    </xf>
    <xf numFmtId="0" fontId="80" fillId="50" borderId="168" xfId="0" applyFont="1" applyFill="1" applyBorder="1" applyAlignment="1">
      <alignment horizontal="left" vertical="top" wrapText="1"/>
    </xf>
    <xf numFmtId="0" fontId="80" fillId="50" borderId="113" xfId="0" applyFont="1" applyFill="1" applyBorder="1" applyAlignment="1">
      <alignment horizontal="left" vertical="top" wrapText="1"/>
    </xf>
    <xf numFmtId="0" fontId="80" fillId="50" borderId="0" xfId="0" applyFont="1" applyFill="1" applyAlignment="1">
      <alignment horizontal="left" vertical="top" wrapText="1"/>
    </xf>
    <xf numFmtId="0" fontId="80" fillId="50" borderId="162" xfId="0" applyFont="1" applyFill="1" applyBorder="1" applyAlignment="1">
      <alignment horizontal="left" vertical="top" wrapText="1"/>
    </xf>
    <xf numFmtId="0" fontId="4" fillId="50" borderId="126" xfId="1371" applyFont="1" applyFill="1" applyBorder="1" applyAlignment="1" applyProtection="1">
      <alignment horizontal="justify" vertical="center" wrapText="1"/>
      <protection locked="0" hidden="1"/>
    </xf>
    <xf numFmtId="0" fontId="4" fillId="50" borderId="127" xfId="1371" applyFont="1" applyFill="1" applyBorder="1" applyAlignment="1" applyProtection="1">
      <alignment horizontal="justify" vertical="center" wrapText="1"/>
      <protection locked="0" hidden="1"/>
    </xf>
    <xf numFmtId="0" fontId="4" fillId="50" borderId="160" xfId="1371" applyFont="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91" fillId="50" borderId="155" xfId="1371" applyFont="1" applyFill="1" applyBorder="1" applyAlignment="1" applyProtection="1">
      <alignment horizontal="left" vertical="top" wrapText="1"/>
      <protection locked="0" hidden="1"/>
    </xf>
    <xf numFmtId="0" fontId="59" fillId="50" borderId="169" xfId="1371" applyFont="1" applyFill="1" applyBorder="1" applyAlignment="1" applyProtection="1">
      <alignment horizontal="left" vertical="top" wrapText="1"/>
      <protection locked="0" hidden="1"/>
    </xf>
    <xf numFmtId="0" fontId="59" fillId="50" borderId="170" xfId="1371" applyFont="1" applyFill="1" applyBorder="1" applyAlignment="1" applyProtection="1">
      <alignment horizontal="left" vertical="top" wrapText="1"/>
      <protection locked="0" hidden="1"/>
    </xf>
    <xf numFmtId="0" fontId="59" fillId="50" borderId="113" xfId="1371" applyFont="1" applyFill="1" applyBorder="1" applyAlignment="1" applyProtection="1">
      <alignment horizontal="left" vertical="top" wrapText="1"/>
      <protection locked="0" hidden="1"/>
    </xf>
    <xf numFmtId="0" fontId="59" fillId="50" borderId="0" xfId="1371" applyFont="1" applyFill="1" applyAlignment="1" applyProtection="1">
      <alignment horizontal="left" vertical="top" wrapText="1"/>
      <protection locked="0" hidden="1"/>
    </xf>
    <xf numFmtId="0" fontId="59" fillId="50" borderId="16" xfId="1371" applyFont="1" applyFill="1" applyBorder="1" applyAlignment="1" applyProtection="1">
      <alignment horizontal="left" vertical="top" wrapText="1"/>
      <protection locked="0" hidden="1"/>
    </xf>
    <xf numFmtId="0" fontId="59" fillId="50" borderId="17" xfId="1371" applyFont="1" applyFill="1" applyBorder="1" applyAlignment="1" applyProtection="1">
      <alignment horizontal="left" vertical="top" wrapText="1"/>
      <protection locked="0" hidden="1"/>
    </xf>
    <xf numFmtId="0" fontId="59" fillId="50" borderId="18" xfId="1371" applyFont="1" applyFill="1" applyBorder="1" applyAlignment="1" applyProtection="1">
      <alignment horizontal="left" vertical="top" wrapText="1"/>
      <protection locked="0" hidden="1"/>
    </xf>
    <xf numFmtId="0" fontId="59" fillId="50" borderId="19" xfId="1371" applyFont="1" applyFill="1" applyBorder="1" applyAlignment="1" applyProtection="1">
      <alignment horizontal="left" vertical="top" wrapText="1"/>
      <protection locked="0" hidden="1"/>
    </xf>
    <xf numFmtId="14" fontId="5" fillId="0" borderId="126" xfId="1371" applyNumberFormat="1" applyFont="1" applyBorder="1" applyAlignment="1" applyProtection="1">
      <alignment horizontal="center"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59" xfId="1371" applyNumberFormat="1" applyFont="1" applyBorder="1" applyAlignment="1" applyProtection="1">
      <alignment horizontal="center" vertical="center" wrapText="1"/>
      <protection hidden="1"/>
    </xf>
    <xf numFmtId="0" fontId="4" fillId="0" borderId="126" xfId="1371" applyFont="1" applyBorder="1" applyAlignment="1" applyProtection="1">
      <alignment horizontal="justify" vertical="center" wrapText="1"/>
      <protection hidden="1"/>
    </xf>
    <xf numFmtId="0" fontId="4" fillId="0" borderId="127" xfId="1371" applyFont="1" applyBorder="1" applyAlignment="1" applyProtection="1">
      <alignment horizontal="justify" vertical="center" wrapText="1"/>
      <protection hidden="1"/>
    </xf>
    <xf numFmtId="0" fontId="4" fillId="0" borderId="159" xfId="1371" applyFont="1" applyBorder="1" applyAlignment="1" applyProtection="1">
      <alignment horizontal="justify" vertical="center" wrapText="1"/>
      <protection hidden="1"/>
    </xf>
    <xf numFmtId="0" fontId="4" fillId="0" borderId="160" xfId="1371" applyFont="1" applyBorder="1" applyAlignment="1" applyProtection="1">
      <alignment horizontal="justify" vertical="center" wrapText="1"/>
      <protection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79" fontId="12" fillId="50" borderId="156" xfId="1250" applyNumberFormat="1" applyFont="1" applyFill="1" applyBorder="1" applyAlignment="1" applyProtection="1">
      <alignment horizontal="center" vertical="center" wrapText="1"/>
      <protection locked="0" hidden="1"/>
    </xf>
    <xf numFmtId="179" fontId="12" fillId="50" borderId="23" xfId="1250" applyNumberFormat="1" applyFont="1" applyFill="1" applyBorder="1" applyAlignment="1" applyProtection="1">
      <alignment horizontal="center" vertical="center" wrapText="1"/>
      <protection locked="0" hidden="1"/>
    </xf>
    <xf numFmtId="179" fontId="12" fillId="50" borderId="15" xfId="1250" applyNumberFormat="1" applyFont="1" applyFill="1" applyBorder="1" applyAlignment="1" applyProtection="1">
      <alignment horizontal="center" vertical="center" wrapText="1"/>
      <protection locked="0" hidden="1"/>
    </xf>
    <xf numFmtId="165" fontId="12" fillId="50" borderId="154" xfId="1250" applyFont="1" applyFill="1" applyBorder="1" applyAlignment="1" applyProtection="1">
      <alignment horizontal="center" vertical="center" wrapText="1"/>
      <protection locked="0" hidden="1"/>
    </xf>
    <xf numFmtId="165" fontId="12" fillId="50" borderId="47" xfId="1250" applyFont="1" applyFill="1" applyBorder="1" applyAlignment="1" applyProtection="1">
      <alignment horizontal="center" vertical="center" wrapText="1"/>
      <protection locked="0" hidden="1"/>
    </xf>
    <xf numFmtId="165" fontId="12" fillId="50" borderId="48" xfId="1250" applyFont="1" applyFill="1" applyBorder="1" applyAlignment="1" applyProtection="1">
      <alignment horizontal="center" vertical="center" wrapText="1"/>
      <protection locked="0"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0" xfId="1496" applyNumberFormat="1" applyFont="1" applyFill="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59" xfId="1371" applyFont="1" applyBorder="1" applyAlignment="1" applyProtection="1">
      <alignment horizontal="justify"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69" xfId="0" applyFont="1" applyFill="1" applyBorder="1" applyAlignment="1">
      <alignment horizontal="justify"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0"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89" fillId="50" borderId="155" xfId="0" applyFont="1" applyFill="1" applyBorder="1" applyAlignment="1">
      <alignment vertical="center" wrapText="1"/>
    </xf>
    <xf numFmtId="0" fontId="86" fillId="50" borderId="169" xfId="0" applyFont="1" applyFill="1" applyBorder="1" applyAlignment="1">
      <alignment vertical="center" wrapText="1"/>
    </xf>
    <xf numFmtId="0" fontId="86" fillId="50" borderId="113" xfId="0" applyFont="1" applyFill="1" applyBorder="1" applyAlignment="1">
      <alignment vertical="center" wrapText="1"/>
    </xf>
    <xf numFmtId="0" fontId="86" fillId="50" borderId="0" xfId="0" applyFont="1" applyFill="1" applyAlignment="1">
      <alignment vertical="center" wrapText="1"/>
    </xf>
    <xf numFmtId="0" fontId="89" fillId="50" borderId="155" xfId="0" applyFont="1" applyFill="1" applyBorder="1" applyAlignment="1">
      <alignment horizontal="left" vertical="top" wrapText="1"/>
    </xf>
    <xf numFmtId="0" fontId="86" fillId="50" borderId="169" xfId="0" applyFont="1" applyFill="1" applyBorder="1" applyAlignment="1">
      <alignment horizontal="left" vertical="top" wrapText="1"/>
    </xf>
    <xf numFmtId="0" fontId="86" fillId="50" borderId="168" xfId="0" applyFont="1" applyFill="1" applyBorder="1" applyAlignment="1">
      <alignment horizontal="left" vertical="top" wrapText="1"/>
    </xf>
    <xf numFmtId="0" fontId="86" fillId="50" borderId="113" xfId="0" applyFont="1" applyFill="1" applyBorder="1" applyAlignment="1">
      <alignment horizontal="left" vertical="top" wrapText="1"/>
    </xf>
    <xf numFmtId="0" fontId="86" fillId="50" borderId="0" xfId="0" applyFont="1" applyFill="1" applyAlignment="1">
      <alignment horizontal="left" vertical="top" wrapText="1"/>
    </xf>
    <xf numFmtId="0" fontId="86" fillId="50" borderId="162" xfId="0" applyFont="1" applyFill="1" applyBorder="1" applyAlignment="1">
      <alignment horizontal="left" vertical="top" wrapText="1"/>
    </xf>
    <xf numFmtId="0" fontId="80" fillId="50" borderId="155" xfId="0" applyFont="1" applyFill="1" applyBorder="1" applyAlignment="1">
      <alignment vertical="top" wrapText="1"/>
    </xf>
    <xf numFmtId="0" fontId="80" fillId="50" borderId="169" xfId="0" applyFont="1" applyFill="1" applyBorder="1" applyAlignment="1">
      <alignment vertical="top" wrapText="1"/>
    </xf>
    <xf numFmtId="0" fontId="80" fillId="50" borderId="170" xfId="0" applyFont="1" applyFill="1" applyBorder="1" applyAlignment="1">
      <alignment vertical="top" wrapText="1"/>
    </xf>
    <xf numFmtId="0" fontId="80" fillId="50" borderId="113" xfId="0" applyFont="1" applyFill="1" applyBorder="1" applyAlignment="1">
      <alignment vertical="top" wrapText="1"/>
    </xf>
    <xf numFmtId="0" fontId="80" fillId="50" borderId="0" xfId="0" applyFont="1" applyFill="1" applyAlignment="1">
      <alignment vertical="top" wrapText="1"/>
    </xf>
    <xf numFmtId="0" fontId="80" fillId="50" borderId="16" xfId="0" applyFont="1" applyFill="1" applyBorder="1" applyAlignment="1">
      <alignment vertical="top" wrapText="1"/>
    </xf>
    <xf numFmtId="0" fontId="80" fillId="50" borderId="164" xfId="0" applyFont="1" applyFill="1" applyBorder="1" applyAlignment="1">
      <alignment vertical="top" wrapText="1"/>
    </xf>
    <xf numFmtId="0" fontId="80" fillId="50" borderId="165" xfId="0" applyFont="1" applyFill="1" applyBorder="1" applyAlignment="1">
      <alignment vertical="top" wrapText="1"/>
    </xf>
    <xf numFmtId="0" fontId="80" fillId="50" borderId="171" xfId="0" applyFont="1" applyFill="1" applyBorder="1" applyAlignment="1">
      <alignment vertical="top" wrapText="1"/>
    </xf>
    <xf numFmtId="0" fontId="89" fillId="50" borderId="163" xfId="0" applyFont="1" applyFill="1" applyBorder="1" applyAlignment="1">
      <alignment horizontal="left" vertical="center" wrapText="1"/>
    </xf>
    <xf numFmtId="0" fontId="86" fillId="50" borderId="163" xfId="0" applyFont="1" applyFill="1" applyBorder="1" applyAlignment="1">
      <alignment horizontal="left" vertical="center" wrapText="1"/>
    </xf>
    <xf numFmtId="0" fontId="80" fillId="50" borderId="170" xfId="0" applyFont="1" applyFill="1" applyBorder="1" applyAlignment="1">
      <alignment horizontal="left" vertical="top" wrapText="1"/>
    </xf>
    <xf numFmtId="0" fontId="80" fillId="50" borderId="16" xfId="0" applyFont="1" applyFill="1" applyBorder="1" applyAlignment="1">
      <alignment horizontal="left" vertical="top" wrapText="1"/>
    </xf>
    <xf numFmtId="0" fontId="80" fillId="50" borderId="17" xfId="0" applyFont="1" applyFill="1" applyBorder="1" applyAlignment="1">
      <alignment horizontal="left" vertical="top" wrapText="1"/>
    </xf>
    <xf numFmtId="0" fontId="80" fillId="50" borderId="18" xfId="0" applyFont="1" applyFill="1" applyBorder="1" applyAlignment="1">
      <alignment horizontal="left" vertical="top" wrapText="1"/>
    </xf>
    <xf numFmtId="0" fontId="80" fillId="50" borderId="19" xfId="0" applyFont="1" applyFill="1" applyBorder="1" applyAlignment="1">
      <alignment horizontal="left" vertical="top" wrapText="1"/>
    </xf>
    <xf numFmtId="0" fontId="89" fillId="50" borderId="113" xfId="0" applyFont="1" applyFill="1" applyBorder="1" applyAlignment="1">
      <alignment horizontal="left" vertical="top" wrapText="1"/>
    </xf>
    <xf numFmtId="0" fontId="3" fillId="50" borderId="0" xfId="0" applyFont="1" applyFill="1" applyAlignment="1">
      <alignment horizontal="left" vertical="top" wrapText="1"/>
    </xf>
    <xf numFmtId="0" fontId="3" fillId="50" borderId="16" xfId="0" applyFont="1" applyFill="1" applyBorder="1" applyAlignment="1">
      <alignment horizontal="left" vertical="top" wrapText="1"/>
    </xf>
    <xf numFmtId="0" fontId="3" fillId="50" borderId="113" xfId="0" applyFont="1" applyFill="1" applyBorder="1" applyAlignment="1">
      <alignment horizontal="left" vertical="top" wrapText="1"/>
    </xf>
    <xf numFmtId="0" fontId="3" fillId="50" borderId="17" xfId="0" applyFont="1" applyFill="1" applyBorder="1" applyAlignment="1">
      <alignment horizontal="left" vertical="top" wrapText="1"/>
    </xf>
    <xf numFmtId="0" fontId="3" fillId="50" borderId="18" xfId="0" applyFont="1" applyFill="1" applyBorder="1" applyAlignment="1">
      <alignment horizontal="left" vertical="top" wrapText="1"/>
    </xf>
    <xf numFmtId="0" fontId="3" fillId="50" borderId="19" xfId="0" applyFont="1" applyFill="1" applyBorder="1" applyAlignment="1">
      <alignment horizontal="left" vertical="top" wrapText="1"/>
    </xf>
    <xf numFmtId="0" fontId="50" fillId="0" borderId="152" xfId="1371" applyFont="1" applyBorder="1" applyAlignment="1" applyProtection="1">
      <alignment horizontal="center" vertical="center" wrapText="1"/>
      <protection hidden="1"/>
    </xf>
    <xf numFmtId="179" fontId="5" fillId="50" borderId="152" xfId="1250" applyNumberFormat="1" applyFont="1" applyFill="1" applyBorder="1" applyAlignment="1" applyProtection="1">
      <alignment horizontal="center" vertical="center" wrapText="1"/>
      <protection locked="0" hidden="1"/>
    </xf>
    <xf numFmtId="181" fontId="5" fillId="50" borderId="152" xfId="1250" applyNumberFormat="1" applyFont="1" applyFill="1" applyBorder="1" applyAlignment="1" applyProtection="1">
      <alignment horizontal="center" vertical="center" wrapText="1"/>
      <protection locked="0" hidden="1"/>
    </xf>
    <xf numFmtId="165" fontId="4" fillId="50" borderId="152" xfId="1250" applyFont="1" applyFill="1" applyBorder="1" applyAlignment="1" applyProtection="1">
      <alignment horizontal="center" vertical="center" wrapText="1"/>
      <protection locked="0" hidden="1"/>
    </xf>
    <xf numFmtId="0" fontId="54" fillId="50" borderId="152" xfId="1371" applyFont="1" applyFill="1" applyBorder="1" applyAlignment="1" applyProtection="1">
      <alignment horizontal="justify" vertical="center" wrapText="1"/>
      <protection locked="0" hidden="1"/>
    </xf>
    <xf numFmtId="0" fontId="82" fillId="65" borderId="152" xfId="0" applyFont="1" applyFill="1" applyBorder="1" applyAlignment="1">
      <alignment horizontal="left" vertical="center" wrapText="1"/>
    </xf>
    <xf numFmtId="0" fontId="82" fillId="0" borderId="152" xfId="0" applyFont="1" applyBorder="1" applyAlignment="1">
      <alignment vertical="center" wrapText="1"/>
    </xf>
    <xf numFmtId="0" fontId="5" fillId="0" borderId="152" xfId="1371" applyFont="1" applyBorder="1" applyAlignment="1" applyProtection="1">
      <alignment horizontal="justify" vertical="center" wrapText="1"/>
      <protection hidden="1"/>
    </xf>
    <xf numFmtId="0" fontId="8" fillId="50" borderId="126" xfId="1496" applyNumberFormat="1" applyFont="1" applyFill="1" applyBorder="1" applyAlignment="1">
      <alignment horizontal="center" vertical="center" wrapText="1"/>
    </xf>
    <xf numFmtId="0" fontId="8" fillId="50" borderId="160" xfId="1496" applyNumberFormat="1" applyFont="1" applyFill="1" applyBorder="1" applyAlignment="1">
      <alignment horizontal="center" vertical="center" wrapText="1"/>
    </xf>
    <xf numFmtId="0" fontId="9" fillId="50" borderId="159" xfId="1371" applyFont="1" applyFill="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0" xfId="1371" applyFont="1" applyFill="1" applyBorder="1" applyAlignment="1">
      <alignment horizontal="left"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0" xfId="1371" applyFont="1" applyBorder="1" applyAlignment="1">
      <alignment horizontal="center"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0" xfId="1371" applyFont="1" applyFill="1" applyBorder="1" applyAlignment="1">
      <alignment horizontal="center" vertical="center"/>
    </xf>
    <xf numFmtId="0" fontId="9" fillId="0" borderId="159" xfId="1371" applyFont="1" applyBorder="1" applyAlignment="1">
      <alignment horizontal="center" vertical="center" wrapText="1"/>
    </xf>
    <xf numFmtId="0" fontId="9" fillId="50" borderId="159"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59" xfId="1371" applyFont="1" applyBorder="1" applyAlignment="1">
      <alignment horizontal="justify"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0" xfId="1495" applyNumberFormat="1" applyFont="1" applyFill="1" applyBorder="1" applyAlignment="1">
      <alignment horizontal="center" vertical="center" wrapText="1"/>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59"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0" xfId="0" applyFont="1" applyFill="1" applyBorder="1" applyAlignment="1">
      <alignment horizontal="justify" vertical="center" wrapText="1"/>
    </xf>
    <xf numFmtId="0" fontId="9" fillId="50" borderId="159" xfId="1371" applyFont="1" applyFill="1" applyBorder="1" applyAlignment="1" applyProtection="1">
      <alignment horizontal="center" vertical="center" wrapText="1"/>
      <protection locked="0"/>
    </xf>
    <xf numFmtId="0" fontId="49" fillId="56" borderId="126" xfId="0" applyFont="1" applyFill="1" applyBorder="1" applyAlignment="1">
      <alignment horizontal="center" vertical="center" wrapText="1"/>
    </xf>
    <xf numFmtId="0" fontId="49" fillId="56" borderId="159"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59"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5">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xfId="788" builtinId="23" customBuiltin="1"/>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xfId="827" builtinId="24" customBuiltin="1"/>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oma 2" xfId="866" xr:uid="{00000000-0005-0000-0000-00003A190000}"/>
    <cellStyle name="Coma 2 2" xfId="867" xr:uid="{00000000-0005-0000-0000-00003B190000}"/>
    <cellStyle name="Encabezado 4" xfId="868" builtinId="19" customBuiltin="1"/>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xfId="907" builtinId="29" customBuiltin="1"/>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xfId="946" builtinId="33" customBuiltin="1"/>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xfId="985" builtinId="37" customBuiltin="1"/>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xfId="1024" builtinId="41" customBuiltin="1"/>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xfId="1063" builtinId="45" customBuiltin="1"/>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xfId="1102" builtinId="49" customBuiltin="1"/>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xfId="1141" builtinId="20" customBuiltin="1"/>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Hipervínculo 2" xfId="1209" xr:uid="{00000000-0005-0000-0000-00006A300000}"/>
    <cellStyle name="Hipervínculo 31" xfId="1210" xr:uid="{00000000-0005-0000-0000-00006B300000}"/>
    <cellStyle name="Incorrecto" xfId="1211" builtinId="27" customBuiltin="1"/>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Millares" xfId="1250" builtinId="3"/>
    <cellStyle name="Millares [0]" xfId="1251" builtinId="6"/>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19"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8"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2" xfId="32120"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3"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Porcentaje" xfId="1495" builtinId="5"/>
    <cellStyle name="Porcentaje 2" xfId="1493" xr:uid="{00000000-0005-0000-0000-000054510000}"/>
    <cellStyle name="Porcentaje 2 2" xfId="32122" xr:uid="{00000000-0005-0000-0000-000055510000}"/>
    <cellStyle name="Porcentaje 2 3" xfId="32124" xr:uid="{00000000-0005-0000-0000-000056510000}"/>
    <cellStyle name="Porcentaje 3" xfId="1494" xr:uid="{00000000-0005-0000-0000-000057510000}"/>
    <cellStyle name="Porcentaje 4" xfId="32121"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xfId="1501" builtinId="21" customBuiltin="1"/>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xfId="1540" builtinId="11" customBuiltin="1"/>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xfId="1579" builtinId="53" customBuiltin="1"/>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xfId="1687" builtinId="17" customBuiltin="1"/>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xfId="1728" builtinId="18" customBuiltin="1"/>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1'!$C$26</c:f>
              <c:strCache>
                <c:ptCount val="1"/>
                <c:pt idx="0">
                  <c:v>Magnitud programada mensual</c:v>
                </c:pt>
              </c:strCache>
            </c:strRef>
          </c:tx>
          <c:invertIfNegative val="0"/>
          <c:val>
            <c:numRef>
              <c:f>'META 1'!$C$27:$C$38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0.59</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567D-4EB2-9343-5F35687EE8C9}"/>
            </c:ext>
          </c:extLst>
        </c:ser>
        <c:ser>
          <c:idx val="1"/>
          <c:order val="1"/>
          <c:tx>
            <c:strRef>
              <c:f>'META 1'!$D$26</c:f>
              <c:strCache>
                <c:ptCount val="1"/>
                <c:pt idx="0">
                  <c:v>Magnitud ejecutada mensual</c:v>
                </c:pt>
              </c:strCache>
            </c:strRef>
          </c:tx>
          <c:invertIfNegative val="0"/>
          <c:val>
            <c:numRef>
              <c:f>'META 1'!$D$27:$D$38</c:f>
              <c:numCache>
                <c:formatCode>0.000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567D-4EB2-9343-5F35687EE8C9}"/>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67D-4EB2-9343-5F35687EE8C9}"/>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5"/>
                <c:pt idx="0">
                  <c:v>0.03</c:v>
                </c:pt>
                <c:pt idx="1">
                  <c:v>0.03</c:v>
                </c:pt>
                <c:pt idx="2">
                  <c:v>0.03</c:v>
                </c:pt>
                <c:pt idx="3">
                  <c:v>0.03</c:v>
                </c:pt>
                <c:pt idx="4">
                  <c:v>0.03</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5"/>
                <c:pt idx="0">
                  <c:v>0.03</c:v>
                </c:pt>
                <c:pt idx="1">
                  <c:v>0.03</c:v>
                </c:pt>
                <c:pt idx="2">
                  <c:v>0.03</c:v>
                </c:pt>
                <c:pt idx="3">
                  <c:v>0.03</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5"/>
                <c:pt idx="0">
                  <c:v>0.2</c:v>
                </c:pt>
                <c:pt idx="1">
                  <c:v>0.4</c:v>
                </c:pt>
                <c:pt idx="2">
                  <c:v>0.60000000000000009</c:v>
                </c:pt>
                <c:pt idx="3">
                  <c:v>0.8</c:v>
                </c:pt>
                <c:pt idx="4">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1583950981"/>
          <c:y val="0.14305239836078293"/>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3'!$B$27:$B$31</c:f>
              <c:strCache>
                <c:ptCount val="5"/>
                <c:pt idx="0">
                  <c:v>Enero </c:v>
                </c:pt>
                <c:pt idx="1">
                  <c:v>Febrero</c:v>
                </c:pt>
                <c:pt idx="2">
                  <c:v>Marzo</c:v>
                </c:pt>
                <c:pt idx="3">
                  <c:v>Abril</c:v>
                </c:pt>
                <c:pt idx="4">
                  <c:v>Mayo</c:v>
                </c:pt>
              </c:strCache>
            </c:strRef>
          </c:cat>
          <c:val>
            <c:numRef>
              <c:f>'META 3'!$C$27:$C$31</c:f>
              <c:numCache>
                <c:formatCode>_(* #,##0.00_);_(* \(#,##0.00\);_(* "-"_);_(@_)</c:formatCode>
                <c:ptCount val="5"/>
                <c:pt idx="0">
                  <c:v>3.6999999999999998E-2</c:v>
                </c:pt>
                <c:pt idx="1">
                  <c:v>1.2E-2</c:v>
                </c:pt>
                <c:pt idx="2" formatCode="_(* #,##0.000_);_(* \(#,##0.000\);_(* &quot;-&quot;_);_(@_)">
                  <c:v>1.2E-2</c:v>
                </c:pt>
                <c:pt idx="3" formatCode="_(* #,##0.000_);_(* \(#,##0.000\);_(* &quot;-&quot;_);_(@_)">
                  <c:v>2.7000000000000003E-2</c:v>
                </c:pt>
                <c:pt idx="4" formatCode="_(* #,##0.000_);_(* \(#,##0.000\);_(* &quot;-&quot;_);_(@_)">
                  <c:v>1.2E-2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'META 3'!$B$27:$B$31</c:f>
              <c:strCache>
                <c:ptCount val="5"/>
                <c:pt idx="0">
                  <c:v>Enero </c:v>
                </c:pt>
                <c:pt idx="1">
                  <c:v>Febrero</c:v>
                </c:pt>
                <c:pt idx="2">
                  <c:v>Marzo</c:v>
                </c:pt>
                <c:pt idx="3">
                  <c:v>Abril</c:v>
                </c:pt>
                <c:pt idx="4">
                  <c:v>Mayo</c:v>
                </c:pt>
              </c:strCache>
            </c:strRef>
          </c:cat>
          <c:val>
            <c:numRef>
              <c:f>'META 3'!$D$27:$D$31</c:f>
              <c:numCache>
                <c:formatCode>_(* #,##0.00_);_(* \(#,##0.00\);_(* "-"_);_(@_)</c:formatCode>
                <c:ptCount val="5"/>
                <c:pt idx="0">
                  <c:v>3.6999999999999998E-2</c:v>
                </c:pt>
                <c:pt idx="1">
                  <c:v>0.01</c:v>
                </c:pt>
                <c:pt idx="2">
                  <c:v>1.4E-2</c:v>
                </c:pt>
                <c:pt idx="3" formatCode="_(* #,##0.000_);_(* \(#,##0.000\);_(* &quot;-&quot;_);_(@_)">
                  <c:v>2.7000000000000003E-2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3'!$H$27:$H$31</c:f>
              <c:numCache>
                <c:formatCode>0%</c:formatCode>
                <c:ptCount val="5"/>
                <c:pt idx="0">
                  <c:v>0.36999999999999994</c:v>
                </c:pt>
                <c:pt idx="1">
                  <c:v>0.46999999999999992</c:v>
                </c:pt>
                <c:pt idx="2">
                  <c:v>0.60999999999999988</c:v>
                </c:pt>
                <c:pt idx="3">
                  <c:v>0.87999999999999989</c:v>
                </c:pt>
                <c:pt idx="4">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4'!$B$27:$B$31</c:f>
              <c:strCache>
                <c:ptCount val="5"/>
                <c:pt idx="0">
                  <c:v>Enero </c:v>
                </c:pt>
                <c:pt idx="1">
                  <c:v>Febrero</c:v>
                </c:pt>
                <c:pt idx="2">
                  <c:v>Marzo</c:v>
                </c:pt>
                <c:pt idx="3">
                  <c:v>Abril</c:v>
                </c:pt>
                <c:pt idx="4">
                  <c:v>Mayo</c:v>
                </c:pt>
              </c:strCache>
            </c:strRef>
          </c:cat>
          <c:val>
            <c:numRef>
              <c:f>'META 4'!$C$27:$C$31</c:f>
              <c:numCache>
                <c:formatCode>0.00%</c:formatCode>
                <c:ptCount val="5"/>
                <c:pt idx="0">
                  <c:v>2.4E-2</c:v>
                </c:pt>
                <c:pt idx="1">
                  <c:v>0</c:v>
                </c:pt>
                <c:pt idx="2">
                  <c:v>0</c:v>
                </c:pt>
                <c:pt idx="3">
                  <c:v>0</c:v>
                </c:pt>
                <c:pt idx="4">
                  <c:v>0.126</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Ref>
              <c:f>'META 4'!$B$27:$B$31</c:f>
              <c:strCache>
                <c:ptCount val="5"/>
                <c:pt idx="0">
                  <c:v>Enero </c:v>
                </c:pt>
                <c:pt idx="1">
                  <c:v>Febrero</c:v>
                </c:pt>
                <c:pt idx="2">
                  <c:v>Marzo</c:v>
                </c:pt>
                <c:pt idx="3">
                  <c:v>Abril</c:v>
                </c:pt>
                <c:pt idx="4">
                  <c:v>Mayo</c:v>
                </c:pt>
              </c:strCache>
            </c:strRef>
          </c:cat>
          <c:val>
            <c:numRef>
              <c:f>'META 4'!$D$27:$D$31</c:f>
              <c:numCache>
                <c:formatCode>0.00%</c:formatCode>
                <c:ptCount val="5"/>
                <c:pt idx="0">
                  <c:v>2.4E-2</c:v>
                </c:pt>
                <c:pt idx="1">
                  <c:v>0</c:v>
                </c:pt>
                <c:pt idx="2">
                  <c:v>0</c:v>
                </c:pt>
                <c:pt idx="3">
                  <c:v>0</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4'!$H$27:$H$31</c:f>
              <c:numCache>
                <c:formatCode>0%</c:formatCode>
                <c:ptCount val="5"/>
                <c:pt idx="0">
                  <c:v>0.16</c:v>
                </c:pt>
                <c:pt idx="1">
                  <c:v>0.16</c:v>
                </c:pt>
                <c:pt idx="2">
                  <c:v>0.16</c:v>
                </c:pt>
                <c:pt idx="3">
                  <c:v>0.16</c:v>
                </c:pt>
                <c:pt idx="4">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5'!$B$27:$B$31</c:f>
              <c:strCache>
                <c:ptCount val="5"/>
                <c:pt idx="0">
                  <c:v>Enero</c:v>
                </c:pt>
                <c:pt idx="1">
                  <c:v>Febrero</c:v>
                </c:pt>
                <c:pt idx="2">
                  <c:v>Marzo</c:v>
                </c:pt>
                <c:pt idx="3">
                  <c:v>Abril</c:v>
                </c:pt>
                <c:pt idx="4">
                  <c:v>Mayo</c:v>
                </c:pt>
              </c:strCache>
            </c:strRef>
          </c:cat>
          <c:val>
            <c:numRef>
              <c:f>'META 5'!$C$27:$C$31</c:f>
              <c:numCache>
                <c:formatCode>0.000</c:formatCode>
                <c:ptCount val="5"/>
                <c:pt idx="0">
                  <c:v>1.8200000000000001E-2</c:v>
                </c:pt>
                <c:pt idx="1">
                  <c:v>2.18E-2</c:v>
                </c:pt>
                <c:pt idx="2">
                  <c:v>2.0000000000000004E-2</c:v>
                </c:pt>
                <c:pt idx="3">
                  <c:v>2.0000000000000004E-2</c:v>
                </c:pt>
                <c:pt idx="4">
                  <c:v>2.0000000000000004E-2</c:v>
                </c:pt>
              </c:numCache>
            </c:numRef>
          </c:val>
          <c:extLst>
            <c:ext xmlns:c16="http://schemas.microsoft.com/office/drawing/2014/chart" uri="{C3380CC4-5D6E-409C-BE32-E72D297353CC}">
              <c16:uniqueId val="{00000000-D2E0-4840-93C1-CAEABD271AC2}"/>
            </c:ext>
          </c:extLst>
        </c:ser>
        <c:ser>
          <c:idx val="1"/>
          <c:order val="1"/>
          <c:tx>
            <c:strRef>
              <c:f>'META 5'!$D$26</c:f>
              <c:strCache>
                <c:ptCount val="1"/>
                <c:pt idx="0">
                  <c:v>Magnitud ejecutada mensual</c:v>
                </c:pt>
              </c:strCache>
            </c:strRef>
          </c:tx>
          <c:invertIfNegative val="0"/>
          <c:cat>
            <c:strRef>
              <c:f>'META 5'!$B$27:$B$31</c:f>
              <c:strCache>
                <c:ptCount val="5"/>
                <c:pt idx="0">
                  <c:v>Enero</c:v>
                </c:pt>
                <c:pt idx="1">
                  <c:v>Febrero</c:v>
                </c:pt>
                <c:pt idx="2">
                  <c:v>Marzo</c:v>
                </c:pt>
                <c:pt idx="3">
                  <c:v>Abril</c:v>
                </c:pt>
                <c:pt idx="4">
                  <c:v>Mayo</c:v>
                </c:pt>
              </c:strCache>
            </c:strRef>
          </c:cat>
          <c:val>
            <c:numRef>
              <c:f>'META 5'!$D$27:$D$31</c:f>
              <c:numCache>
                <c:formatCode>0.000</c:formatCode>
                <c:ptCount val="5"/>
                <c:pt idx="0">
                  <c:v>1.8200000000000001E-2</c:v>
                </c:pt>
                <c:pt idx="1">
                  <c:v>2.18E-2</c:v>
                </c:pt>
                <c:pt idx="2">
                  <c:v>2.0000000000000004E-2</c:v>
                </c:pt>
                <c:pt idx="3">
                  <c:v>2.0000000000000004E-2</c:v>
                </c:pt>
              </c:numCache>
            </c:numRef>
          </c:val>
          <c:extLst>
            <c:ext xmlns:c16="http://schemas.microsoft.com/office/drawing/2014/chart" uri="{C3380CC4-5D6E-409C-BE32-E72D297353CC}">
              <c16:uniqueId val="{00000001-D2E0-4840-93C1-CAEABD271AC2}"/>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0">
                  <c:v>0.182</c:v>
                </c:pt>
                <c:pt idx="1">
                  <c:v>0.4</c:v>
                </c:pt>
                <c:pt idx="2">
                  <c:v>0.60000000000000009</c:v>
                </c:pt>
                <c:pt idx="3">
                  <c:v>0.80000000000000016</c:v>
                </c:pt>
                <c:pt idx="4">
                  <c:v>0</c:v>
                </c:pt>
              </c:numCache>
            </c:numRef>
          </c:val>
          <c:smooth val="0"/>
          <c:extLst>
            <c:ext xmlns:c16="http://schemas.microsoft.com/office/drawing/2014/chart" uri="{C3380CC4-5D6E-409C-BE32-E72D297353CC}">
              <c16:uniqueId val="{00000002-D2E0-4840-93C1-CAEABD271AC2}"/>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6'!$B$27:$B$31</c:f>
              <c:strCache>
                <c:ptCount val="5"/>
                <c:pt idx="0">
                  <c:v>Enero</c:v>
                </c:pt>
                <c:pt idx="1">
                  <c:v>Febrero</c:v>
                </c:pt>
                <c:pt idx="2">
                  <c:v>Marzo</c:v>
                </c:pt>
                <c:pt idx="3">
                  <c:v>Abril</c:v>
                </c:pt>
                <c:pt idx="4">
                  <c:v>Mayo</c:v>
                </c:pt>
              </c:strCache>
            </c:strRef>
          </c:cat>
          <c:val>
            <c:numRef>
              <c:f>'META 6'!$C$27:$C$31</c:f>
              <c:numCache>
                <c:formatCode>0.00</c:formatCode>
                <c:ptCount val="5"/>
                <c:pt idx="0">
                  <c:v>1.9170000000000003E-2</c:v>
                </c:pt>
                <c:pt idx="1">
                  <c:v>2.0830000000000001E-2</c:v>
                </c:pt>
                <c:pt idx="2">
                  <c:v>2.0000000000000004E-2</c:v>
                </c:pt>
                <c:pt idx="3">
                  <c:v>2.0000000000000004E-2</c:v>
                </c:pt>
                <c:pt idx="4">
                  <c:v>2.0000000000000004E-2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Ref>
              <c:f>'META 6'!$B$27:$B$31</c:f>
              <c:strCache>
                <c:ptCount val="5"/>
                <c:pt idx="0">
                  <c:v>Enero</c:v>
                </c:pt>
                <c:pt idx="1">
                  <c:v>Febrero</c:v>
                </c:pt>
                <c:pt idx="2">
                  <c:v>Marzo</c:v>
                </c:pt>
                <c:pt idx="3">
                  <c:v>Abril</c:v>
                </c:pt>
                <c:pt idx="4">
                  <c:v>Mayo</c:v>
                </c:pt>
              </c:strCache>
            </c:strRef>
          </c:cat>
          <c:val>
            <c:numRef>
              <c:f>'META 6'!$D$27:$D$31</c:f>
              <c:numCache>
                <c:formatCode>0.00</c:formatCode>
                <c:ptCount val="5"/>
                <c:pt idx="0">
                  <c:v>1.9170000000000003E-2</c:v>
                </c:pt>
                <c:pt idx="1">
                  <c:v>2.0830000000000001E-2</c:v>
                </c:pt>
                <c:pt idx="2">
                  <c:v>2.0000000000000004E-2</c:v>
                </c:pt>
                <c:pt idx="3">
                  <c:v>2.0000000000000004E-2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6'!$H$27:$H$31</c:f>
              <c:numCache>
                <c:formatCode>0%</c:formatCode>
                <c:ptCount val="5"/>
                <c:pt idx="0">
                  <c:v>0.19170000000000001</c:v>
                </c:pt>
                <c:pt idx="1">
                  <c:v>0.4</c:v>
                </c:pt>
                <c:pt idx="2">
                  <c:v>0.60000000000000009</c:v>
                </c:pt>
                <c:pt idx="3">
                  <c:v>0.80000000000000016</c:v>
                </c:pt>
                <c:pt idx="4">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7'!$B$27:$B$31</c:f>
              <c:strCache>
                <c:ptCount val="5"/>
                <c:pt idx="0">
                  <c:v>Enero</c:v>
                </c:pt>
                <c:pt idx="1">
                  <c:v>Febrero</c:v>
                </c:pt>
                <c:pt idx="2">
                  <c:v>Marzo</c:v>
                </c:pt>
                <c:pt idx="3">
                  <c:v>Abril</c:v>
                </c:pt>
                <c:pt idx="4">
                  <c:v>Mayo</c:v>
                </c:pt>
              </c:strCache>
            </c:strRef>
          </c:cat>
          <c:val>
            <c:numRef>
              <c:f>'META 7'!$C$27:$C$31</c:f>
              <c:numCache>
                <c:formatCode>0.000</c:formatCode>
                <c:ptCount val="5"/>
                <c:pt idx="0">
                  <c:v>5.7599999999999995E-3</c:v>
                </c:pt>
                <c:pt idx="1">
                  <c:v>1.6800000000000002E-2</c:v>
                </c:pt>
                <c:pt idx="2">
                  <c:v>6.3840000000000008E-2</c:v>
                </c:pt>
                <c:pt idx="3">
                  <c:v>1.6800000000000002E-2</c:v>
                </c:pt>
                <c:pt idx="4">
                  <c:v>1.6800000000000002E-2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Ref>
              <c:f>'META 7'!$B$27:$B$31</c:f>
              <c:strCache>
                <c:ptCount val="5"/>
                <c:pt idx="0">
                  <c:v>Enero</c:v>
                </c:pt>
                <c:pt idx="1">
                  <c:v>Febrero</c:v>
                </c:pt>
                <c:pt idx="2">
                  <c:v>Marzo</c:v>
                </c:pt>
                <c:pt idx="3">
                  <c:v>Abril</c:v>
                </c:pt>
                <c:pt idx="4">
                  <c:v>Mayo</c:v>
                </c:pt>
              </c:strCache>
            </c:strRef>
          </c:cat>
          <c:val>
            <c:numRef>
              <c:f>'META 7'!$D$27:$D$31</c:f>
              <c:numCache>
                <c:formatCode>0.000</c:formatCode>
                <c:ptCount val="5"/>
                <c:pt idx="0">
                  <c:v>5.7599999999999995E-3</c:v>
                </c:pt>
                <c:pt idx="1">
                  <c:v>1.6800000000000002E-2</c:v>
                </c:pt>
                <c:pt idx="2">
                  <c:v>6.3840000000000008E-2</c:v>
                </c:pt>
                <c:pt idx="3">
                  <c:v>1.6800000000000002E-2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7'!$H$27:$H$31</c:f>
              <c:numCache>
                <c:formatCode>0%</c:formatCode>
                <c:ptCount val="5"/>
                <c:pt idx="0">
                  <c:v>4.8000000000000001E-2</c:v>
                </c:pt>
                <c:pt idx="1">
                  <c:v>0.188</c:v>
                </c:pt>
                <c:pt idx="2">
                  <c:v>0.7200000000000002</c:v>
                </c:pt>
                <c:pt idx="3">
                  <c:v>0.86000000000000021</c:v>
                </c:pt>
                <c:pt idx="4">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numFmt formatCode="General" sourceLinked="1"/>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931769" cy="116927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31750</xdr:colOff>
          <xdr:row>1</xdr:row>
          <xdr:rowOff>31750</xdr:rowOff>
        </xdr:from>
        <xdr:to>
          <xdr:col>8</xdr:col>
          <xdr:colOff>1714500</xdr:colOff>
          <xdr:row>2</xdr:row>
          <xdr:rowOff>69850</xdr:rowOff>
        </xdr:to>
        <xdr:sp macro="" textlink="">
          <xdr:nvSpPr>
            <xdr:cNvPr id="35877889" name="Object 1" hidden="1">
              <a:extLst>
                <a:ext uri="{63B3BB69-23CF-44E3-9099-C40C66FF867C}">
                  <a14:compatExt spid="_x0000_s35877889"/>
                </a:ext>
                <a:ext uri="{FF2B5EF4-FFF2-40B4-BE49-F238E27FC236}">
                  <a16:creationId xmlns:a16="http://schemas.microsoft.com/office/drawing/2014/main" id="{00000000-0008-0000-0300-0000017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31750</xdr:colOff>
          <xdr:row>1</xdr:row>
          <xdr:rowOff>31750</xdr:rowOff>
        </xdr:from>
        <xdr:to>
          <xdr:col>8</xdr:col>
          <xdr:colOff>1714500</xdr:colOff>
          <xdr:row>2</xdr:row>
          <xdr:rowOff>69850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69850</xdr:colOff>
          <xdr:row>1</xdr:row>
          <xdr:rowOff>31750</xdr:rowOff>
        </xdr:from>
        <xdr:to>
          <xdr:col>8</xdr:col>
          <xdr:colOff>1447800</xdr:colOff>
          <xdr:row>1</xdr:row>
          <xdr:rowOff>450850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69850</xdr:colOff>
          <xdr:row>1</xdr:row>
          <xdr:rowOff>31750</xdr:rowOff>
        </xdr:from>
        <xdr:to>
          <xdr:col>8</xdr:col>
          <xdr:colOff>1447800</xdr:colOff>
          <xdr:row>1</xdr:row>
          <xdr:rowOff>450850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28700" y="123825"/>
          <a:ext cx="400050"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69850</xdr:colOff>
          <xdr:row>1</xdr:row>
          <xdr:rowOff>31750</xdr:rowOff>
        </xdr:from>
        <xdr:to>
          <xdr:col>8</xdr:col>
          <xdr:colOff>1447800</xdr:colOff>
          <xdr:row>1</xdr:row>
          <xdr:rowOff>450850</xdr:rowOff>
        </xdr:to>
        <xdr:sp macro="" textlink="">
          <xdr:nvSpPr>
            <xdr:cNvPr id="35887105" name="Object 1" hidden="1">
              <a:extLst>
                <a:ext uri="{63B3BB69-23CF-44E3-9099-C40C66FF867C}">
                  <a14:compatExt spid="_x0000_s35887105"/>
                </a:ext>
                <a:ext uri="{FF2B5EF4-FFF2-40B4-BE49-F238E27FC236}">
                  <a16:creationId xmlns:a16="http://schemas.microsoft.com/office/drawing/2014/main" id="{00000000-0008-0000-0700-0000019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1</xdr:rowOff>
    </xdr:from>
    <xdr:to>
      <xdr:col>8</xdr:col>
      <xdr:colOff>546100</xdr:colOff>
      <xdr:row>43</xdr:row>
      <xdr:rowOff>393701</xdr:rowOff>
    </xdr:to>
    <xdr:graphicFrame macro="">
      <xdr:nvGraphicFramePr>
        <xdr:cNvPr id="3" name="3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69850</xdr:colOff>
          <xdr:row>1</xdr:row>
          <xdr:rowOff>31750</xdr:rowOff>
        </xdr:from>
        <xdr:to>
          <xdr:col>8</xdr:col>
          <xdr:colOff>1447800</xdr:colOff>
          <xdr:row>1</xdr:row>
          <xdr:rowOff>450850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69850</xdr:colOff>
          <xdr:row>1</xdr:row>
          <xdr:rowOff>31750</xdr:rowOff>
        </xdr:from>
        <xdr:to>
          <xdr:col>8</xdr:col>
          <xdr:colOff>1447800</xdr:colOff>
          <xdr:row>1</xdr:row>
          <xdr:rowOff>450850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31750</xdr:colOff>
      <xdr:row>39</xdr:row>
      <xdr:rowOff>92448</xdr:rowOff>
    </xdr:from>
    <xdr:to>
      <xdr:col>8</xdr:col>
      <xdr:colOff>1157007</xdr:colOff>
      <xdr:row>43</xdr:row>
      <xdr:rowOff>119062</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7265625" defaultRowHeight="14.5" x14ac:dyDescent="0.35"/>
  <cols>
    <col min="1" max="1" width="15.7265625" style="52" customWidth="1"/>
    <col min="2" max="2" width="23.1796875" style="52" customWidth="1"/>
    <col min="3" max="3" width="16.1796875" style="52" customWidth="1"/>
    <col min="4" max="4" width="16.453125" style="53" customWidth="1"/>
    <col min="5" max="5" width="17.453125" style="52" customWidth="1"/>
    <col min="6" max="6" width="23.453125" style="52" customWidth="1"/>
    <col min="7" max="7" width="17.1796875" style="52" customWidth="1"/>
    <col min="8" max="8" width="16.453125" style="52" customWidth="1"/>
    <col min="9" max="9" width="18.1796875" style="52" customWidth="1"/>
    <col min="10" max="10" width="13.7265625" style="52" customWidth="1"/>
    <col min="11" max="11" width="13.7265625" style="60" customWidth="1"/>
    <col min="12" max="17" width="13.7265625" style="52" customWidth="1"/>
    <col min="18" max="18" width="11.7265625" style="52" customWidth="1"/>
    <col min="19" max="19" width="9.7265625" style="52" customWidth="1"/>
    <col min="20" max="20" width="10.26953125" style="52" customWidth="1"/>
    <col min="21" max="21" width="14.1796875" style="52" customWidth="1"/>
    <col min="22" max="22" width="11.7265625" style="52" customWidth="1"/>
    <col min="23" max="23" width="12.453125" style="52" customWidth="1"/>
    <col min="24" max="26" width="14.7265625" style="52" customWidth="1"/>
    <col min="27" max="27" width="16.453125" style="67" customWidth="1"/>
    <col min="28" max="28" width="14.7265625" style="52" customWidth="1"/>
    <col min="29" max="29" width="14.453125" style="52" customWidth="1"/>
    <col min="30" max="30" width="89.7265625" style="52" customWidth="1"/>
    <col min="31" max="31" width="79.453125" style="52" customWidth="1"/>
    <col min="32" max="32" width="87.453125" style="52" customWidth="1"/>
    <col min="33" max="16384" width="10.7265625" style="52"/>
  </cols>
  <sheetData>
    <row r="2" spans="1:67" s="69" customFormat="1" ht="45.75" customHeight="1" x14ac:dyDescent="0.35">
      <c r="A2" s="394"/>
      <c r="B2" s="394"/>
      <c r="C2" s="379" t="s">
        <v>0</v>
      </c>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86"/>
    </row>
    <row r="3" spans="1:67" s="69" customFormat="1" ht="45.75" customHeight="1" x14ac:dyDescent="0.35">
      <c r="A3" s="394"/>
      <c r="B3" s="394"/>
      <c r="C3" s="379" t="s">
        <v>1</v>
      </c>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87"/>
    </row>
    <row r="4" spans="1:67" s="69" customFormat="1" ht="45.75" customHeight="1" x14ac:dyDescent="0.35">
      <c r="A4" s="394"/>
      <c r="B4" s="394"/>
      <c r="C4" s="379" t="s">
        <v>2</v>
      </c>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87"/>
    </row>
    <row r="5" spans="1:67" s="69" customFormat="1" ht="45.75" customHeight="1" x14ac:dyDescent="0.35">
      <c r="A5" s="394"/>
      <c r="B5" s="394"/>
      <c r="C5" s="397" t="s">
        <v>3</v>
      </c>
      <c r="D5" s="397"/>
      <c r="E5" s="397"/>
      <c r="F5" s="397"/>
      <c r="G5" s="397"/>
      <c r="H5" s="397"/>
      <c r="I5" s="397"/>
      <c r="J5" s="397"/>
      <c r="K5" s="397"/>
      <c r="L5" s="397"/>
      <c r="M5" s="397"/>
      <c r="N5" s="397"/>
      <c r="O5" s="397"/>
      <c r="P5" s="397"/>
      <c r="Q5" s="397"/>
      <c r="R5" s="384" t="s">
        <v>4</v>
      </c>
      <c r="S5" s="384"/>
      <c r="T5" s="384"/>
      <c r="U5" s="384"/>
      <c r="V5" s="384"/>
      <c r="W5" s="384"/>
      <c r="X5" s="384"/>
      <c r="Y5" s="384"/>
      <c r="Z5" s="384"/>
      <c r="AA5" s="384"/>
      <c r="AB5" s="384"/>
      <c r="AC5" s="384"/>
      <c r="AD5" s="384"/>
      <c r="AE5" s="384"/>
      <c r="AF5" s="388"/>
    </row>
    <row r="6" spans="1:67" s="70" customFormat="1" ht="30.75" customHeight="1" x14ac:dyDescent="0.35">
      <c r="D6" s="71"/>
      <c r="K6" s="69"/>
      <c r="AA6" s="72"/>
    </row>
    <row r="7" spans="1:67" s="70" customFormat="1" ht="42" customHeight="1" x14ac:dyDescent="0.35">
      <c r="B7" s="150" t="s">
        <v>5</v>
      </c>
      <c r="C7" s="393" t="e">
        <f>+#REF!</f>
        <v>#REF!</v>
      </c>
      <c r="D7" s="393"/>
      <c r="E7" s="393"/>
      <c r="F7" s="393"/>
      <c r="G7" s="393"/>
      <c r="K7" s="69"/>
      <c r="AA7" s="72"/>
    </row>
    <row r="8" spans="1:67" s="70" customFormat="1" ht="42" customHeight="1" x14ac:dyDescent="0.35">
      <c r="B8" s="150" t="s">
        <v>6</v>
      </c>
      <c r="C8" s="393" t="e">
        <f>+#REF!</f>
        <v>#REF!</v>
      </c>
      <c r="D8" s="393"/>
      <c r="E8" s="393"/>
      <c r="F8" s="393"/>
      <c r="G8" s="393"/>
      <c r="K8" s="69"/>
      <c r="AA8" s="72"/>
    </row>
    <row r="9" spans="1:67" s="70" customFormat="1" ht="42" customHeight="1" x14ac:dyDescent="0.35">
      <c r="B9" s="151" t="s">
        <v>7</v>
      </c>
      <c r="C9" s="393" t="e">
        <f>+#REF!</f>
        <v>#REF!</v>
      </c>
      <c r="D9" s="393"/>
      <c r="E9" s="393"/>
      <c r="F9" s="393"/>
      <c r="G9" s="393"/>
      <c r="K9" s="69"/>
      <c r="Q9" s="73"/>
      <c r="R9" s="74"/>
      <c r="AA9" s="72"/>
    </row>
    <row r="10" spans="1:67" s="56" customFormat="1" ht="24.75" customHeight="1" x14ac:dyDescent="0.3">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3">
      <c r="A11" s="368" t="s">
        <v>8</v>
      </c>
      <c r="B11" s="369"/>
      <c r="C11" s="369"/>
      <c r="D11" s="369"/>
      <c r="E11" s="369"/>
      <c r="F11" s="369"/>
      <c r="G11" s="369"/>
      <c r="H11" s="370"/>
      <c r="I11" s="390" t="s">
        <v>9</v>
      </c>
      <c r="J11" s="391"/>
      <c r="K11" s="391"/>
      <c r="L11" s="391"/>
      <c r="M11" s="391"/>
      <c r="N11" s="392"/>
      <c r="O11" s="385" t="s">
        <v>10</v>
      </c>
      <c r="P11" s="385"/>
      <c r="Q11" s="385"/>
      <c r="R11" s="385"/>
      <c r="S11" s="385"/>
      <c r="T11" s="385"/>
      <c r="U11" s="385"/>
      <c r="V11" s="385"/>
      <c r="W11" s="385"/>
      <c r="X11" s="385"/>
      <c r="Y11" s="385"/>
      <c r="Z11" s="385"/>
      <c r="AA11" s="385"/>
      <c r="AB11" s="385"/>
      <c r="AC11" s="385"/>
      <c r="AD11" s="368" t="s">
        <v>11</v>
      </c>
      <c r="AE11" s="369"/>
      <c r="AF11" s="370"/>
    </row>
    <row r="12" spans="1:67" s="57" customFormat="1" ht="56.25" customHeight="1" x14ac:dyDescent="0.3">
      <c r="A12" s="152" t="s">
        <v>12</v>
      </c>
      <c r="B12" s="152" t="s">
        <v>13</v>
      </c>
      <c r="C12" s="152" t="s">
        <v>14</v>
      </c>
      <c r="D12" s="152" t="s">
        <v>15</v>
      </c>
      <c r="E12" s="152" t="s">
        <v>16</v>
      </c>
      <c r="F12" s="152" t="s">
        <v>17</v>
      </c>
      <c r="G12" s="152" t="s">
        <v>18</v>
      </c>
      <c r="H12" s="152" t="s">
        <v>19</v>
      </c>
      <c r="I12" s="153" t="s">
        <v>20</v>
      </c>
      <c r="J12" s="153">
        <v>2016</v>
      </c>
      <c r="K12" s="153">
        <v>2017</v>
      </c>
      <c r="L12" s="153">
        <v>2018</v>
      </c>
      <c r="M12" s="153">
        <v>2019</v>
      </c>
      <c r="N12" s="153">
        <v>2020</v>
      </c>
      <c r="O12" s="154" t="s">
        <v>21</v>
      </c>
      <c r="P12" s="154" t="s">
        <v>22</v>
      </c>
      <c r="Q12" s="154" t="s">
        <v>23</v>
      </c>
      <c r="R12" s="154" t="s">
        <v>24</v>
      </c>
      <c r="S12" s="154" t="s">
        <v>25</v>
      </c>
      <c r="T12" s="154" t="s">
        <v>26</v>
      </c>
      <c r="U12" s="154" t="s">
        <v>27</v>
      </c>
      <c r="V12" s="154" t="s">
        <v>28</v>
      </c>
      <c r="W12" s="154" t="s">
        <v>29</v>
      </c>
      <c r="X12" s="154" t="s">
        <v>30</v>
      </c>
      <c r="Y12" s="154" t="s">
        <v>31</v>
      </c>
      <c r="Z12" s="154" t="s">
        <v>32</v>
      </c>
      <c r="AA12" s="154" t="s">
        <v>33</v>
      </c>
      <c r="AB12" s="155" t="s">
        <v>34</v>
      </c>
      <c r="AC12" s="154" t="s">
        <v>35</v>
      </c>
      <c r="AD12" s="156" t="s">
        <v>36</v>
      </c>
      <c r="AE12" s="156" t="s">
        <v>37</v>
      </c>
      <c r="AF12" s="156" t="s">
        <v>38</v>
      </c>
    </row>
    <row r="13" spans="1:67" s="59" customFormat="1" ht="84.75" customHeight="1" x14ac:dyDescent="0.35">
      <c r="A13" s="334" t="s">
        <v>39</v>
      </c>
      <c r="B13" s="334" t="s">
        <v>40</v>
      </c>
      <c r="C13" s="334">
        <v>224</v>
      </c>
      <c r="D13" s="334" t="s">
        <v>41</v>
      </c>
      <c r="E13" s="334">
        <v>171</v>
      </c>
      <c r="F13" s="338" t="s">
        <v>42</v>
      </c>
      <c r="G13" s="334" t="s">
        <v>43</v>
      </c>
      <c r="H13" s="334" t="s">
        <v>44</v>
      </c>
      <c r="I13" s="389" t="e">
        <f>SUM(J13:N14)</f>
        <v>#REF!</v>
      </c>
      <c r="J13" s="371" t="e">
        <f>+#REF!</f>
        <v>#REF!</v>
      </c>
      <c r="K13" s="373" t="e">
        <f>+#REF!</f>
        <v>#REF!</v>
      </c>
      <c r="L13" s="395" t="e">
        <f>+#REF!</f>
        <v>#REF!</v>
      </c>
      <c r="M13" s="371" t="e">
        <f>+#REF!</f>
        <v>#REF!</v>
      </c>
      <c r="N13" s="371" t="e">
        <f>+#REF!</f>
        <v>#REF!</v>
      </c>
      <c r="O13" s="366" t="e">
        <f>+#REF!</f>
        <v>#REF!</v>
      </c>
      <c r="P13" s="366">
        <v>6.45</v>
      </c>
      <c r="Q13" s="366">
        <v>31.03</v>
      </c>
      <c r="R13" s="366"/>
      <c r="S13" s="366" t="e">
        <f>+#REF!</f>
        <v>#REF!</v>
      </c>
      <c r="T13" s="366" t="e">
        <f>+#REF!</f>
        <v>#REF!</v>
      </c>
      <c r="U13" s="366" t="e">
        <f>+#REF!</f>
        <v>#REF!</v>
      </c>
      <c r="V13" s="366" t="e">
        <f>+#REF!</f>
        <v>#REF!</v>
      </c>
      <c r="W13" s="366" t="e">
        <f>+#REF!</f>
        <v>#REF!</v>
      </c>
      <c r="X13" s="366" t="e">
        <f>+#REF!</f>
        <v>#REF!</v>
      </c>
      <c r="Y13" s="366" t="e">
        <f>+#REF!</f>
        <v>#REF!</v>
      </c>
      <c r="Z13" s="366" t="e">
        <f>+#REF!</f>
        <v>#REF!</v>
      </c>
      <c r="AA13" s="377" t="e">
        <f>SUM(O13:Z14)</f>
        <v>#REF!</v>
      </c>
      <c r="AB13" s="341" t="e">
        <f>+AA13/K13</f>
        <v>#REF!</v>
      </c>
      <c r="AC13" s="341" t="e">
        <f>+(J13+AA13)/I13</f>
        <v>#REF!</v>
      </c>
      <c r="AD13" s="375" t="s">
        <v>45</v>
      </c>
      <c r="AE13" s="328" t="s">
        <v>46</v>
      </c>
      <c r="AF13" s="375"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35">
      <c r="A14" s="334"/>
      <c r="B14" s="334"/>
      <c r="C14" s="334"/>
      <c r="D14" s="334"/>
      <c r="E14" s="334"/>
      <c r="F14" s="338"/>
      <c r="G14" s="334"/>
      <c r="H14" s="334"/>
      <c r="I14" s="389"/>
      <c r="J14" s="372"/>
      <c r="K14" s="374"/>
      <c r="L14" s="396"/>
      <c r="M14" s="372"/>
      <c r="N14" s="372"/>
      <c r="O14" s="367"/>
      <c r="P14" s="367"/>
      <c r="Q14" s="367"/>
      <c r="R14" s="367"/>
      <c r="S14" s="367"/>
      <c r="T14" s="367"/>
      <c r="U14" s="367"/>
      <c r="V14" s="367"/>
      <c r="W14" s="367"/>
      <c r="X14" s="367"/>
      <c r="Y14" s="367"/>
      <c r="Z14" s="367"/>
      <c r="AA14" s="378"/>
      <c r="AB14" s="341"/>
      <c r="AC14" s="341"/>
      <c r="AD14" s="376"/>
      <c r="AE14" s="329"/>
      <c r="AF14" s="376"/>
    </row>
    <row r="15" spans="1:67" ht="89.25" customHeight="1" x14ac:dyDescent="0.35">
      <c r="A15" s="334" t="s">
        <v>39</v>
      </c>
      <c r="B15" s="334" t="s">
        <v>48</v>
      </c>
      <c r="C15" s="334">
        <v>223</v>
      </c>
      <c r="D15" s="334" t="s">
        <v>49</v>
      </c>
      <c r="E15" s="334">
        <v>170</v>
      </c>
      <c r="F15" s="338" t="s">
        <v>50</v>
      </c>
      <c r="G15" s="334" t="s">
        <v>43</v>
      </c>
      <c r="H15" s="334" t="s">
        <v>44</v>
      </c>
      <c r="I15" s="389" t="e">
        <f>SUM(J15:N16)</f>
        <v>#REF!</v>
      </c>
      <c r="J15" s="364" t="e">
        <f>+#REF!</f>
        <v>#REF!</v>
      </c>
      <c r="K15" s="380" t="e">
        <f>+#REF!</f>
        <v>#REF!</v>
      </c>
      <c r="L15" s="382" t="e">
        <f>+#REF!</f>
        <v>#REF!</v>
      </c>
      <c r="M15" s="364" t="e">
        <f>+#REF!</f>
        <v>#REF!</v>
      </c>
      <c r="N15" s="364" t="e">
        <f>+#REF!</f>
        <v>#REF!</v>
      </c>
      <c r="O15" s="366">
        <v>53</v>
      </c>
      <c r="P15" s="366">
        <v>712</v>
      </c>
      <c r="Q15" s="366">
        <v>881</v>
      </c>
      <c r="R15" s="366"/>
      <c r="S15" s="366" t="e">
        <f>+#REF!</f>
        <v>#REF!</v>
      </c>
      <c r="T15" s="366" t="e">
        <f>+#REF!</f>
        <v>#REF!</v>
      </c>
      <c r="U15" s="366" t="e">
        <f>+#REF!</f>
        <v>#REF!</v>
      </c>
      <c r="V15" s="366" t="e">
        <f>+#REF!</f>
        <v>#REF!</v>
      </c>
      <c r="W15" s="366" t="e">
        <f>+#REF!</f>
        <v>#REF!</v>
      </c>
      <c r="X15" s="366" t="e">
        <f>+#REF!</f>
        <v>#REF!</v>
      </c>
      <c r="Y15" s="366" t="e">
        <f>+#REF!</f>
        <v>#REF!</v>
      </c>
      <c r="Z15" s="366" t="e">
        <f>+#REF!</f>
        <v>#REF!</v>
      </c>
      <c r="AA15" s="377" t="e">
        <f>SUM(O15:Z16)</f>
        <v>#REF!</v>
      </c>
      <c r="AB15" s="341" t="e">
        <f>+AA15/K15</f>
        <v>#REF!</v>
      </c>
      <c r="AC15" s="341" t="e">
        <f>+(J15+AA15)/I15</f>
        <v>#REF!</v>
      </c>
      <c r="AD15" s="375" t="s">
        <v>51</v>
      </c>
      <c r="AE15" s="328" t="s">
        <v>46</v>
      </c>
      <c r="AF15" s="375" t="s">
        <v>52</v>
      </c>
    </row>
    <row r="16" spans="1:67" ht="140.25" customHeight="1" x14ac:dyDescent="0.35">
      <c r="A16" s="334"/>
      <c r="B16" s="334"/>
      <c r="C16" s="334"/>
      <c r="D16" s="334"/>
      <c r="E16" s="334"/>
      <c r="F16" s="338"/>
      <c r="G16" s="334"/>
      <c r="H16" s="334"/>
      <c r="I16" s="389"/>
      <c r="J16" s="365"/>
      <c r="K16" s="381"/>
      <c r="L16" s="383"/>
      <c r="M16" s="365"/>
      <c r="N16" s="365"/>
      <c r="O16" s="367"/>
      <c r="P16" s="367"/>
      <c r="Q16" s="367"/>
      <c r="R16" s="367"/>
      <c r="S16" s="367"/>
      <c r="T16" s="367"/>
      <c r="U16" s="367"/>
      <c r="V16" s="367"/>
      <c r="W16" s="367"/>
      <c r="X16" s="367"/>
      <c r="Y16" s="367"/>
      <c r="Z16" s="367"/>
      <c r="AA16" s="378"/>
      <c r="AB16" s="341"/>
      <c r="AC16" s="341"/>
      <c r="AD16" s="376"/>
      <c r="AE16" s="329"/>
      <c r="AF16" s="376"/>
    </row>
    <row r="17" spans="1:32" ht="62.25" customHeight="1" x14ac:dyDescent="0.35">
      <c r="A17" s="334" t="s">
        <v>39</v>
      </c>
      <c r="B17" s="335" t="s">
        <v>53</v>
      </c>
      <c r="C17" s="334">
        <v>231</v>
      </c>
      <c r="D17" s="334" t="s">
        <v>54</v>
      </c>
      <c r="E17" s="334">
        <v>178</v>
      </c>
      <c r="F17" s="338" t="s">
        <v>55</v>
      </c>
      <c r="G17" s="334" t="s">
        <v>56</v>
      </c>
      <c r="H17" s="334" t="s">
        <v>44</v>
      </c>
      <c r="I17" s="342">
        <f>SUM(J17:N18)</f>
        <v>1</v>
      </c>
      <c r="J17" s="339">
        <v>0.05</v>
      </c>
      <c r="K17" s="336">
        <v>0.28999999999999998</v>
      </c>
      <c r="L17" s="352">
        <v>0.25</v>
      </c>
      <c r="M17" s="336">
        <v>0.4</v>
      </c>
      <c r="N17" s="336">
        <v>0.01</v>
      </c>
      <c r="O17" s="344">
        <v>0.19</v>
      </c>
      <c r="P17" s="345"/>
      <c r="Q17" s="345"/>
      <c r="R17" s="348">
        <v>0</v>
      </c>
      <c r="S17" s="349"/>
      <c r="T17" s="349"/>
      <c r="U17" s="358">
        <v>0</v>
      </c>
      <c r="V17" s="359"/>
      <c r="W17" s="359"/>
      <c r="X17" s="358">
        <v>0</v>
      </c>
      <c r="Y17" s="359"/>
      <c r="Z17" s="359"/>
      <c r="AA17" s="362">
        <f>+R17+O17+U17+X17</f>
        <v>0.19</v>
      </c>
      <c r="AB17" s="341">
        <f>+AA17/K17</f>
        <v>0.65517241379310354</v>
      </c>
      <c r="AC17" s="341">
        <f>+(J17+AA17)/I17</f>
        <v>0.24</v>
      </c>
      <c r="AD17" s="354" t="s">
        <v>57</v>
      </c>
      <c r="AE17" s="328" t="s">
        <v>46</v>
      </c>
      <c r="AF17" s="354" t="s">
        <v>58</v>
      </c>
    </row>
    <row r="18" spans="1:32" ht="200.25" customHeight="1" x14ac:dyDescent="0.35">
      <c r="A18" s="334"/>
      <c r="B18" s="335"/>
      <c r="C18" s="334"/>
      <c r="D18" s="334"/>
      <c r="E18" s="334"/>
      <c r="F18" s="338"/>
      <c r="G18" s="334"/>
      <c r="H18" s="334"/>
      <c r="I18" s="343"/>
      <c r="J18" s="340"/>
      <c r="K18" s="337"/>
      <c r="L18" s="353"/>
      <c r="M18" s="337"/>
      <c r="N18" s="337"/>
      <c r="O18" s="346"/>
      <c r="P18" s="347"/>
      <c r="Q18" s="347"/>
      <c r="R18" s="350"/>
      <c r="S18" s="351"/>
      <c r="T18" s="351"/>
      <c r="U18" s="360"/>
      <c r="V18" s="361"/>
      <c r="W18" s="361"/>
      <c r="X18" s="360"/>
      <c r="Y18" s="361"/>
      <c r="Z18" s="361"/>
      <c r="AA18" s="363"/>
      <c r="AB18" s="341"/>
      <c r="AC18" s="341"/>
      <c r="AD18" s="355"/>
      <c r="AE18" s="329"/>
      <c r="AF18" s="355"/>
    </row>
    <row r="19" spans="1:32" ht="62.25" customHeight="1" x14ac:dyDescent="0.35">
      <c r="A19" s="334" t="s">
        <v>39</v>
      </c>
      <c r="B19" s="335" t="s">
        <v>59</v>
      </c>
      <c r="C19" s="334">
        <v>232</v>
      </c>
      <c r="D19" s="334" t="s">
        <v>60</v>
      </c>
      <c r="E19" s="334">
        <v>179</v>
      </c>
      <c r="F19" s="338" t="s">
        <v>61</v>
      </c>
      <c r="G19" s="334" t="s">
        <v>56</v>
      </c>
      <c r="H19" s="334" t="s">
        <v>44</v>
      </c>
      <c r="I19" s="342">
        <f>SUM(J19:N20)</f>
        <v>1</v>
      </c>
      <c r="J19" s="339">
        <v>0.01</v>
      </c>
      <c r="K19" s="336">
        <v>0.15</v>
      </c>
      <c r="L19" s="352">
        <v>0.42</v>
      </c>
      <c r="M19" s="336">
        <v>0.42</v>
      </c>
      <c r="N19" s="336">
        <v>0</v>
      </c>
      <c r="O19" s="330">
        <v>0.35</v>
      </c>
      <c r="P19" s="331"/>
      <c r="Q19" s="331"/>
      <c r="R19" s="344">
        <v>0</v>
      </c>
      <c r="S19" s="345"/>
      <c r="T19" s="345"/>
      <c r="U19" s="330">
        <v>0</v>
      </c>
      <c r="V19" s="331"/>
      <c r="W19" s="331"/>
      <c r="X19" s="330">
        <v>0</v>
      </c>
      <c r="Y19" s="331"/>
      <c r="Z19" s="331"/>
      <c r="AA19" s="356">
        <f>+R19+O19+U19+X19</f>
        <v>0.35</v>
      </c>
      <c r="AB19" s="341">
        <f>+AA19/K19</f>
        <v>2.3333333333333335</v>
      </c>
      <c r="AC19" s="341">
        <f>+(J19+AA19)/I19</f>
        <v>0.36</v>
      </c>
      <c r="AD19" s="354" t="s">
        <v>62</v>
      </c>
      <c r="AE19" s="328" t="s">
        <v>46</v>
      </c>
      <c r="AF19" s="354" t="s">
        <v>58</v>
      </c>
    </row>
    <row r="20" spans="1:32" ht="298.5" customHeight="1" x14ac:dyDescent="0.35">
      <c r="A20" s="334"/>
      <c r="B20" s="335"/>
      <c r="C20" s="334"/>
      <c r="D20" s="334"/>
      <c r="E20" s="334"/>
      <c r="F20" s="338"/>
      <c r="G20" s="334"/>
      <c r="H20" s="334"/>
      <c r="I20" s="343"/>
      <c r="J20" s="340"/>
      <c r="K20" s="337"/>
      <c r="L20" s="353"/>
      <c r="M20" s="337"/>
      <c r="N20" s="337"/>
      <c r="O20" s="332"/>
      <c r="P20" s="333"/>
      <c r="Q20" s="333"/>
      <c r="R20" s="346"/>
      <c r="S20" s="347"/>
      <c r="T20" s="347"/>
      <c r="U20" s="332"/>
      <c r="V20" s="333"/>
      <c r="W20" s="333"/>
      <c r="X20" s="332"/>
      <c r="Y20" s="333"/>
      <c r="Z20" s="333"/>
      <c r="AA20" s="357"/>
      <c r="AB20" s="341"/>
      <c r="AC20" s="341"/>
      <c r="AD20" s="355"/>
      <c r="AE20" s="329"/>
      <c r="AF20" s="355"/>
    </row>
    <row r="21" spans="1:32" ht="62.25" customHeight="1" x14ac:dyDescent="0.35">
      <c r="A21" s="334" t="s">
        <v>39</v>
      </c>
      <c r="B21" s="335" t="s">
        <v>63</v>
      </c>
      <c r="C21" s="334">
        <v>233</v>
      </c>
      <c r="D21" s="334" t="s">
        <v>64</v>
      </c>
      <c r="E21" s="334">
        <v>180</v>
      </c>
      <c r="F21" s="338" t="s">
        <v>65</v>
      </c>
      <c r="G21" s="334" t="s">
        <v>56</v>
      </c>
      <c r="H21" s="334" t="s">
        <v>44</v>
      </c>
      <c r="I21" s="342">
        <f>SUM(J21:N22)</f>
        <v>1</v>
      </c>
      <c r="J21" s="339">
        <v>0.01</v>
      </c>
      <c r="K21" s="336">
        <v>0.1</v>
      </c>
      <c r="L21" s="352">
        <v>0.3</v>
      </c>
      <c r="M21" s="336">
        <v>0.55000000000000004</v>
      </c>
      <c r="N21" s="336">
        <v>0.04</v>
      </c>
      <c r="O21" s="330">
        <v>4.4999999999999998E-2</v>
      </c>
      <c r="P21" s="331"/>
      <c r="Q21" s="331"/>
      <c r="R21" s="330">
        <v>0</v>
      </c>
      <c r="S21" s="331"/>
      <c r="T21" s="331"/>
      <c r="U21" s="330">
        <v>0</v>
      </c>
      <c r="V21" s="331"/>
      <c r="W21" s="331"/>
      <c r="X21" s="330">
        <v>0</v>
      </c>
      <c r="Y21" s="331"/>
      <c r="Z21" s="331"/>
      <c r="AA21" s="356">
        <f>+R21+O21+U21+X21</f>
        <v>4.4999999999999998E-2</v>
      </c>
      <c r="AB21" s="341">
        <f>+AA21/K21</f>
        <v>0.44999999999999996</v>
      </c>
      <c r="AC21" s="341">
        <f>+(J21+AA21)/I21</f>
        <v>5.5E-2</v>
      </c>
      <c r="AD21" s="354" t="s">
        <v>66</v>
      </c>
      <c r="AE21" s="328" t="s">
        <v>46</v>
      </c>
      <c r="AF21" s="354" t="s">
        <v>58</v>
      </c>
    </row>
    <row r="22" spans="1:32" ht="124.5" customHeight="1" x14ac:dyDescent="0.35">
      <c r="A22" s="334"/>
      <c r="B22" s="335"/>
      <c r="C22" s="334"/>
      <c r="D22" s="334"/>
      <c r="E22" s="334"/>
      <c r="F22" s="338"/>
      <c r="G22" s="334"/>
      <c r="H22" s="334"/>
      <c r="I22" s="343"/>
      <c r="J22" s="340"/>
      <c r="K22" s="337"/>
      <c r="L22" s="353"/>
      <c r="M22" s="337"/>
      <c r="N22" s="337"/>
      <c r="O22" s="332"/>
      <c r="P22" s="333"/>
      <c r="Q22" s="333"/>
      <c r="R22" s="332"/>
      <c r="S22" s="333"/>
      <c r="T22" s="333"/>
      <c r="U22" s="332"/>
      <c r="V22" s="333"/>
      <c r="W22" s="333"/>
      <c r="X22" s="332"/>
      <c r="Y22" s="333"/>
      <c r="Z22" s="333"/>
      <c r="AA22" s="357"/>
      <c r="AB22" s="341"/>
      <c r="AC22" s="341"/>
      <c r="AD22" s="355"/>
      <c r="AE22" s="329"/>
      <c r="AF22" s="355"/>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7265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0.7265625" style="3"/>
    <col min="25" max="16384" width="10.7265625" style="7"/>
  </cols>
  <sheetData>
    <row r="1" spans="2:14" ht="6" customHeight="1" thickBot="1" x14ac:dyDescent="0.35"/>
    <row r="2" spans="2:14" ht="25.5" customHeight="1" x14ac:dyDescent="0.25">
      <c r="B2" s="494"/>
      <c r="C2" s="492" t="s">
        <v>0</v>
      </c>
      <c r="D2" s="492"/>
      <c r="E2" s="492"/>
      <c r="F2" s="492"/>
      <c r="G2" s="492"/>
      <c r="H2" s="492"/>
      <c r="I2" s="496"/>
      <c r="J2" s="10"/>
      <c r="K2" s="10"/>
      <c r="M2" s="11" t="s">
        <v>67</v>
      </c>
    </row>
    <row r="3" spans="2:14" ht="25.5" customHeight="1" x14ac:dyDescent="0.25">
      <c r="B3" s="495"/>
      <c r="C3" s="493" t="s">
        <v>1</v>
      </c>
      <c r="D3" s="493"/>
      <c r="E3" s="493"/>
      <c r="F3" s="493"/>
      <c r="G3" s="493"/>
      <c r="H3" s="493"/>
      <c r="I3" s="497"/>
      <c r="J3" s="10"/>
      <c r="K3" s="10"/>
      <c r="M3" s="11" t="s">
        <v>68</v>
      </c>
    </row>
    <row r="4" spans="2:14" ht="25.5" customHeight="1" x14ac:dyDescent="0.25">
      <c r="B4" s="495"/>
      <c r="C4" s="493" t="s">
        <v>69</v>
      </c>
      <c r="D4" s="493"/>
      <c r="E4" s="493"/>
      <c r="F4" s="493"/>
      <c r="G4" s="493"/>
      <c r="H4" s="493"/>
      <c r="I4" s="497"/>
      <c r="J4" s="10"/>
      <c r="K4" s="10"/>
      <c r="M4" s="11" t="s">
        <v>70</v>
      </c>
    </row>
    <row r="5" spans="2:14" ht="25.5" customHeight="1" x14ac:dyDescent="0.25">
      <c r="B5" s="495"/>
      <c r="C5" s="493" t="s">
        <v>71</v>
      </c>
      <c r="D5" s="493"/>
      <c r="E5" s="493"/>
      <c r="F5" s="493"/>
      <c r="G5" s="498" t="s">
        <v>72</v>
      </c>
      <c r="H5" s="498"/>
      <c r="I5" s="497"/>
      <c r="J5" s="10"/>
      <c r="K5" s="10"/>
      <c r="M5" s="11" t="s">
        <v>73</v>
      </c>
    </row>
    <row r="6" spans="2:14" ht="23.25" customHeight="1" x14ac:dyDescent="0.25">
      <c r="B6" s="477" t="s">
        <v>74</v>
      </c>
      <c r="C6" s="478"/>
      <c r="D6" s="478"/>
      <c r="E6" s="478"/>
      <c r="F6" s="478"/>
      <c r="G6" s="478"/>
      <c r="H6" s="478"/>
      <c r="I6" s="479"/>
      <c r="J6" s="12"/>
      <c r="K6" s="12"/>
    </row>
    <row r="7" spans="2:14" ht="24" customHeight="1" x14ac:dyDescent="0.25">
      <c r="B7" s="480" t="s">
        <v>75</v>
      </c>
      <c r="C7" s="481"/>
      <c r="D7" s="481"/>
      <c r="E7" s="481"/>
      <c r="F7" s="481"/>
      <c r="G7" s="481"/>
      <c r="H7" s="481"/>
      <c r="I7" s="482"/>
      <c r="J7" s="13"/>
      <c r="K7" s="13"/>
    </row>
    <row r="8" spans="2:14" ht="24" customHeight="1" x14ac:dyDescent="0.25">
      <c r="B8" s="483" t="s">
        <v>76</v>
      </c>
      <c r="C8" s="484"/>
      <c r="D8" s="484"/>
      <c r="E8" s="484"/>
      <c r="F8" s="484"/>
      <c r="G8" s="484"/>
      <c r="H8" s="484"/>
      <c r="I8" s="485"/>
      <c r="J8" s="40"/>
      <c r="K8" s="40"/>
      <c r="N8" s="6" t="s">
        <v>77</v>
      </c>
    </row>
    <row r="9" spans="2:14" ht="30.75" customHeight="1" x14ac:dyDescent="0.25">
      <c r="B9" s="62" t="s">
        <v>78</v>
      </c>
      <c r="C9" s="41">
        <v>231</v>
      </c>
      <c r="D9" s="489" t="s">
        <v>79</v>
      </c>
      <c r="E9" s="489"/>
      <c r="F9" s="440" t="s">
        <v>80</v>
      </c>
      <c r="G9" s="441"/>
      <c r="H9" s="441"/>
      <c r="I9" s="442"/>
      <c r="J9" s="14"/>
      <c r="K9" s="14"/>
      <c r="M9" s="11" t="s">
        <v>81</v>
      </c>
      <c r="N9" s="6" t="s">
        <v>82</v>
      </c>
    </row>
    <row r="10" spans="2:14" ht="30.75" customHeight="1" x14ac:dyDescent="0.25">
      <c r="B10" s="157" t="s">
        <v>83</v>
      </c>
      <c r="C10" s="158" t="s">
        <v>84</v>
      </c>
      <c r="D10" s="490" t="s">
        <v>85</v>
      </c>
      <c r="E10" s="491"/>
      <c r="F10" s="474" t="s">
        <v>86</v>
      </c>
      <c r="G10" s="475"/>
      <c r="H10" s="159" t="s">
        <v>87</v>
      </c>
      <c r="I10" s="160" t="s">
        <v>84</v>
      </c>
      <c r="J10" s="15"/>
      <c r="K10" s="15"/>
      <c r="M10" s="11" t="s">
        <v>88</v>
      </c>
      <c r="N10" s="6" t="s">
        <v>89</v>
      </c>
    </row>
    <row r="11" spans="2:14" ht="30.75" customHeight="1" x14ac:dyDescent="0.25">
      <c r="B11" s="157" t="s">
        <v>90</v>
      </c>
      <c r="C11" s="486" t="s">
        <v>91</v>
      </c>
      <c r="D11" s="486"/>
      <c r="E11" s="486"/>
      <c r="F11" s="486"/>
      <c r="G11" s="159" t="s">
        <v>92</v>
      </c>
      <c r="H11" s="487">
        <v>1032</v>
      </c>
      <c r="I11" s="488"/>
      <c r="J11" s="16"/>
      <c r="K11" s="16"/>
      <c r="M11" s="11" t="s">
        <v>93</v>
      </c>
      <c r="N11" s="6" t="s">
        <v>44</v>
      </c>
    </row>
    <row r="12" spans="2:14" ht="30.75" customHeight="1" x14ac:dyDescent="0.25">
      <c r="B12" s="157" t="s">
        <v>94</v>
      </c>
      <c r="C12" s="471" t="s">
        <v>88</v>
      </c>
      <c r="D12" s="471"/>
      <c r="E12" s="471"/>
      <c r="F12" s="471"/>
      <c r="G12" s="159" t="s">
        <v>95</v>
      </c>
      <c r="H12" s="472" t="s">
        <v>96</v>
      </c>
      <c r="I12" s="473"/>
      <c r="J12" s="17"/>
      <c r="K12" s="17"/>
      <c r="M12" s="18" t="s">
        <v>97</v>
      </c>
    </row>
    <row r="13" spans="2:14" ht="30.75" customHeight="1" x14ac:dyDescent="0.25">
      <c r="B13" s="157" t="s">
        <v>98</v>
      </c>
      <c r="C13" s="467" t="s">
        <v>99</v>
      </c>
      <c r="D13" s="467"/>
      <c r="E13" s="467"/>
      <c r="F13" s="467"/>
      <c r="G13" s="467"/>
      <c r="H13" s="467"/>
      <c r="I13" s="468"/>
      <c r="J13" s="19"/>
      <c r="K13" s="19"/>
      <c r="M13" s="18"/>
    </row>
    <row r="14" spans="2:14" ht="30.75" customHeight="1" x14ac:dyDescent="0.25">
      <c r="B14" s="157" t="s">
        <v>100</v>
      </c>
      <c r="C14" s="474" t="s">
        <v>101</v>
      </c>
      <c r="D14" s="475"/>
      <c r="E14" s="475"/>
      <c r="F14" s="475"/>
      <c r="G14" s="475"/>
      <c r="H14" s="475"/>
      <c r="I14" s="476"/>
      <c r="J14" s="15"/>
      <c r="K14" s="15"/>
      <c r="M14" s="18"/>
      <c r="N14" s="6" t="s">
        <v>102</v>
      </c>
    </row>
    <row r="15" spans="2:14" ht="30.75" customHeight="1" x14ac:dyDescent="0.25">
      <c r="B15" s="157" t="s">
        <v>103</v>
      </c>
      <c r="C15" s="461" t="s">
        <v>104</v>
      </c>
      <c r="D15" s="461"/>
      <c r="E15" s="461"/>
      <c r="F15" s="461"/>
      <c r="G15" s="159" t="s">
        <v>105</v>
      </c>
      <c r="H15" s="463" t="s">
        <v>106</v>
      </c>
      <c r="I15" s="464"/>
      <c r="J15" s="15"/>
      <c r="K15" s="15"/>
      <c r="M15" s="18" t="s">
        <v>107</v>
      </c>
      <c r="N15" s="6" t="s">
        <v>84</v>
      </c>
    </row>
    <row r="16" spans="2:14" ht="30.75" customHeight="1" x14ac:dyDescent="0.25">
      <c r="B16" s="157" t="s">
        <v>108</v>
      </c>
      <c r="C16" s="465" t="s">
        <v>109</v>
      </c>
      <c r="D16" s="466"/>
      <c r="E16" s="466"/>
      <c r="F16" s="466"/>
      <c r="G16" s="159" t="s">
        <v>110</v>
      </c>
      <c r="H16" s="463" t="s">
        <v>44</v>
      </c>
      <c r="I16" s="464"/>
      <c r="J16" s="15"/>
      <c r="K16" s="15"/>
      <c r="M16" s="18" t="s">
        <v>111</v>
      </c>
    </row>
    <row r="17" spans="2:14" ht="36" customHeight="1" x14ac:dyDescent="0.25">
      <c r="B17" s="157" t="s">
        <v>112</v>
      </c>
      <c r="C17" s="467" t="s">
        <v>113</v>
      </c>
      <c r="D17" s="467"/>
      <c r="E17" s="467"/>
      <c r="F17" s="467"/>
      <c r="G17" s="467"/>
      <c r="H17" s="467"/>
      <c r="I17" s="468"/>
      <c r="J17" s="19"/>
      <c r="K17" s="19"/>
      <c r="M17" s="18" t="s">
        <v>114</v>
      </c>
      <c r="N17" s="6" t="s">
        <v>115</v>
      </c>
    </row>
    <row r="18" spans="2:14" ht="30.75" customHeight="1" x14ac:dyDescent="0.25">
      <c r="B18" s="157" t="s">
        <v>116</v>
      </c>
      <c r="C18" s="461" t="s">
        <v>117</v>
      </c>
      <c r="D18" s="461"/>
      <c r="E18" s="461"/>
      <c r="F18" s="461"/>
      <c r="G18" s="461"/>
      <c r="H18" s="461"/>
      <c r="I18" s="462"/>
      <c r="J18" s="20"/>
      <c r="K18" s="20"/>
      <c r="M18" s="18" t="s">
        <v>118</v>
      </c>
      <c r="N18" s="6" t="s">
        <v>119</v>
      </c>
    </row>
    <row r="19" spans="2:14" ht="30.75" customHeight="1" x14ac:dyDescent="0.25">
      <c r="B19" s="157" t="s">
        <v>120</v>
      </c>
      <c r="C19" s="461" t="s">
        <v>121</v>
      </c>
      <c r="D19" s="461"/>
      <c r="E19" s="461"/>
      <c r="F19" s="461"/>
      <c r="G19" s="461"/>
      <c r="H19" s="461"/>
      <c r="I19" s="462"/>
      <c r="J19" s="21"/>
      <c r="K19" s="21"/>
      <c r="M19" s="18"/>
      <c r="N19" s="6" t="s">
        <v>122</v>
      </c>
    </row>
    <row r="20" spans="2:14" ht="30.75" customHeight="1" x14ac:dyDescent="0.25">
      <c r="B20" s="157" t="s">
        <v>123</v>
      </c>
      <c r="C20" s="469" t="s">
        <v>56</v>
      </c>
      <c r="D20" s="469"/>
      <c r="E20" s="469"/>
      <c r="F20" s="469"/>
      <c r="G20" s="469"/>
      <c r="H20" s="469"/>
      <c r="I20" s="470"/>
      <c r="J20" s="22"/>
      <c r="K20" s="22"/>
      <c r="M20" s="18" t="s">
        <v>106</v>
      </c>
      <c r="N20" s="6" t="s">
        <v>124</v>
      </c>
    </row>
    <row r="21" spans="2:14" ht="27.75" customHeight="1" x14ac:dyDescent="0.25">
      <c r="B21" s="456" t="s">
        <v>125</v>
      </c>
      <c r="C21" s="458" t="s">
        <v>126</v>
      </c>
      <c r="D21" s="458"/>
      <c r="E21" s="458"/>
      <c r="F21" s="459" t="s">
        <v>127</v>
      </c>
      <c r="G21" s="459"/>
      <c r="H21" s="459"/>
      <c r="I21" s="460"/>
      <c r="J21" s="23"/>
      <c r="K21" s="23"/>
      <c r="M21" s="18" t="s">
        <v>128</v>
      </c>
      <c r="N21" s="6" t="s">
        <v>129</v>
      </c>
    </row>
    <row r="22" spans="2:14" ht="27" customHeight="1" x14ac:dyDescent="0.25">
      <c r="B22" s="457"/>
      <c r="C22" s="461" t="s">
        <v>130</v>
      </c>
      <c r="D22" s="461"/>
      <c r="E22" s="461"/>
      <c r="F22" s="461" t="s">
        <v>131</v>
      </c>
      <c r="G22" s="461"/>
      <c r="H22" s="461"/>
      <c r="I22" s="462"/>
      <c r="J22" s="21"/>
      <c r="K22" s="21"/>
      <c r="M22" s="18" t="s">
        <v>132</v>
      </c>
      <c r="N22" s="6" t="s">
        <v>133</v>
      </c>
    </row>
    <row r="23" spans="2:14" ht="39.75" customHeight="1" x14ac:dyDescent="0.25">
      <c r="B23" s="157" t="s">
        <v>134</v>
      </c>
      <c r="C23" s="463" t="s">
        <v>56</v>
      </c>
      <c r="D23" s="463"/>
      <c r="E23" s="463"/>
      <c r="F23" s="463" t="s">
        <v>56</v>
      </c>
      <c r="G23" s="463"/>
      <c r="H23" s="463"/>
      <c r="I23" s="464"/>
      <c r="J23" s="15"/>
      <c r="K23" s="15"/>
      <c r="M23" s="18"/>
      <c r="N23" s="6" t="s">
        <v>99</v>
      </c>
    </row>
    <row r="24" spans="2:14" ht="44.25" customHeight="1" x14ac:dyDescent="0.25">
      <c r="B24" s="157" t="s">
        <v>135</v>
      </c>
      <c r="C24" s="437" t="s">
        <v>136</v>
      </c>
      <c r="D24" s="438"/>
      <c r="E24" s="439"/>
      <c r="F24" s="440" t="s">
        <v>137</v>
      </c>
      <c r="G24" s="441"/>
      <c r="H24" s="441"/>
      <c r="I24" s="442"/>
      <c r="J24" s="20"/>
      <c r="K24" s="20"/>
      <c r="M24" s="24"/>
      <c r="N24" s="6" t="s">
        <v>138</v>
      </c>
    </row>
    <row r="25" spans="2:14" ht="29.25" customHeight="1" x14ac:dyDescent="0.25">
      <c r="B25" s="157" t="s">
        <v>139</v>
      </c>
      <c r="C25" s="443" t="s">
        <v>109</v>
      </c>
      <c r="D25" s="444"/>
      <c r="E25" s="445"/>
      <c r="F25" s="159" t="s">
        <v>140</v>
      </c>
      <c r="G25" s="446">
        <v>0.3</v>
      </c>
      <c r="H25" s="447"/>
      <c r="I25" s="448"/>
      <c r="J25" s="25"/>
      <c r="K25" s="25"/>
      <c r="M25" s="24"/>
    </row>
    <row r="26" spans="2:14" ht="27" customHeight="1" x14ac:dyDescent="0.25">
      <c r="B26" s="157" t="s">
        <v>141</v>
      </c>
      <c r="C26" s="440" t="s">
        <v>142</v>
      </c>
      <c r="D26" s="441"/>
      <c r="E26" s="449"/>
      <c r="F26" s="159" t="s">
        <v>143</v>
      </c>
      <c r="G26" s="450">
        <v>0.3</v>
      </c>
      <c r="H26" s="451"/>
      <c r="I26" s="452"/>
      <c r="J26" s="26"/>
      <c r="K26" s="26"/>
      <c r="M26" s="24"/>
    </row>
    <row r="27" spans="2:14" ht="47.25" customHeight="1" x14ac:dyDescent="0.25">
      <c r="B27" s="161" t="s">
        <v>144</v>
      </c>
      <c r="C27" s="453" t="s">
        <v>114</v>
      </c>
      <c r="D27" s="454"/>
      <c r="E27" s="455"/>
      <c r="F27" s="162" t="s">
        <v>145</v>
      </c>
      <c r="G27" s="450" t="s">
        <v>146</v>
      </c>
      <c r="H27" s="451"/>
      <c r="I27" s="452"/>
      <c r="J27" s="23"/>
      <c r="K27" s="23"/>
      <c r="M27" s="24"/>
    </row>
    <row r="28" spans="2:14" ht="30" customHeight="1" x14ac:dyDescent="0.25">
      <c r="B28" s="420" t="s">
        <v>147</v>
      </c>
      <c r="C28" s="421"/>
      <c r="D28" s="421"/>
      <c r="E28" s="421"/>
      <c r="F28" s="421"/>
      <c r="G28" s="421"/>
      <c r="H28" s="421"/>
      <c r="I28" s="422"/>
      <c r="J28" s="40"/>
      <c r="K28" s="40"/>
      <c r="M28" s="24"/>
    </row>
    <row r="29" spans="2:14" ht="56.25" customHeight="1" x14ac:dyDescent="0.25">
      <c r="B29" s="163" t="s">
        <v>148</v>
      </c>
      <c r="C29" s="164" t="s">
        <v>149</v>
      </c>
      <c r="D29" s="164" t="s">
        <v>150</v>
      </c>
      <c r="E29" s="164" t="s">
        <v>151</v>
      </c>
      <c r="F29" s="164" t="s">
        <v>152</v>
      </c>
      <c r="G29" s="165" t="s">
        <v>153</v>
      </c>
      <c r="H29" s="165" t="s">
        <v>154</v>
      </c>
      <c r="I29" s="166" t="s">
        <v>155</v>
      </c>
      <c r="J29" s="51" t="s">
        <v>156</v>
      </c>
      <c r="K29" s="21"/>
      <c r="M29" s="24"/>
    </row>
    <row r="30" spans="2:14" ht="19.5" customHeight="1" x14ac:dyDescent="0.25">
      <c r="B30" s="167" t="s">
        <v>157</v>
      </c>
      <c r="C30" s="168">
        <v>0</v>
      </c>
      <c r="D30" s="169">
        <f>+C30</f>
        <v>0</v>
      </c>
      <c r="E30" s="170">
        <v>0</v>
      </c>
      <c r="F30" s="171">
        <f>+E30</f>
        <v>0</v>
      </c>
      <c r="G30" s="172" t="e">
        <f>+C30/E30</f>
        <v>#DIV/0!</v>
      </c>
      <c r="H30" s="173" t="e">
        <f>+D30/F30</f>
        <v>#DIV/0!</v>
      </c>
      <c r="I30" s="174">
        <f>+D30/$G$26</f>
        <v>0</v>
      </c>
      <c r="J30" s="50">
        <v>0.99</v>
      </c>
      <c r="K30" s="27"/>
      <c r="M30" s="24"/>
    </row>
    <row r="31" spans="2:14" ht="19.5" customHeight="1" x14ac:dyDescent="0.25">
      <c r="B31" s="167" t="s">
        <v>158</v>
      </c>
      <c r="C31" s="168">
        <v>0</v>
      </c>
      <c r="D31" s="169">
        <f>+D30+C31</f>
        <v>0</v>
      </c>
      <c r="E31" s="170">
        <v>0</v>
      </c>
      <c r="F31" s="171">
        <f>+F30+E31</f>
        <v>0</v>
      </c>
      <c r="G31" s="172" t="e">
        <f t="shared" ref="G31:H40" si="0">+C31/E31</f>
        <v>#DIV/0!</v>
      </c>
      <c r="H31" s="173" t="e">
        <f t="shared" si="0"/>
        <v>#DIV/0!</v>
      </c>
      <c r="I31" s="174">
        <f t="shared" ref="I31:I41" si="1">+D31/$G$26</f>
        <v>0</v>
      </c>
      <c r="J31" s="50">
        <v>0.99</v>
      </c>
      <c r="K31" s="27"/>
      <c r="M31" s="24"/>
    </row>
    <row r="32" spans="2:14" ht="19.5" customHeight="1" x14ac:dyDescent="0.25">
      <c r="B32" s="167" t="s">
        <v>159</v>
      </c>
      <c r="C32" s="168">
        <v>0</v>
      </c>
      <c r="D32" s="169">
        <f t="shared" ref="D32:D40" si="2">+D31+C32</f>
        <v>0</v>
      </c>
      <c r="E32" s="170">
        <v>0.19</v>
      </c>
      <c r="F32" s="171">
        <f t="shared" ref="F32:F41" si="3">+F31+E32</f>
        <v>0.19</v>
      </c>
      <c r="G32" s="172">
        <f t="shared" si="0"/>
        <v>0</v>
      </c>
      <c r="H32" s="173">
        <f t="shared" si="0"/>
        <v>0</v>
      </c>
      <c r="I32" s="174">
        <f t="shared" si="1"/>
        <v>0</v>
      </c>
      <c r="J32" s="50">
        <v>0.99</v>
      </c>
      <c r="K32" s="27"/>
      <c r="M32" s="24"/>
    </row>
    <row r="33" spans="2:11" ht="19.5" customHeight="1" x14ac:dyDescent="0.25">
      <c r="B33" s="167" t="s">
        <v>160</v>
      </c>
      <c r="C33" s="168">
        <v>0</v>
      </c>
      <c r="D33" s="169">
        <f t="shared" si="2"/>
        <v>0</v>
      </c>
      <c r="E33" s="170">
        <v>0</v>
      </c>
      <c r="F33" s="171">
        <f t="shared" si="3"/>
        <v>0.19</v>
      </c>
      <c r="G33" s="172" t="e">
        <f t="shared" si="0"/>
        <v>#DIV/0!</v>
      </c>
      <c r="H33" s="173">
        <f t="shared" si="0"/>
        <v>0</v>
      </c>
      <c r="I33" s="174">
        <f t="shared" si="1"/>
        <v>0</v>
      </c>
      <c r="J33" s="50">
        <v>0.99</v>
      </c>
      <c r="K33" s="27"/>
    </row>
    <row r="34" spans="2:11" ht="19.5" customHeight="1" x14ac:dyDescent="0.25">
      <c r="B34" s="167" t="s">
        <v>161</v>
      </c>
      <c r="C34" s="168">
        <v>0</v>
      </c>
      <c r="D34" s="169">
        <f t="shared" si="2"/>
        <v>0</v>
      </c>
      <c r="E34" s="170">
        <v>0</v>
      </c>
      <c r="F34" s="171">
        <f t="shared" si="3"/>
        <v>0.19</v>
      </c>
      <c r="G34" s="172" t="e">
        <f t="shared" si="0"/>
        <v>#DIV/0!</v>
      </c>
      <c r="H34" s="173">
        <f t="shared" si="0"/>
        <v>0</v>
      </c>
      <c r="I34" s="174">
        <f t="shared" si="1"/>
        <v>0</v>
      </c>
      <c r="J34" s="50">
        <v>0.99</v>
      </c>
      <c r="K34" s="27"/>
    </row>
    <row r="35" spans="2:11" ht="19.5" customHeight="1" x14ac:dyDescent="0.25">
      <c r="B35" s="167" t="s">
        <v>162</v>
      </c>
      <c r="C35" s="168">
        <v>0</v>
      </c>
      <c r="D35" s="169">
        <f t="shared" si="2"/>
        <v>0</v>
      </c>
      <c r="E35" s="170">
        <v>0</v>
      </c>
      <c r="F35" s="171">
        <f t="shared" si="3"/>
        <v>0.19</v>
      </c>
      <c r="G35" s="172" t="e">
        <f t="shared" si="0"/>
        <v>#DIV/0!</v>
      </c>
      <c r="H35" s="173">
        <f t="shared" si="0"/>
        <v>0</v>
      </c>
      <c r="I35" s="174">
        <f t="shared" si="1"/>
        <v>0</v>
      </c>
      <c r="J35" s="50">
        <v>0.99</v>
      </c>
      <c r="K35" s="27"/>
    </row>
    <row r="36" spans="2:11" ht="19.5" customHeight="1" x14ac:dyDescent="0.25">
      <c r="B36" s="167" t="s">
        <v>163</v>
      </c>
      <c r="C36" s="168">
        <v>0</v>
      </c>
      <c r="D36" s="169">
        <f t="shared" si="2"/>
        <v>0</v>
      </c>
      <c r="E36" s="170">
        <v>0</v>
      </c>
      <c r="F36" s="171">
        <f t="shared" si="3"/>
        <v>0.19</v>
      </c>
      <c r="G36" s="172" t="e">
        <f t="shared" si="0"/>
        <v>#DIV/0!</v>
      </c>
      <c r="H36" s="173">
        <f t="shared" si="0"/>
        <v>0</v>
      </c>
      <c r="I36" s="174">
        <f t="shared" si="1"/>
        <v>0</v>
      </c>
      <c r="J36" s="50">
        <v>0.99</v>
      </c>
      <c r="K36" s="27"/>
    </row>
    <row r="37" spans="2:11" ht="19.5" customHeight="1" x14ac:dyDescent="0.25">
      <c r="B37" s="167" t="s">
        <v>164</v>
      </c>
      <c r="C37" s="168">
        <v>0</v>
      </c>
      <c r="D37" s="169">
        <f t="shared" si="2"/>
        <v>0</v>
      </c>
      <c r="E37" s="170">
        <v>0</v>
      </c>
      <c r="F37" s="171">
        <f t="shared" si="3"/>
        <v>0.19</v>
      </c>
      <c r="G37" s="172" t="e">
        <f t="shared" si="0"/>
        <v>#DIV/0!</v>
      </c>
      <c r="H37" s="173">
        <f t="shared" si="0"/>
        <v>0</v>
      </c>
      <c r="I37" s="174">
        <f t="shared" si="1"/>
        <v>0</v>
      </c>
      <c r="J37" s="50">
        <v>0.99</v>
      </c>
      <c r="K37" s="27"/>
    </row>
    <row r="38" spans="2:11" ht="19.5" customHeight="1" x14ac:dyDescent="0.25">
      <c r="B38" s="167" t="s">
        <v>165</v>
      </c>
      <c r="C38" s="168">
        <v>0</v>
      </c>
      <c r="D38" s="169">
        <f t="shared" si="2"/>
        <v>0</v>
      </c>
      <c r="E38" s="170">
        <v>0.02</v>
      </c>
      <c r="F38" s="171">
        <f t="shared" si="3"/>
        <v>0.21</v>
      </c>
      <c r="G38" s="172">
        <f t="shared" si="0"/>
        <v>0</v>
      </c>
      <c r="H38" s="173">
        <f t="shared" si="0"/>
        <v>0</v>
      </c>
      <c r="I38" s="174">
        <f t="shared" si="1"/>
        <v>0</v>
      </c>
      <c r="J38" s="50">
        <v>0.99</v>
      </c>
      <c r="K38" s="27"/>
    </row>
    <row r="39" spans="2:11" ht="19.5" customHeight="1" x14ac:dyDescent="0.25">
      <c r="B39" s="167" t="s">
        <v>166</v>
      </c>
      <c r="C39" s="168">
        <v>0</v>
      </c>
      <c r="D39" s="169">
        <f t="shared" si="2"/>
        <v>0</v>
      </c>
      <c r="E39" s="170">
        <v>0</v>
      </c>
      <c r="F39" s="171">
        <f t="shared" si="3"/>
        <v>0.21</v>
      </c>
      <c r="G39" s="172" t="e">
        <f t="shared" si="0"/>
        <v>#DIV/0!</v>
      </c>
      <c r="H39" s="173">
        <f t="shared" si="0"/>
        <v>0</v>
      </c>
      <c r="I39" s="174">
        <f t="shared" si="1"/>
        <v>0</v>
      </c>
      <c r="J39" s="50">
        <v>0.99</v>
      </c>
      <c r="K39" s="27"/>
    </row>
    <row r="40" spans="2:11" ht="19.5" customHeight="1" x14ac:dyDescent="0.25">
      <c r="B40" s="167" t="s">
        <v>167</v>
      </c>
      <c r="C40" s="168">
        <v>0</v>
      </c>
      <c r="D40" s="169">
        <f t="shared" si="2"/>
        <v>0</v>
      </c>
      <c r="E40" s="170">
        <v>0</v>
      </c>
      <c r="F40" s="171">
        <f t="shared" si="3"/>
        <v>0.21</v>
      </c>
      <c r="G40" s="172" t="e">
        <f t="shared" si="0"/>
        <v>#DIV/0!</v>
      </c>
      <c r="H40" s="173">
        <f t="shared" si="0"/>
        <v>0</v>
      </c>
      <c r="I40" s="174">
        <f t="shared" si="1"/>
        <v>0</v>
      </c>
      <c r="J40" s="50">
        <v>0.99</v>
      </c>
      <c r="K40" s="27"/>
    </row>
    <row r="41" spans="2:11" ht="19.5" customHeight="1" x14ac:dyDescent="0.25">
      <c r="B41" s="167" t="s">
        <v>168</v>
      </c>
      <c r="C41" s="168">
        <v>0</v>
      </c>
      <c r="D41" s="169">
        <f>+D40+C41</f>
        <v>0</v>
      </c>
      <c r="E41" s="170">
        <v>0.04</v>
      </c>
      <c r="F41" s="171">
        <f t="shared" si="3"/>
        <v>0.25</v>
      </c>
      <c r="G41" s="172">
        <f>+C41/E41</f>
        <v>0</v>
      </c>
      <c r="H41" s="173">
        <f>+D41/F41</f>
        <v>0</v>
      </c>
      <c r="I41" s="174">
        <f t="shared" si="1"/>
        <v>0</v>
      </c>
      <c r="J41" s="50">
        <v>0.99</v>
      </c>
      <c r="K41" s="27"/>
    </row>
    <row r="42" spans="2:11" ht="54.75" customHeight="1" x14ac:dyDescent="0.25">
      <c r="B42" s="175" t="s">
        <v>169</v>
      </c>
      <c r="C42" s="414" t="s">
        <v>57</v>
      </c>
      <c r="D42" s="414"/>
      <c r="E42" s="414"/>
      <c r="F42" s="414"/>
      <c r="G42" s="414"/>
      <c r="H42" s="414"/>
      <c r="I42" s="415"/>
      <c r="J42" s="28"/>
      <c r="K42" s="28"/>
    </row>
    <row r="43" spans="2:11" ht="29.25" customHeight="1" x14ac:dyDescent="0.25">
      <c r="B43" s="420" t="s">
        <v>170</v>
      </c>
      <c r="C43" s="421"/>
      <c r="D43" s="421"/>
      <c r="E43" s="421"/>
      <c r="F43" s="421"/>
      <c r="G43" s="421"/>
      <c r="H43" s="421"/>
      <c r="I43" s="422"/>
      <c r="J43" s="40"/>
      <c r="K43" s="40"/>
    </row>
    <row r="44" spans="2:11" ht="32.25" customHeight="1" x14ac:dyDescent="0.25">
      <c r="B44" s="428"/>
      <c r="C44" s="429"/>
      <c r="D44" s="429"/>
      <c r="E44" s="429"/>
      <c r="F44" s="429"/>
      <c r="G44" s="429"/>
      <c r="H44" s="429"/>
      <c r="I44" s="430"/>
      <c r="J44" s="40"/>
      <c r="K44" s="40"/>
    </row>
    <row r="45" spans="2:11" ht="32.25" customHeight="1" x14ac:dyDescent="0.25">
      <c r="B45" s="431"/>
      <c r="C45" s="432"/>
      <c r="D45" s="432"/>
      <c r="E45" s="432"/>
      <c r="F45" s="432"/>
      <c r="G45" s="432"/>
      <c r="H45" s="432"/>
      <c r="I45" s="433"/>
      <c r="J45" s="28"/>
      <c r="K45" s="28"/>
    </row>
    <row r="46" spans="2:11" ht="32.25" customHeight="1" x14ac:dyDescent="0.25">
      <c r="B46" s="431"/>
      <c r="C46" s="432"/>
      <c r="D46" s="432"/>
      <c r="E46" s="432"/>
      <c r="F46" s="432"/>
      <c r="G46" s="432"/>
      <c r="H46" s="432"/>
      <c r="I46" s="433"/>
      <c r="J46" s="28"/>
      <c r="K46" s="28"/>
    </row>
    <row r="47" spans="2:11" ht="32.25" customHeight="1" x14ac:dyDescent="0.25">
      <c r="B47" s="431"/>
      <c r="C47" s="432"/>
      <c r="D47" s="432"/>
      <c r="E47" s="432"/>
      <c r="F47" s="432"/>
      <c r="G47" s="432"/>
      <c r="H47" s="432"/>
      <c r="I47" s="433"/>
      <c r="J47" s="28"/>
      <c r="K47" s="28"/>
    </row>
    <row r="48" spans="2:11" ht="32.25" customHeight="1" x14ac:dyDescent="0.25">
      <c r="B48" s="434"/>
      <c r="C48" s="435"/>
      <c r="D48" s="435"/>
      <c r="E48" s="435"/>
      <c r="F48" s="435"/>
      <c r="G48" s="435"/>
      <c r="H48" s="435"/>
      <c r="I48" s="436"/>
      <c r="J48" s="12"/>
      <c r="K48" s="12"/>
    </row>
    <row r="49" spans="2:11" ht="83.25" customHeight="1" x14ac:dyDescent="0.25">
      <c r="B49" s="157" t="s">
        <v>171</v>
      </c>
      <c r="C49" s="414" t="s">
        <v>57</v>
      </c>
      <c r="D49" s="414"/>
      <c r="E49" s="414"/>
      <c r="F49" s="414"/>
      <c r="G49" s="414"/>
      <c r="H49" s="414"/>
      <c r="I49" s="415"/>
      <c r="J49" s="29"/>
      <c r="K49" s="29"/>
    </row>
    <row r="50" spans="2:11" ht="34.5" customHeight="1" x14ac:dyDescent="0.25">
      <c r="B50" s="157" t="s">
        <v>172</v>
      </c>
      <c r="C50" s="398" t="s">
        <v>146</v>
      </c>
      <c r="D50" s="398"/>
      <c r="E50" s="398"/>
      <c r="F50" s="398"/>
      <c r="G50" s="398"/>
      <c r="H50" s="398"/>
      <c r="I50" s="416"/>
      <c r="J50" s="29"/>
      <c r="K50" s="29"/>
    </row>
    <row r="51" spans="2:11" ht="34.5" customHeight="1" x14ac:dyDescent="0.25">
      <c r="B51" s="176" t="s">
        <v>173</v>
      </c>
      <c r="C51" s="417" t="s">
        <v>58</v>
      </c>
      <c r="D51" s="418"/>
      <c r="E51" s="418"/>
      <c r="F51" s="418"/>
      <c r="G51" s="418"/>
      <c r="H51" s="418"/>
      <c r="I51" s="419"/>
      <c r="J51" s="29"/>
      <c r="K51" s="29"/>
    </row>
    <row r="52" spans="2:11" ht="29.25" customHeight="1" x14ac:dyDescent="0.25">
      <c r="B52" s="420" t="s">
        <v>174</v>
      </c>
      <c r="C52" s="421"/>
      <c r="D52" s="421"/>
      <c r="E52" s="421"/>
      <c r="F52" s="421"/>
      <c r="G52" s="421"/>
      <c r="H52" s="421"/>
      <c r="I52" s="422"/>
      <c r="J52" s="29"/>
      <c r="K52" s="29"/>
    </row>
    <row r="53" spans="2:11" ht="33" customHeight="1" x14ac:dyDescent="0.25">
      <c r="B53" s="423" t="s">
        <v>175</v>
      </c>
      <c r="C53" s="177" t="s">
        <v>176</v>
      </c>
      <c r="D53" s="424" t="s">
        <v>177</v>
      </c>
      <c r="E53" s="424"/>
      <c r="F53" s="424"/>
      <c r="G53" s="424" t="s">
        <v>178</v>
      </c>
      <c r="H53" s="424"/>
      <c r="I53" s="425"/>
      <c r="J53" s="30"/>
      <c r="K53" s="30"/>
    </row>
    <row r="54" spans="2:11" ht="31.5" customHeight="1" x14ac:dyDescent="0.25">
      <c r="B54" s="423"/>
      <c r="C54" s="178"/>
      <c r="D54" s="398"/>
      <c r="E54" s="398"/>
      <c r="F54" s="398"/>
      <c r="G54" s="426"/>
      <c r="H54" s="426"/>
      <c r="I54" s="427"/>
      <c r="J54" s="30"/>
      <c r="K54" s="30"/>
    </row>
    <row r="55" spans="2:11" ht="31.5" customHeight="1" x14ac:dyDescent="0.25">
      <c r="B55" s="176" t="s">
        <v>179</v>
      </c>
      <c r="C55" s="410" t="s">
        <v>180</v>
      </c>
      <c r="D55" s="410"/>
      <c r="E55" s="411" t="s">
        <v>181</v>
      </c>
      <c r="F55" s="411"/>
      <c r="G55" s="410" t="s">
        <v>182</v>
      </c>
      <c r="H55" s="410"/>
      <c r="I55" s="412"/>
      <c r="J55" s="31"/>
      <c r="K55" s="31"/>
    </row>
    <row r="56" spans="2:11" ht="31.5" customHeight="1" x14ac:dyDescent="0.25">
      <c r="B56" s="176" t="s">
        <v>183</v>
      </c>
      <c r="C56" s="398" t="s">
        <v>184</v>
      </c>
      <c r="D56" s="398"/>
      <c r="E56" s="413" t="s">
        <v>185</v>
      </c>
      <c r="F56" s="413"/>
      <c r="G56" s="410" t="s">
        <v>186</v>
      </c>
      <c r="H56" s="410"/>
      <c r="I56" s="412"/>
      <c r="J56" s="31"/>
      <c r="K56" s="31"/>
    </row>
    <row r="57" spans="2:11" ht="31.5" customHeight="1" x14ac:dyDescent="0.25">
      <c r="B57" s="176" t="s">
        <v>187</v>
      </c>
      <c r="C57" s="398"/>
      <c r="D57" s="398"/>
      <c r="E57" s="399" t="s">
        <v>188</v>
      </c>
      <c r="F57" s="400"/>
      <c r="G57" s="403"/>
      <c r="H57" s="404"/>
      <c r="I57" s="405"/>
      <c r="J57" s="32"/>
      <c r="K57" s="32"/>
    </row>
    <row r="58" spans="2:11" ht="31.5" customHeight="1" thickBot="1" x14ac:dyDescent="0.3">
      <c r="B58" s="179" t="s">
        <v>189</v>
      </c>
      <c r="C58" s="409"/>
      <c r="D58" s="409"/>
      <c r="E58" s="401"/>
      <c r="F58" s="402"/>
      <c r="G58" s="406"/>
      <c r="H58" s="407"/>
      <c r="I58" s="408"/>
      <c r="J58" s="32"/>
      <c r="K58" s="32"/>
    </row>
    <row r="59" spans="2:11" hidden="1" x14ac:dyDescent="0.3">
      <c r="B59" s="3"/>
      <c r="C59" s="3"/>
      <c r="D59" s="5"/>
      <c r="E59" s="5"/>
      <c r="F59" s="5"/>
      <c r="G59" s="5"/>
      <c r="H59" s="5"/>
      <c r="I59" s="42"/>
      <c r="J59" s="33"/>
      <c r="K59" s="33"/>
    </row>
    <row r="60" spans="2:11" ht="12.5" hidden="1" x14ac:dyDescent="0.25">
      <c r="B60" s="43"/>
      <c r="C60" s="44"/>
      <c r="D60" s="44"/>
      <c r="E60" s="45"/>
      <c r="F60" s="45"/>
      <c r="G60" s="46"/>
      <c r="H60" s="47"/>
      <c r="I60" s="44"/>
      <c r="J60" s="34"/>
      <c r="K60" s="34"/>
    </row>
    <row r="61" spans="2:11" ht="12.5" hidden="1" x14ac:dyDescent="0.25">
      <c r="B61" s="43"/>
      <c r="C61" s="44"/>
      <c r="D61" s="44"/>
      <c r="E61" s="45"/>
      <c r="F61" s="45"/>
      <c r="G61" s="46"/>
      <c r="H61" s="47"/>
      <c r="I61" s="44"/>
      <c r="J61" s="34"/>
      <c r="K61" s="34"/>
    </row>
    <row r="62" spans="2:11" ht="12.5" hidden="1" x14ac:dyDescent="0.25">
      <c r="B62" s="43"/>
      <c r="C62" s="44"/>
      <c r="D62" s="44"/>
      <c r="E62" s="45"/>
      <c r="F62" s="45"/>
      <c r="G62" s="46"/>
      <c r="H62" s="47"/>
      <c r="I62" s="44"/>
      <c r="J62" s="34"/>
      <c r="K62" s="34"/>
    </row>
    <row r="63" spans="2:11" ht="12.5" hidden="1" x14ac:dyDescent="0.25">
      <c r="B63" s="43"/>
      <c r="C63" s="44"/>
      <c r="D63" s="44"/>
      <c r="E63" s="45"/>
      <c r="F63" s="45"/>
      <c r="G63" s="46"/>
      <c r="H63" s="47"/>
      <c r="I63" s="44"/>
      <c r="J63" s="34"/>
      <c r="K63" s="34"/>
    </row>
    <row r="64" spans="2:11" ht="12.5" hidden="1" x14ac:dyDescent="0.25">
      <c r="B64" s="43"/>
      <c r="C64" s="44"/>
      <c r="D64" s="44"/>
      <c r="E64" s="45"/>
      <c r="F64" s="45"/>
      <c r="G64" s="46"/>
      <c r="H64" s="47"/>
      <c r="I64" s="44"/>
      <c r="J64" s="34"/>
      <c r="K64" s="34"/>
    </row>
    <row r="65" spans="2:11" ht="12.5" hidden="1" x14ac:dyDescent="0.25">
      <c r="B65" s="43"/>
      <c r="C65" s="44"/>
      <c r="D65" s="44"/>
      <c r="E65" s="45"/>
      <c r="F65" s="45"/>
      <c r="G65" s="46"/>
      <c r="H65" s="47"/>
      <c r="I65" s="44"/>
      <c r="J65" s="34"/>
      <c r="K65" s="34"/>
    </row>
    <row r="66" spans="2:11" ht="12.5" hidden="1" x14ac:dyDescent="0.25">
      <c r="B66" s="43"/>
      <c r="C66" s="44"/>
      <c r="D66" s="44"/>
      <c r="E66" s="45"/>
      <c r="F66" s="45"/>
      <c r="G66" s="46"/>
      <c r="H66" s="47"/>
      <c r="I66" s="44"/>
      <c r="J66" s="34"/>
      <c r="K66" s="34"/>
    </row>
    <row r="67" spans="2:11" ht="12.5" hidden="1" x14ac:dyDescent="0.25">
      <c r="B67" s="43"/>
      <c r="C67" s="44"/>
      <c r="D67" s="44"/>
      <c r="E67" s="45"/>
      <c r="F67" s="45"/>
      <c r="G67" s="46"/>
      <c r="H67" s="47"/>
      <c r="I67" s="44"/>
      <c r="J67" s="34"/>
      <c r="K67" s="34"/>
    </row>
    <row r="68" spans="2:11" ht="12.5" x14ac:dyDescent="0.25">
      <c r="B68" s="48"/>
      <c r="C68" s="3"/>
      <c r="D68" s="3"/>
      <c r="E68" s="3"/>
      <c r="F68" s="3"/>
      <c r="G68" s="49"/>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453125" defaultRowHeight="14.5" x14ac:dyDescent="0.35"/>
  <cols>
    <col min="1" max="1" width="1.26953125" customWidth="1"/>
    <col min="2" max="2" width="20.1796875" style="38" customWidth="1"/>
    <col min="3" max="3" width="34.453125" customWidth="1"/>
    <col min="4" max="4" width="14.26953125" customWidth="1"/>
    <col min="5" max="5" width="6.7265625" customWidth="1"/>
    <col min="6" max="6" width="31" customWidth="1"/>
    <col min="7" max="8" width="16.1796875" customWidth="1"/>
    <col min="9" max="9" width="16.26953125" customWidth="1"/>
    <col min="10" max="10" width="15.7265625" customWidth="1"/>
    <col min="11" max="11" width="54.453125" customWidth="1"/>
    <col min="13" max="13" width="17.7265625" bestFit="1" customWidth="1"/>
    <col min="108" max="108" width="11.453125" customWidth="1"/>
    <col min="198" max="198" width="1.453125" customWidth="1"/>
  </cols>
  <sheetData>
    <row r="1" spans="2:13" ht="18" customHeight="1" thickBot="1" x14ac:dyDescent="0.4">
      <c r="B1" s="515"/>
      <c r="C1" s="518" t="s">
        <v>0</v>
      </c>
      <c r="D1" s="519"/>
      <c r="E1" s="519"/>
      <c r="F1" s="519"/>
      <c r="G1" s="519"/>
      <c r="H1" s="520"/>
      <c r="I1" s="521"/>
      <c r="J1" s="522"/>
    </row>
    <row r="2" spans="2:13" ht="18" customHeight="1" thickBot="1" x14ac:dyDescent="0.4">
      <c r="B2" s="516"/>
      <c r="C2" s="518" t="s">
        <v>1</v>
      </c>
      <c r="D2" s="519"/>
      <c r="E2" s="519"/>
      <c r="F2" s="519"/>
      <c r="G2" s="519"/>
      <c r="H2" s="520"/>
      <c r="I2" s="523"/>
      <c r="J2" s="524"/>
    </row>
    <row r="3" spans="2:13" ht="18" customHeight="1" thickBot="1" x14ac:dyDescent="0.4">
      <c r="B3" s="516"/>
      <c r="C3" s="518" t="s">
        <v>190</v>
      </c>
      <c r="D3" s="519"/>
      <c r="E3" s="519"/>
      <c r="F3" s="519"/>
      <c r="G3" s="519"/>
      <c r="H3" s="520"/>
      <c r="I3" s="523"/>
      <c r="J3" s="524"/>
    </row>
    <row r="4" spans="2:13" ht="18" customHeight="1" thickBot="1" x14ac:dyDescent="0.4">
      <c r="B4" s="517"/>
      <c r="C4" s="518" t="s">
        <v>191</v>
      </c>
      <c r="D4" s="519"/>
      <c r="E4" s="519"/>
      <c r="F4" s="520"/>
      <c r="G4" s="527" t="s">
        <v>192</v>
      </c>
      <c r="H4" s="528"/>
      <c r="I4" s="525"/>
      <c r="J4" s="526"/>
    </row>
    <row r="5" spans="2:13" ht="18" customHeight="1" thickBot="1" x14ac:dyDescent="0.4">
      <c r="B5" s="35"/>
      <c r="C5" s="10"/>
      <c r="D5" s="10"/>
      <c r="E5" s="10"/>
      <c r="F5" s="10"/>
      <c r="G5" s="10"/>
      <c r="H5" s="10"/>
      <c r="I5" s="10"/>
      <c r="J5" s="36"/>
    </row>
    <row r="6" spans="2:13" ht="51.75" customHeight="1" thickBot="1" x14ac:dyDescent="0.4">
      <c r="B6" s="1" t="s">
        <v>193</v>
      </c>
      <c r="C6" s="529" t="s">
        <v>39</v>
      </c>
      <c r="D6" s="530"/>
      <c r="E6" s="531"/>
      <c r="F6" s="37"/>
      <c r="G6" s="10"/>
      <c r="H6" s="10"/>
      <c r="I6" s="10"/>
      <c r="J6" s="36"/>
    </row>
    <row r="7" spans="2:13" ht="32.25" customHeight="1" thickBot="1" x14ac:dyDescent="0.4">
      <c r="B7" s="2" t="s">
        <v>194</v>
      </c>
      <c r="C7" s="529" t="s">
        <v>86</v>
      </c>
      <c r="D7" s="530"/>
      <c r="E7" s="531"/>
      <c r="F7" s="37"/>
      <c r="G7" s="10"/>
      <c r="H7" s="10"/>
      <c r="I7" s="10"/>
      <c r="J7" s="36"/>
    </row>
    <row r="8" spans="2:13" ht="32.25" customHeight="1" thickBot="1" x14ac:dyDescent="0.4">
      <c r="B8" s="2" t="s">
        <v>195</v>
      </c>
      <c r="C8" s="529" t="s">
        <v>196</v>
      </c>
      <c r="D8" s="530"/>
      <c r="E8" s="531"/>
      <c r="F8" s="4"/>
      <c r="G8" s="10"/>
      <c r="H8" s="10"/>
      <c r="I8" s="10"/>
      <c r="J8" s="36"/>
    </row>
    <row r="9" spans="2:13" ht="33.75" customHeight="1" thickBot="1" x14ac:dyDescent="0.4">
      <c r="B9" s="2" t="s">
        <v>197</v>
      </c>
      <c r="C9" s="529" t="s">
        <v>186</v>
      </c>
      <c r="D9" s="530"/>
      <c r="E9" s="531"/>
      <c r="F9" s="37"/>
      <c r="G9" s="10"/>
      <c r="H9" s="10"/>
      <c r="I9" s="10"/>
      <c r="J9" s="36"/>
    </row>
    <row r="10" spans="2:13" ht="32.25" customHeight="1" thickBot="1" x14ac:dyDescent="0.4">
      <c r="B10" s="2" t="s">
        <v>198</v>
      </c>
      <c r="C10" s="529" t="s">
        <v>101</v>
      </c>
      <c r="D10" s="530"/>
      <c r="E10" s="531"/>
    </row>
    <row r="12" spans="2:13" x14ac:dyDescent="0.35">
      <c r="B12" s="508" t="s">
        <v>199</v>
      </c>
      <c r="C12" s="509"/>
      <c r="D12" s="509"/>
      <c r="E12" s="509"/>
      <c r="F12" s="509"/>
      <c r="G12" s="509"/>
      <c r="H12" s="510"/>
      <c r="I12" s="500" t="s">
        <v>200</v>
      </c>
      <c r="J12" s="501"/>
      <c r="K12" s="501"/>
    </row>
    <row r="13" spans="2:13" s="39" customFormat="1" ht="30" customHeight="1" x14ac:dyDescent="0.35">
      <c r="B13" s="502" t="s">
        <v>201</v>
      </c>
      <c r="C13" s="502" t="s">
        <v>202</v>
      </c>
      <c r="D13" s="502" t="s">
        <v>203</v>
      </c>
      <c r="E13" s="502" t="s">
        <v>204</v>
      </c>
      <c r="F13" s="502" t="s">
        <v>205</v>
      </c>
      <c r="G13" s="502" t="s">
        <v>206</v>
      </c>
      <c r="H13" s="502" t="s">
        <v>207</v>
      </c>
      <c r="I13" s="504" t="s">
        <v>208</v>
      </c>
      <c r="J13" s="506" t="s">
        <v>209</v>
      </c>
      <c r="K13" s="499" t="s">
        <v>210</v>
      </c>
    </row>
    <row r="14" spans="2:13" s="39" customFormat="1" x14ac:dyDescent="0.35">
      <c r="B14" s="503"/>
      <c r="C14" s="503"/>
      <c r="D14" s="503"/>
      <c r="E14" s="503"/>
      <c r="F14" s="503"/>
      <c r="G14" s="503"/>
      <c r="H14" s="503"/>
      <c r="I14" s="505"/>
      <c r="J14" s="507"/>
      <c r="K14" s="499"/>
    </row>
    <row r="15" spans="2:13" s="39" customFormat="1" ht="101.5" x14ac:dyDescent="0.35">
      <c r="B15" s="61">
        <v>1</v>
      </c>
      <c r="C15" s="180" t="s">
        <v>211</v>
      </c>
      <c r="D15" s="181">
        <v>0.19</v>
      </c>
      <c r="E15" s="182"/>
      <c r="F15" s="183" t="s">
        <v>212</v>
      </c>
      <c r="G15" s="184">
        <v>0.19</v>
      </c>
      <c r="H15" s="185">
        <v>43160</v>
      </c>
      <c r="I15" s="186">
        <v>0.19</v>
      </c>
      <c r="J15" s="187">
        <v>43132</v>
      </c>
      <c r="K15" s="188"/>
      <c r="M15" s="65"/>
    </row>
    <row r="16" spans="2:13" ht="58" x14ac:dyDescent="0.35">
      <c r="B16" s="189">
        <v>2</v>
      </c>
      <c r="C16" s="190" t="s">
        <v>213</v>
      </c>
      <c r="D16" s="181">
        <v>0.02</v>
      </c>
      <c r="E16" s="182"/>
      <c r="F16" s="183" t="s">
        <v>214</v>
      </c>
      <c r="G16" s="184">
        <v>0.02</v>
      </c>
      <c r="H16" s="185">
        <v>43344</v>
      </c>
      <c r="I16" s="186"/>
      <c r="J16" s="187"/>
      <c r="K16" s="188"/>
      <c r="M16" s="66"/>
    </row>
    <row r="17" spans="2:11" ht="72.5" x14ac:dyDescent="0.35">
      <c r="B17" s="191">
        <v>3</v>
      </c>
      <c r="C17" s="192" t="s">
        <v>215</v>
      </c>
      <c r="D17" s="181">
        <v>0.04</v>
      </c>
      <c r="E17" s="182"/>
      <c r="F17" s="183" t="s">
        <v>216</v>
      </c>
      <c r="G17" s="184">
        <v>0.04</v>
      </c>
      <c r="H17" s="185">
        <v>43435</v>
      </c>
      <c r="I17" s="186"/>
      <c r="J17" s="187"/>
      <c r="K17" s="188"/>
    </row>
    <row r="18" spans="2:11" x14ac:dyDescent="0.35">
      <c r="B18" s="511" t="s">
        <v>217</v>
      </c>
      <c r="C18" s="512"/>
      <c r="D18" s="193">
        <f>SUM(D15:D17)</f>
        <v>0.25</v>
      </c>
      <c r="E18" s="513" t="s">
        <v>217</v>
      </c>
      <c r="F18" s="514"/>
      <c r="G18" s="193">
        <f>SUM(G15:G17)</f>
        <v>0.25</v>
      </c>
      <c r="H18" s="194"/>
      <c r="I18" s="195">
        <f>SUM(I15:I17)</f>
        <v>0.19</v>
      </c>
      <c r="J18" s="196"/>
      <c r="K18" s="196"/>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E0EC-E40F-4EB4-A92C-DAE74E958ACA}">
  <sheetPr>
    <tabColor rgb="FF92D050"/>
  </sheetPr>
  <dimension ref="B1:X67"/>
  <sheetViews>
    <sheetView view="pageBreakPreview" topLeftCell="A55" zoomScale="80" zoomScaleNormal="70" zoomScaleSheetLayoutView="80" zoomScalePageLayoutView="85" workbookViewId="0">
      <selection activeCell="J54" sqref="J54"/>
    </sheetView>
  </sheetViews>
  <sheetFormatPr baseColWidth="10" defaultColWidth="10.7265625" defaultRowHeight="13" x14ac:dyDescent="0.3"/>
  <cols>
    <col min="1" max="1" width="1" style="83" customWidth="1"/>
    <col min="2" max="2" width="25.453125" style="114" customWidth="1"/>
    <col min="3" max="5" width="25.7265625" style="83" customWidth="1"/>
    <col min="6" max="6" width="25" style="83" customWidth="1"/>
    <col min="7" max="7" width="22" style="114" customWidth="1"/>
    <col min="8" max="8" width="20.453125" style="83" customWidth="1"/>
    <col min="9" max="9" width="25.26953125" style="83" customWidth="1"/>
    <col min="10" max="11" width="22.453125" style="83" customWidth="1"/>
    <col min="12" max="24" width="10.7265625" style="81"/>
    <col min="25" max="16384" width="10.7265625" style="83"/>
  </cols>
  <sheetData>
    <row r="1" spans="2:14" ht="37.5" customHeight="1" x14ac:dyDescent="0.25">
      <c r="B1" s="532"/>
      <c r="C1" s="535" t="s">
        <v>1</v>
      </c>
      <c r="D1" s="535"/>
      <c r="E1" s="535"/>
      <c r="F1" s="535"/>
      <c r="G1" s="535"/>
      <c r="H1" s="535"/>
      <c r="I1" s="536"/>
      <c r="J1" s="80"/>
      <c r="K1" s="80"/>
      <c r="M1" s="82" t="s">
        <v>67</v>
      </c>
    </row>
    <row r="2" spans="2:14" ht="37.5" customHeight="1" x14ac:dyDescent="0.25">
      <c r="B2" s="533"/>
      <c r="C2" s="539" t="s">
        <v>218</v>
      </c>
      <c r="D2" s="539"/>
      <c r="E2" s="539"/>
      <c r="F2" s="539"/>
      <c r="G2" s="539"/>
      <c r="H2" s="539"/>
      <c r="I2" s="537"/>
      <c r="J2" s="80"/>
      <c r="K2" s="80"/>
      <c r="M2" s="82" t="s">
        <v>68</v>
      </c>
    </row>
    <row r="3" spans="2:14" ht="37.5" customHeight="1" thickBot="1" x14ac:dyDescent="0.3">
      <c r="B3" s="534"/>
      <c r="C3" s="540" t="s">
        <v>219</v>
      </c>
      <c r="D3" s="540"/>
      <c r="E3" s="540"/>
      <c r="F3" s="540" t="s">
        <v>220</v>
      </c>
      <c r="G3" s="540"/>
      <c r="H3" s="540"/>
      <c r="I3" s="538"/>
      <c r="J3" s="80"/>
      <c r="K3" s="80"/>
      <c r="M3" s="82" t="s">
        <v>70</v>
      </c>
    </row>
    <row r="4" spans="2:14" ht="23.25" customHeight="1" x14ac:dyDescent="0.25">
      <c r="B4" s="541" t="s">
        <v>221</v>
      </c>
      <c r="C4" s="542"/>
      <c r="D4" s="542"/>
      <c r="E4" s="542"/>
      <c r="F4" s="542"/>
      <c r="G4" s="542"/>
      <c r="H4" s="542"/>
      <c r="I4" s="543"/>
      <c r="J4" s="84"/>
      <c r="K4" s="84"/>
    </row>
    <row r="5" spans="2:14" ht="24" customHeight="1" x14ac:dyDescent="0.25">
      <c r="B5" s="544" t="s">
        <v>222</v>
      </c>
      <c r="C5" s="545"/>
      <c r="D5" s="545"/>
      <c r="E5" s="545"/>
      <c r="F5" s="545"/>
      <c r="G5" s="545"/>
      <c r="H5" s="545"/>
      <c r="I5" s="546"/>
      <c r="J5" s="85"/>
      <c r="K5" s="85"/>
      <c r="N5" s="86"/>
    </row>
    <row r="6" spans="2:14" ht="30.75" customHeight="1" x14ac:dyDescent="0.25">
      <c r="B6" s="118" t="s">
        <v>223</v>
      </c>
      <c r="C6" s="130">
        <v>1</v>
      </c>
      <c r="D6" s="547" t="s">
        <v>224</v>
      </c>
      <c r="E6" s="547"/>
      <c r="F6" s="548" t="s">
        <v>225</v>
      </c>
      <c r="G6" s="548"/>
      <c r="H6" s="548"/>
      <c r="I6" s="549"/>
      <c r="J6" s="87"/>
      <c r="K6" s="87"/>
      <c r="M6" s="82" t="s">
        <v>81</v>
      </c>
      <c r="N6" s="86"/>
    </row>
    <row r="7" spans="2:14" ht="30.75" customHeight="1" x14ac:dyDescent="0.25">
      <c r="B7" s="118" t="s">
        <v>226</v>
      </c>
      <c r="C7" s="130" t="s">
        <v>84</v>
      </c>
      <c r="D7" s="547" t="s">
        <v>227</v>
      </c>
      <c r="E7" s="547"/>
      <c r="F7" s="550" t="s">
        <v>228</v>
      </c>
      <c r="G7" s="550"/>
      <c r="H7" s="131" t="s">
        <v>229</v>
      </c>
      <c r="I7" s="132" t="s">
        <v>84</v>
      </c>
      <c r="J7" s="88"/>
      <c r="K7" s="88"/>
      <c r="M7" s="82" t="s">
        <v>88</v>
      </c>
      <c r="N7" s="86"/>
    </row>
    <row r="8" spans="2:14" ht="30.75" customHeight="1" x14ac:dyDescent="0.25">
      <c r="B8" s="118" t="s">
        <v>230</v>
      </c>
      <c r="C8" s="548" t="s">
        <v>231</v>
      </c>
      <c r="D8" s="548"/>
      <c r="E8" s="548"/>
      <c r="F8" s="548"/>
      <c r="G8" s="131" t="s">
        <v>232</v>
      </c>
      <c r="H8" s="553">
        <v>7550</v>
      </c>
      <c r="I8" s="554"/>
      <c r="J8" s="89"/>
      <c r="K8" s="89"/>
      <c r="M8" s="82" t="s">
        <v>93</v>
      </c>
      <c r="N8" s="86"/>
    </row>
    <row r="9" spans="2:14" ht="30.75" customHeight="1" x14ac:dyDescent="0.25">
      <c r="B9" s="118" t="s">
        <v>68</v>
      </c>
      <c r="C9" s="555" t="s">
        <v>81</v>
      </c>
      <c r="D9" s="555"/>
      <c r="E9" s="555"/>
      <c r="F9" s="555"/>
      <c r="G9" s="131" t="s">
        <v>233</v>
      </c>
      <c r="H9" s="556" t="s">
        <v>234</v>
      </c>
      <c r="I9" s="557"/>
      <c r="J9" s="90"/>
      <c r="K9" s="90"/>
      <c r="M9" s="91" t="s">
        <v>97</v>
      </c>
    </row>
    <row r="10" spans="2:14" ht="54" customHeight="1" x14ac:dyDescent="0.25">
      <c r="B10" s="118" t="s">
        <v>235</v>
      </c>
      <c r="C10" s="548" t="s">
        <v>236</v>
      </c>
      <c r="D10" s="548"/>
      <c r="E10" s="548"/>
      <c r="F10" s="548"/>
      <c r="G10" s="548"/>
      <c r="H10" s="548"/>
      <c r="I10" s="549"/>
      <c r="J10" s="92"/>
      <c r="K10" s="92"/>
      <c r="M10" s="91"/>
    </row>
    <row r="11" spans="2:14" ht="30.75" customHeight="1" x14ac:dyDescent="0.25">
      <c r="B11" s="118" t="s">
        <v>237</v>
      </c>
      <c r="C11" s="548" t="s">
        <v>238</v>
      </c>
      <c r="D11" s="548"/>
      <c r="E11" s="548"/>
      <c r="F11" s="548"/>
      <c r="G11" s="548"/>
      <c r="H11" s="548"/>
      <c r="I11" s="549"/>
      <c r="J11" s="88"/>
      <c r="K11" s="88"/>
      <c r="M11" s="91"/>
      <c r="N11" s="86"/>
    </row>
    <row r="12" spans="2:14" ht="30.75" customHeight="1" x14ac:dyDescent="0.25">
      <c r="B12" s="118" t="s">
        <v>239</v>
      </c>
      <c r="C12" s="551" t="s">
        <v>240</v>
      </c>
      <c r="D12" s="551"/>
      <c r="E12" s="551"/>
      <c r="F12" s="551"/>
      <c r="G12" s="131" t="s">
        <v>241</v>
      </c>
      <c r="H12" s="550" t="s">
        <v>106</v>
      </c>
      <c r="I12" s="558"/>
      <c r="J12" s="88"/>
      <c r="K12" s="88"/>
      <c r="M12" s="91" t="s">
        <v>107</v>
      </c>
      <c r="N12" s="86"/>
    </row>
    <row r="13" spans="2:14" ht="30.75" customHeight="1" x14ac:dyDescent="0.25">
      <c r="B13" s="118" t="s">
        <v>242</v>
      </c>
      <c r="C13" s="559" t="s">
        <v>243</v>
      </c>
      <c r="D13" s="559"/>
      <c r="E13" s="559"/>
      <c r="F13" s="559"/>
      <c r="G13" s="134" t="s">
        <v>244</v>
      </c>
      <c r="H13" s="550" t="s">
        <v>82</v>
      </c>
      <c r="I13" s="558"/>
      <c r="J13" s="88"/>
      <c r="K13" s="88"/>
      <c r="M13" s="91" t="s">
        <v>111</v>
      </c>
    </row>
    <row r="14" spans="2:14" ht="64.5" customHeight="1" x14ac:dyDescent="0.25">
      <c r="B14" s="118" t="s">
        <v>245</v>
      </c>
      <c r="C14" s="551" t="s">
        <v>246</v>
      </c>
      <c r="D14" s="551"/>
      <c r="E14" s="551"/>
      <c r="F14" s="551"/>
      <c r="G14" s="551"/>
      <c r="H14" s="551"/>
      <c r="I14" s="552"/>
      <c r="J14" s="92"/>
      <c r="K14" s="92"/>
      <c r="M14" s="91" t="s">
        <v>114</v>
      </c>
      <c r="N14" s="86"/>
    </row>
    <row r="15" spans="2:14" ht="30.75" customHeight="1" x14ac:dyDescent="0.25">
      <c r="B15" s="118" t="s">
        <v>247</v>
      </c>
      <c r="C15" s="551" t="s">
        <v>248</v>
      </c>
      <c r="D15" s="551"/>
      <c r="E15" s="551"/>
      <c r="F15" s="551"/>
      <c r="G15" s="551"/>
      <c r="H15" s="551"/>
      <c r="I15" s="552"/>
      <c r="J15" s="93"/>
      <c r="K15" s="93"/>
      <c r="M15" s="91" t="s">
        <v>118</v>
      </c>
      <c r="N15" s="86"/>
    </row>
    <row r="16" spans="2:14" ht="35.9" customHeight="1" x14ac:dyDescent="0.25">
      <c r="B16" s="118" t="s">
        <v>249</v>
      </c>
      <c r="C16" s="548" t="s">
        <v>250</v>
      </c>
      <c r="D16" s="548"/>
      <c r="E16" s="548"/>
      <c r="F16" s="548"/>
      <c r="G16" s="548"/>
      <c r="H16" s="548"/>
      <c r="I16" s="549"/>
      <c r="J16" s="94"/>
      <c r="K16" s="94"/>
      <c r="M16" s="91"/>
      <c r="N16" s="86"/>
    </row>
    <row r="17" spans="2:14" ht="30.75" customHeight="1" x14ac:dyDescent="0.25">
      <c r="B17" s="118" t="s">
        <v>251</v>
      </c>
      <c r="C17" s="550" t="s">
        <v>43</v>
      </c>
      <c r="D17" s="566"/>
      <c r="E17" s="566"/>
      <c r="F17" s="566"/>
      <c r="G17" s="566"/>
      <c r="H17" s="566"/>
      <c r="I17" s="567"/>
      <c r="J17" s="95"/>
      <c r="K17" s="95"/>
      <c r="M17" s="91" t="s">
        <v>106</v>
      </c>
      <c r="N17" s="86"/>
    </row>
    <row r="18" spans="2:14" ht="18" customHeight="1" x14ac:dyDescent="0.25">
      <c r="B18" s="568" t="s">
        <v>252</v>
      </c>
      <c r="C18" s="569" t="s">
        <v>253</v>
      </c>
      <c r="D18" s="569"/>
      <c r="E18" s="569"/>
      <c r="F18" s="570" t="s">
        <v>254</v>
      </c>
      <c r="G18" s="570"/>
      <c r="H18" s="570"/>
      <c r="I18" s="571"/>
      <c r="J18" s="96"/>
      <c r="K18" s="96"/>
      <c r="M18" s="91" t="s">
        <v>128</v>
      </c>
      <c r="N18" s="86"/>
    </row>
    <row r="19" spans="2:14" ht="39.75" customHeight="1" x14ac:dyDescent="0.25">
      <c r="B19" s="568"/>
      <c r="C19" s="548" t="s">
        <v>255</v>
      </c>
      <c r="D19" s="548"/>
      <c r="E19" s="548"/>
      <c r="F19" s="548" t="s">
        <v>256</v>
      </c>
      <c r="G19" s="548"/>
      <c r="H19" s="548"/>
      <c r="I19" s="549"/>
      <c r="J19" s="94"/>
      <c r="K19" s="94"/>
      <c r="M19" s="91" t="s">
        <v>132</v>
      </c>
      <c r="N19" s="86"/>
    </row>
    <row r="20" spans="2:14" ht="39.75" customHeight="1" x14ac:dyDescent="0.25">
      <c r="B20" s="118" t="s">
        <v>257</v>
      </c>
      <c r="C20" s="572" t="s">
        <v>43</v>
      </c>
      <c r="D20" s="573"/>
      <c r="E20" s="574"/>
      <c r="F20" s="575" t="s">
        <v>43</v>
      </c>
      <c r="G20" s="575"/>
      <c r="H20" s="575"/>
      <c r="I20" s="576"/>
      <c r="J20" s="88"/>
      <c r="K20" s="88"/>
      <c r="M20" s="91"/>
      <c r="N20" s="86"/>
    </row>
    <row r="21" spans="2:14" ht="105" customHeight="1" x14ac:dyDescent="0.25">
      <c r="B21" s="118" t="s">
        <v>258</v>
      </c>
      <c r="C21" s="577" t="s">
        <v>259</v>
      </c>
      <c r="D21" s="578"/>
      <c r="E21" s="579"/>
      <c r="F21" s="580" t="s">
        <v>260</v>
      </c>
      <c r="G21" s="561"/>
      <c r="H21" s="561"/>
      <c r="I21" s="581"/>
      <c r="J21" s="93"/>
      <c r="K21" s="93"/>
      <c r="M21" s="97"/>
      <c r="N21" s="86"/>
    </row>
    <row r="22" spans="2:14" ht="23.25" customHeight="1" x14ac:dyDescent="0.25">
      <c r="B22" s="118" t="s">
        <v>261</v>
      </c>
      <c r="C22" s="560">
        <v>45261</v>
      </c>
      <c r="D22" s="582"/>
      <c r="E22" s="583"/>
      <c r="F22" s="131" t="s">
        <v>262</v>
      </c>
      <c r="G22" s="199">
        <v>0.154</v>
      </c>
      <c r="H22" s="131" t="s">
        <v>263</v>
      </c>
      <c r="I22" s="133">
        <v>0.41</v>
      </c>
      <c r="J22" s="98"/>
      <c r="K22" s="98"/>
      <c r="M22" s="97"/>
    </row>
    <row r="23" spans="2:14" ht="27" customHeight="1" x14ac:dyDescent="0.25">
      <c r="B23" s="118" t="s">
        <v>264</v>
      </c>
      <c r="C23" s="560">
        <v>45291</v>
      </c>
      <c r="D23" s="561"/>
      <c r="E23" s="562"/>
      <c r="F23" s="131" t="s">
        <v>265</v>
      </c>
      <c r="G23" s="563">
        <v>0.58899999999999997</v>
      </c>
      <c r="H23" s="564"/>
      <c r="I23" s="565"/>
      <c r="J23" s="99"/>
      <c r="K23" s="99"/>
      <c r="M23" s="97"/>
    </row>
    <row r="24" spans="2:14" ht="30.75" customHeight="1" x14ac:dyDescent="0.25">
      <c r="B24" s="197" t="s">
        <v>266</v>
      </c>
      <c r="C24" s="584" t="s">
        <v>267</v>
      </c>
      <c r="D24" s="585"/>
      <c r="E24" s="586"/>
      <c r="F24" s="198" t="s">
        <v>268</v>
      </c>
      <c r="G24" s="587" t="s">
        <v>269</v>
      </c>
      <c r="H24" s="588"/>
      <c r="I24" s="589"/>
      <c r="J24" s="96"/>
      <c r="K24" s="96"/>
      <c r="M24" s="97"/>
    </row>
    <row r="25" spans="2:14" ht="22.5" customHeight="1" x14ac:dyDescent="0.25">
      <c r="B25" s="544" t="s">
        <v>270</v>
      </c>
      <c r="C25" s="545"/>
      <c r="D25" s="545"/>
      <c r="E25" s="545"/>
      <c r="F25" s="545"/>
      <c r="G25" s="545"/>
      <c r="H25" s="545"/>
      <c r="I25" s="546"/>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24" customHeight="1" x14ac:dyDescent="0.35">
      <c r="B27" s="100" t="s">
        <v>278</v>
      </c>
      <c r="C27" s="262">
        <v>0</v>
      </c>
      <c r="D27" s="262">
        <v>0</v>
      </c>
      <c r="E27" s="263">
        <v>0</v>
      </c>
      <c r="F27" s="590">
        <f>SUM(C27:C38)</f>
        <v>0.59</v>
      </c>
      <c r="G27" s="590">
        <f>SUM(D27:D38)</f>
        <v>0</v>
      </c>
      <c r="H27" s="208">
        <f>+(D27*100%)/$G$23</f>
        <v>0</v>
      </c>
      <c r="I27" s="593">
        <f>G27+I22</f>
        <v>0.41</v>
      </c>
      <c r="J27" s="94"/>
      <c r="K27" s="94"/>
      <c r="M27" s="97"/>
    </row>
    <row r="28" spans="2:14" ht="24" customHeight="1" x14ac:dyDescent="0.35">
      <c r="B28" s="100" t="s">
        <v>158</v>
      </c>
      <c r="C28" s="262">
        <v>0</v>
      </c>
      <c r="D28" s="262">
        <v>0</v>
      </c>
      <c r="E28" s="263">
        <v>0</v>
      </c>
      <c r="F28" s="591"/>
      <c r="G28" s="591"/>
      <c r="H28" s="208">
        <f>+IF(D28="","",((D28*100%)/$G$23)+H27)</f>
        <v>0</v>
      </c>
      <c r="I28" s="594"/>
      <c r="J28" s="94"/>
      <c r="K28" s="94"/>
      <c r="M28" s="97"/>
    </row>
    <row r="29" spans="2:14" ht="24" customHeight="1" x14ac:dyDescent="0.35">
      <c r="B29" s="100" t="s">
        <v>159</v>
      </c>
      <c r="C29" s="262">
        <v>0</v>
      </c>
      <c r="D29" s="262">
        <v>0</v>
      </c>
      <c r="E29" s="263">
        <v>0</v>
      </c>
      <c r="F29" s="591"/>
      <c r="G29" s="591"/>
      <c r="H29" s="208">
        <f t="shared" ref="H29:H38" si="0">+IF(D29="","",((D29*100%)/$G$23)+H28)</f>
        <v>0</v>
      </c>
      <c r="I29" s="594"/>
      <c r="J29" s="94"/>
      <c r="K29" s="94"/>
      <c r="M29" s="97"/>
    </row>
    <row r="30" spans="2:14" ht="24" customHeight="1" x14ac:dyDescent="0.35">
      <c r="B30" s="100" t="s">
        <v>160</v>
      </c>
      <c r="C30" s="262">
        <v>0</v>
      </c>
      <c r="D30" s="262">
        <v>0</v>
      </c>
      <c r="E30" s="263">
        <v>0</v>
      </c>
      <c r="F30" s="591"/>
      <c r="G30" s="591"/>
      <c r="H30" s="208">
        <f t="shared" si="0"/>
        <v>0</v>
      </c>
      <c r="I30" s="594"/>
      <c r="J30" s="94"/>
      <c r="K30" s="94"/>
      <c r="M30" s="97"/>
    </row>
    <row r="31" spans="2:14" ht="24" customHeight="1" x14ac:dyDescent="0.35">
      <c r="B31" s="100" t="s">
        <v>161</v>
      </c>
      <c r="C31" s="262">
        <v>0</v>
      </c>
      <c r="D31" s="262">
        <v>0</v>
      </c>
      <c r="E31" s="263">
        <v>0</v>
      </c>
      <c r="F31" s="591"/>
      <c r="G31" s="591"/>
      <c r="H31" s="208">
        <f t="shared" si="0"/>
        <v>0</v>
      </c>
      <c r="I31" s="594"/>
      <c r="J31" s="94"/>
      <c r="K31" s="94"/>
      <c r="M31" s="97"/>
    </row>
    <row r="32" spans="2:14" ht="24" customHeight="1" x14ac:dyDescent="0.35">
      <c r="B32" s="100" t="s">
        <v>162</v>
      </c>
      <c r="C32" s="262">
        <v>0</v>
      </c>
      <c r="D32" s="262">
        <v>0</v>
      </c>
      <c r="E32" s="263">
        <v>0</v>
      </c>
      <c r="F32" s="591"/>
      <c r="G32" s="591"/>
      <c r="H32" s="208">
        <f t="shared" si="0"/>
        <v>0</v>
      </c>
      <c r="I32" s="594"/>
      <c r="J32" s="94"/>
      <c r="K32" s="94"/>
      <c r="M32" s="97"/>
    </row>
    <row r="33" spans="2:11" ht="24" customHeight="1" x14ac:dyDescent="0.35">
      <c r="B33" s="100" t="s">
        <v>163</v>
      </c>
      <c r="C33" s="262">
        <v>0</v>
      </c>
      <c r="D33" s="262">
        <v>0</v>
      </c>
      <c r="E33" s="263">
        <v>0</v>
      </c>
      <c r="F33" s="591"/>
      <c r="G33" s="591"/>
      <c r="H33" s="208">
        <f t="shared" si="0"/>
        <v>0</v>
      </c>
      <c r="I33" s="594"/>
      <c r="J33" s="102"/>
      <c r="K33" s="102"/>
    </row>
    <row r="34" spans="2:11" ht="24" customHeight="1" x14ac:dyDescent="0.35">
      <c r="B34" s="100" t="s">
        <v>164</v>
      </c>
      <c r="C34" s="262">
        <v>0</v>
      </c>
      <c r="D34" s="262">
        <v>0</v>
      </c>
      <c r="E34" s="263">
        <v>0</v>
      </c>
      <c r="F34" s="591"/>
      <c r="G34" s="591"/>
      <c r="H34" s="208">
        <f t="shared" si="0"/>
        <v>0</v>
      </c>
      <c r="I34" s="594"/>
      <c r="J34" s="102"/>
      <c r="K34" s="102"/>
    </row>
    <row r="35" spans="2:11" ht="24" customHeight="1" x14ac:dyDescent="0.35">
      <c r="B35" s="100" t="s">
        <v>165</v>
      </c>
      <c r="C35" s="262">
        <v>0</v>
      </c>
      <c r="D35" s="262">
        <v>0</v>
      </c>
      <c r="E35" s="263">
        <v>0</v>
      </c>
      <c r="F35" s="591"/>
      <c r="G35" s="591"/>
      <c r="H35" s="208">
        <f t="shared" si="0"/>
        <v>0</v>
      </c>
      <c r="I35" s="594"/>
      <c r="J35" s="102"/>
      <c r="K35" s="102"/>
    </row>
    <row r="36" spans="2:11" ht="24" customHeight="1" x14ac:dyDescent="0.35">
      <c r="B36" s="100" t="s">
        <v>166</v>
      </c>
      <c r="C36" s="262">
        <v>0</v>
      </c>
      <c r="D36" s="262">
        <v>0</v>
      </c>
      <c r="E36" s="263">
        <v>0</v>
      </c>
      <c r="F36" s="591"/>
      <c r="G36" s="591"/>
      <c r="H36" s="208">
        <f t="shared" si="0"/>
        <v>0</v>
      </c>
      <c r="I36" s="594"/>
      <c r="J36" s="102"/>
      <c r="K36" s="102"/>
    </row>
    <row r="37" spans="2:11" ht="24" customHeight="1" x14ac:dyDescent="0.35">
      <c r="B37" s="100" t="s">
        <v>167</v>
      </c>
      <c r="C37" s="262">
        <v>0</v>
      </c>
      <c r="D37" s="262">
        <v>0</v>
      </c>
      <c r="E37" s="263">
        <v>0</v>
      </c>
      <c r="F37" s="591"/>
      <c r="G37" s="591"/>
      <c r="H37" s="208">
        <f t="shared" si="0"/>
        <v>0</v>
      </c>
      <c r="I37" s="594"/>
      <c r="J37" s="102"/>
      <c r="K37" s="102"/>
    </row>
    <row r="38" spans="2:11" ht="24" customHeight="1" x14ac:dyDescent="0.35">
      <c r="B38" s="100" t="s">
        <v>168</v>
      </c>
      <c r="C38" s="262">
        <v>0.59</v>
      </c>
      <c r="D38" s="262"/>
      <c r="E38" s="263">
        <f t="shared" ref="E38" si="1">D38/C38</f>
        <v>0</v>
      </c>
      <c r="F38" s="592"/>
      <c r="G38" s="592"/>
      <c r="H38" s="208" t="str">
        <f t="shared" si="0"/>
        <v/>
      </c>
      <c r="I38" s="595"/>
      <c r="J38" s="102"/>
      <c r="K38" s="102"/>
    </row>
    <row r="39" spans="2:11" ht="111.75" customHeight="1" x14ac:dyDescent="0.25">
      <c r="B39" s="119" t="s">
        <v>279</v>
      </c>
      <c r="C39" s="596"/>
      <c r="D39" s="597"/>
      <c r="E39" s="597"/>
      <c r="F39" s="597"/>
      <c r="G39" s="597"/>
      <c r="H39" s="597"/>
      <c r="I39" s="598"/>
      <c r="J39" s="103"/>
      <c r="K39" s="103"/>
    </row>
    <row r="40" spans="2:11" ht="34.5" customHeight="1" x14ac:dyDescent="0.25">
      <c r="B40" s="599"/>
      <c r="C40" s="600"/>
      <c r="D40" s="600"/>
      <c r="E40" s="600"/>
      <c r="F40" s="600"/>
      <c r="G40" s="600"/>
      <c r="H40" s="600"/>
      <c r="I40" s="601"/>
      <c r="J40" s="85"/>
      <c r="K40" s="85"/>
    </row>
    <row r="41" spans="2:11" ht="45.65" customHeight="1" x14ac:dyDescent="0.25">
      <c r="B41" s="602"/>
      <c r="C41" s="603"/>
      <c r="D41" s="603"/>
      <c r="E41" s="603"/>
      <c r="F41" s="603"/>
      <c r="G41" s="603"/>
      <c r="H41" s="603"/>
      <c r="I41" s="604"/>
      <c r="J41" s="103"/>
      <c r="K41" s="103"/>
    </row>
    <row r="42" spans="2:11" ht="45.65" customHeight="1" x14ac:dyDescent="0.25">
      <c r="B42" s="602"/>
      <c r="C42" s="603"/>
      <c r="D42" s="603"/>
      <c r="E42" s="603"/>
      <c r="F42" s="603"/>
      <c r="G42" s="603"/>
      <c r="H42" s="603"/>
      <c r="I42" s="604"/>
      <c r="J42" s="103"/>
      <c r="K42" s="103"/>
    </row>
    <row r="43" spans="2:11" ht="45.65" customHeight="1" x14ac:dyDescent="0.25">
      <c r="B43" s="602"/>
      <c r="C43" s="603"/>
      <c r="D43" s="603"/>
      <c r="E43" s="603"/>
      <c r="F43" s="603"/>
      <c r="G43" s="603"/>
      <c r="H43" s="603"/>
      <c r="I43" s="604"/>
      <c r="J43" s="103"/>
      <c r="K43" s="103"/>
    </row>
    <row r="44" spans="2:11" ht="45.65" customHeight="1" x14ac:dyDescent="0.25">
      <c r="B44" s="605"/>
      <c r="C44" s="606"/>
      <c r="D44" s="606"/>
      <c r="E44" s="606"/>
      <c r="F44" s="606"/>
      <c r="G44" s="606"/>
      <c r="H44" s="606"/>
      <c r="I44" s="607"/>
      <c r="J44" s="281"/>
      <c r="K44" s="84"/>
    </row>
    <row r="45" spans="2:11" ht="29.25" customHeight="1" x14ac:dyDescent="0.25">
      <c r="B45" s="608" t="s">
        <v>280</v>
      </c>
      <c r="C45" s="617" t="s">
        <v>281</v>
      </c>
      <c r="D45" s="618"/>
      <c r="E45" s="618"/>
      <c r="F45" s="618"/>
      <c r="G45" s="618"/>
      <c r="H45" s="618"/>
      <c r="I45" s="618"/>
      <c r="J45" s="282"/>
      <c r="K45" s="104"/>
    </row>
    <row r="46" spans="2:11" ht="32.15" customHeight="1" x14ac:dyDescent="0.25">
      <c r="B46" s="609"/>
      <c r="C46" s="619"/>
      <c r="D46" s="620"/>
      <c r="E46" s="620"/>
      <c r="F46" s="620"/>
      <c r="G46" s="620"/>
      <c r="H46" s="620"/>
      <c r="I46" s="620"/>
      <c r="J46" s="282"/>
      <c r="K46" s="104"/>
    </row>
    <row r="47" spans="2:11" ht="32.15" customHeight="1" x14ac:dyDescent="0.25">
      <c r="B47" s="609"/>
      <c r="C47" s="619"/>
      <c r="D47" s="620"/>
      <c r="E47" s="620"/>
      <c r="F47" s="620"/>
      <c r="G47" s="620"/>
      <c r="H47" s="620"/>
      <c r="I47" s="620"/>
      <c r="J47" s="282"/>
      <c r="K47" s="104"/>
    </row>
    <row r="48" spans="2:11" ht="32.15" customHeight="1" x14ac:dyDescent="0.25">
      <c r="B48" s="609"/>
      <c r="C48" s="619"/>
      <c r="D48" s="620"/>
      <c r="E48" s="620"/>
      <c r="F48" s="620"/>
      <c r="G48" s="620"/>
      <c r="H48" s="620"/>
      <c r="I48" s="620"/>
      <c r="J48" s="282"/>
      <c r="K48" s="104"/>
    </row>
    <row r="49" spans="2:11" ht="32.15" customHeight="1" x14ac:dyDescent="0.25">
      <c r="B49" s="609"/>
      <c r="C49" s="619"/>
      <c r="D49" s="620"/>
      <c r="E49" s="620"/>
      <c r="F49" s="620"/>
      <c r="G49" s="620"/>
      <c r="H49" s="620"/>
      <c r="I49" s="620"/>
      <c r="J49" s="282"/>
      <c r="K49" s="104"/>
    </row>
    <row r="50" spans="2:11" ht="32.15" customHeight="1" x14ac:dyDescent="0.25">
      <c r="B50" s="609"/>
      <c r="C50" s="619"/>
      <c r="D50" s="620"/>
      <c r="E50" s="620"/>
      <c r="F50" s="620"/>
      <c r="G50" s="620"/>
      <c r="H50" s="620"/>
      <c r="I50" s="620"/>
      <c r="J50" s="282"/>
      <c r="K50" s="104"/>
    </row>
    <row r="51" spans="2:11" ht="32.15" customHeight="1" x14ac:dyDescent="0.25">
      <c r="B51" s="609"/>
      <c r="C51" s="619"/>
      <c r="D51" s="620"/>
      <c r="E51" s="620"/>
      <c r="F51" s="620"/>
      <c r="G51" s="620"/>
      <c r="H51" s="620"/>
      <c r="I51" s="620"/>
      <c r="J51" s="282"/>
      <c r="K51" s="104"/>
    </row>
    <row r="52" spans="2:11" ht="32.15" customHeight="1" x14ac:dyDescent="0.25">
      <c r="B52" s="610"/>
      <c r="C52" s="621"/>
      <c r="D52" s="622"/>
      <c r="E52" s="622"/>
      <c r="F52" s="622"/>
      <c r="G52" s="622"/>
      <c r="H52" s="622"/>
      <c r="I52" s="622"/>
      <c r="J52" s="282"/>
      <c r="K52" s="104"/>
    </row>
    <row r="53" spans="2:11" ht="46.5" customHeight="1" x14ac:dyDescent="0.25">
      <c r="B53" s="118" t="s">
        <v>282</v>
      </c>
      <c r="C53" s="611" t="s">
        <v>46</v>
      </c>
      <c r="D53" s="612"/>
      <c r="E53" s="612"/>
      <c r="F53" s="612"/>
      <c r="G53" s="612"/>
      <c r="H53" s="612"/>
      <c r="I53" s="612"/>
      <c r="J53" s="282"/>
      <c r="K53" s="104"/>
    </row>
    <row r="54" spans="2:11" ht="93.75" customHeight="1" x14ac:dyDescent="0.25">
      <c r="B54" s="120" t="s">
        <v>283</v>
      </c>
      <c r="C54" s="613"/>
      <c r="D54" s="614"/>
      <c r="E54" s="614"/>
      <c r="F54" s="614"/>
      <c r="G54" s="614"/>
      <c r="H54" s="614"/>
      <c r="I54" s="614"/>
      <c r="J54" s="104"/>
      <c r="K54" s="104"/>
    </row>
    <row r="55" spans="2:11" ht="22.5" customHeight="1" x14ac:dyDescent="0.25">
      <c r="B55" s="544" t="s">
        <v>284</v>
      </c>
      <c r="C55" s="545"/>
      <c r="D55" s="545"/>
      <c r="E55" s="545"/>
      <c r="F55" s="545"/>
      <c r="G55" s="545"/>
      <c r="H55" s="545"/>
      <c r="I55" s="546"/>
      <c r="J55" s="104"/>
      <c r="K55" s="104"/>
    </row>
    <row r="56" spans="2:11" ht="22.5" customHeight="1" x14ac:dyDescent="0.25">
      <c r="B56" s="623" t="s">
        <v>285</v>
      </c>
      <c r="C56" s="137" t="s">
        <v>286</v>
      </c>
      <c r="D56" s="625" t="s">
        <v>287</v>
      </c>
      <c r="E56" s="625"/>
      <c r="F56" s="625"/>
      <c r="G56" s="625" t="s">
        <v>288</v>
      </c>
      <c r="H56" s="625"/>
      <c r="I56" s="626"/>
      <c r="J56" s="105"/>
      <c r="K56" s="105"/>
    </row>
    <row r="57" spans="2:11" ht="30.75" customHeight="1" x14ac:dyDescent="0.25">
      <c r="B57" s="624"/>
      <c r="C57" s="138"/>
      <c r="D57" s="615"/>
      <c r="E57" s="615"/>
      <c r="F57" s="615"/>
      <c r="G57" s="615"/>
      <c r="H57" s="615"/>
      <c r="I57" s="616"/>
      <c r="J57" s="105"/>
      <c r="K57" s="105"/>
    </row>
    <row r="58" spans="2:11" ht="32.25" customHeight="1" x14ac:dyDescent="0.25">
      <c r="B58" s="121" t="s">
        <v>289</v>
      </c>
      <c r="C58" s="615" t="s">
        <v>290</v>
      </c>
      <c r="D58" s="615"/>
      <c r="E58" s="615"/>
      <c r="F58" s="615"/>
      <c r="G58" s="615"/>
      <c r="H58" s="615"/>
      <c r="I58" s="616"/>
      <c r="J58" s="106"/>
      <c r="K58" s="106"/>
    </row>
    <row r="59" spans="2:11" ht="28.5" customHeight="1" x14ac:dyDescent="0.25">
      <c r="B59" s="122" t="s">
        <v>291</v>
      </c>
      <c r="C59" s="615" t="s">
        <v>290</v>
      </c>
      <c r="D59" s="615"/>
      <c r="E59" s="615"/>
      <c r="F59" s="615"/>
      <c r="G59" s="615"/>
      <c r="H59" s="615"/>
      <c r="I59" s="616"/>
      <c r="J59" s="106"/>
      <c r="K59" s="106"/>
    </row>
    <row r="60" spans="2:11" ht="30" customHeight="1" x14ac:dyDescent="0.25">
      <c r="B60" s="257" t="s">
        <v>292</v>
      </c>
      <c r="C60" s="615" t="s">
        <v>293</v>
      </c>
      <c r="D60" s="615"/>
      <c r="E60" s="615"/>
      <c r="F60" s="615"/>
      <c r="G60" s="615"/>
      <c r="H60" s="615"/>
      <c r="I60" s="616"/>
      <c r="J60" s="107"/>
      <c r="K60" s="107"/>
    </row>
    <row r="61" spans="2:11" ht="31.5" customHeight="1" thickBot="1" x14ac:dyDescent="0.3">
      <c r="B61" s="258" t="s">
        <v>294</v>
      </c>
      <c r="C61" s="615" t="s">
        <v>293</v>
      </c>
      <c r="D61" s="615"/>
      <c r="E61" s="615"/>
      <c r="F61" s="615"/>
      <c r="G61" s="615"/>
      <c r="H61" s="615"/>
      <c r="I61" s="616"/>
      <c r="J61" s="108"/>
      <c r="K61" s="108"/>
    </row>
    <row r="62" spans="2:11" x14ac:dyDescent="0.25">
      <c r="B62" s="84"/>
      <c r="C62" s="108"/>
      <c r="D62" s="108"/>
      <c r="E62" s="259"/>
      <c r="F62" s="259"/>
      <c r="G62" s="260"/>
      <c r="H62" s="261"/>
      <c r="I62" s="108"/>
      <c r="J62" s="108"/>
      <c r="K62" s="108"/>
    </row>
    <row r="63" spans="2:11" x14ac:dyDescent="0.25">
      <c r="B63" s="109"/>
      <c r="C63" s="110"/>
      <c r="D63" s="110"/>
      <c r="E63" s="111"/>
      <c r="F63" s="111"/>
      <c r="G63" s="117"/>
      <c r="H63" s="113"/>
      <c r="I63" s="110"/>
      <c r="J63" s="108"/>
      <c r="K63" s="108"/>
    </row>
    <row r="64" spans="2:11" x14ac:dyDescent="0.25">
      <c r="B64" s="109"/>
      <c r="C64" s="110"/>
      <c r="D64" s="110"/>
      <c r="E64" s="111"/>
      <c r="F64" s="111"/>
      <c r="G64" s="117"/>
      <c r="H64" s="113"/>
      <c r="I64" s="110"/>
      <c r="J64" s="108"/>
      <c r="K64" s="108"/>
    </row>
    <row r="65" spans="2:11" x14ac:dyDescent="0.25">
      <c r="B65" s="109"/>
      <c r="C65" s="110"/>
      <c r="D65" s="110"/>
      <c r="E65" s="111"/>
      <c r="F65" s="111"/>
      <c r="G65" s="117"/>
      <c r="H65" s="113"/>
      <c r="I65" s="110"/>
      <c r="J65" s="108"/>
      <c r="K65" s="108"/>
    </row>
    <row r="66" spans="2:11" x14ac:dyDescent="0.25">
      <c r="B66" s="109"/>
      <c r="C66" s="110"/>
      <c r="D66" s="110"/>
      <c r="E66" s="111"/>
      <c r="F66" s="111"/>
      <c r="G66" s="117"/>
      <c r="H66" s="113"/>
      <c r="I66" s="110"/>
      <c r="J66" s="108"/>
      <c r="K66" s="108"/>
    </row>
    <row r="67" spans="2:11" ht="25.5" customHeight="1" x14ac:dyDescent="0.25">
      <c r="B67" s="109"/>
      <c r="C67" s="110"/>
      <c r="D67" s="110"/>
      <c r="E67" s="111"/>
      <c r="F67" s="111"/>
      <c r="G67" s="117"/>
      <c r="H67" s="113"/>
      <c r="I67" s="110"/>
      <c r="J67" s="108"/>
      <c r="K67" s="108"/>
    </row>
  </sheetData>
  <mergeCells count="60">
    <mergeCell ref="C58:I58"/>
    <mergeCell ref="C59:I59"/>
    <mergeCell ref="C60:I60"/>
    <mergeCell ref="C61:I61"/>
    <mergeCell ref="C45:I52"/>
    <mergeCell ref="B55:I55"/>
    <mergeCell ref="B56:B57"/>
    <mergeCell ref="D56:F56"/>
    <mergeCell ref="G56:I56"/>
    <mergeCell ref="D57:F57"/>
    <mergeCell ref="G57:I57"/>
    <mergeCell ref="C39:I39"/>
    <mergeCell ref="B40:I44"/>
    <mergeCell ref="B45:B52"/>
    <mergeCell ref="C53:I53"/>
    <mergeCell ref="C54:I54"/>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F2AD8A32-6DA6-4821-9F72-92A72B6BB4A0}">
      <formula1>$N$11:$N$12</formula1>
    </dataValidation>
    <dataValidation type="list" allowBlank="1" showInputMessage="1" showErrorMessage="1" sqref="H13:I13" xr:uid="{9EE4B4F0-9378-4038-89EB-B7EFA95066C7}">
      <formula1>$N$5:$N$8</formula1>
    </dataValidation>
    <dataValidation type="list" allowBlank="1" showInputMessage="1" showErrorMessage="1" sqref="C9:F9" xr:uid="{971B9705-1035-45EA-A3E3-95DA5567E675}">
      <formula1>$M$6:$M$9</formula1>
    </dataValidation>
    <dataValidation type="list" allowBlank="1" showInputMessage="1" showErrorMessage="1" sqref="C24:E24" xr:uid="{754068F1-7801-440A-BAA2-D73026D00580}">
      <formula1>$M$12:$M$15</formula1>
    </dataValidation>
    <dataValidation type="list" allowBlank="1" showInputMessage="1" showErrorMessage="1" sqref="H12:I12" xr:uid="{E1334C21-A926-4F0C-8C06-658ACA2AE2ED}">
      <formula1>M17:M19</formula1>
    </dataValidation>
    <dataValidation type="list" showDropDown="1" showInputMessage="1" showErrorMessage="1" sqref="K12" xr:uid="{183FB3E5-CBA1-46EF-A1FC-AD4013671647}">
      <formula1>O17:O19</formula1>
    </dataValidation>
    <dataValidation type="list" allowBlank="1" showInputMessage="1" showErrorMessage="1" sqref="J10:K10" xr:uid="{6C5D54BE-3D6D-40A3-B263-B06C7B7FA4FF}">
      <formula1>$M$21:$M$26</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77889" r:id="rId4">
          <objectPr defaultSize="0" autoPict="0" r:id="rId5">
            <anchor moveWithCells="1" sizeWithCells="1">
              <from>
                <xdr:col>8</xdr:col>
                <xdr:colOff>31750</xdr:colOff>
                <xdr:row>1</xdr:row>
                <xdr:rowOff>31750</xdr:rowOff>
              </from>
              <to>
                <xdr:col>8</xdr:col>
                <xdr:colOff>1714500</xdr:colOff>
                <xdr:row>2</xdr:row>
                <xdr:rowOff>69850</xdr:rowOff>
              </to>
            </anchor>
          </objectPr>
        </oleObject>
      </mc:Choice>
      <mc:Fallback>
        <oleObject progId="PBrush" shapeId="3587788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7"/>
  <sheetViews>
    <sheetView view="pageBreakPreview" topLeftCell="A54" zoomScale="80" zoomScaleNormal="60" zoomScaleSheetLayoutView="80" zoomScalePageLayoutView="85" workbookViewId="0">
      <selection activeCell="C9" sqref="C9:F9"/>
    </sheetView>
  </sheetViews>
  <sheetFormatPr baseColWidth="10" defaultColWidth="10.7265625" defaultRowHeight="13" x14ac:dyDescent="0.3"/>
  <cols>
    <col min="1" max="1" width="1" style="83" customWidth="1"/>
    <col min="2" max="2" width="25.453125" style="114" customWidth="1"/>
    <col min="3" max="5" width="25.7265625" style="83" customWidth="1"/>
    <col min="6" max="6" width="25" style="83" customWidth="1"/>
    <col min="7" max="7" width="22" style="114" customWidth="1"/>
    <col min="8" max="8" width="18.26953125" style="83" bestFit="1" customWidth="1"/>
    <col min="9" max="9" width="25.26953125" style="83" customWidth="1"/>
    <col min="10" max="11" width="22.453125" style="83" customWidth="1"/>
    <col min="12" max="24" width="10.7265625" style="81"/>
    <col min="25" max="16384" width="10.7265625" style="83"/>
  </cols>
  <sheetData>
    <row r="1" spans="2:14" ht="37.5" customHeight="1" x14ac:dyDescent="0.25">
      <c r="B1" s="639"/>
      <c r="C1" s="539" t="s">
        <v>1</v>
      </c>
      <c r="D1" s="539"/>
      <c r="E1" s="539"/>
      <c r="F1" s="539"/>
      <c r="G1" s="539"/>
      <c r="H1" s="539"/>
      <c r="I1" s="640"/>
      <c r="J1" s="80"/>
      <c r="K1" s="80"/>
      <c r="M1" s="82" t="s">
        <v>67</v>
      </c>
    </row>
    <row r="2" spans="2:14" ht="37.5" customHeight="1" x14ac:dyDescent="0.25">
      <c r="B2" s="639"/>
      <c r="C2" s="539" t="s">
        <v>218</v>
      </c>
      <c r="D2" s="539"/>
      <c r="E2" s="539"/>
      <c r="F2" s="539"/>
      <c r="G2" s="539"/>
      <c r="H2" s="539"/>
      <c r="I2" s="640"/>
      <c r="J2" s="80"/>
      <c r="K2" s="80"/>
      <c r="M2" s="82" t="s">
        <v>68</v>
      </c>
    </row>
    <row r="3" spans="2:14" ht="37.5" customHeight="1" x14ac:dyDescent="0.25">
      <c r="B3" s="639"/>
      <c r="C3" s="539" t="s">
        <v>219</v>
      </c>
      <c r="D3" s="539"/>
      <c r="E3" s="539"/>
      <c r="F3" s="539" t="s">
        <v>220</v>
      </c>
      <c r="G3" s="539"/>
      <c r="H3" s="539"/>
      <c r="I3" s="640"/>
      <c r="J3" s="80"/>
      <c r="K3" s="80"/>
      <c r="M3" s="82" t="s">
        <v>70</v>
      </c>
    </row>
    <row r="4" spans="2:14" ht="23.25" customHeight="1" x14ac:dyDescent="0.25">
      <c r="B4" s="638" t="s">
        <v>221</v>
      </c>
      <c r="C4" s="638"/>
      <c r="D4" s="638"/>
      <c r="E4" s="638"/>
      <c r="F4" s="638"/>
      <c r="G4" s="638"/>
      <c r="H4" s="638"/>
      <c r="I4" s="638"/>
      <c r="J4" s="84"/>
      <c r="K4" s="84"/>
    </row>
    <row r="5" spans="2:14" ht="24" customHeight="1" x14ac:dyDescent="0.25">
      <c r="B5" s="545" t="s">
        <v>222</v>
      </c>
      <c r="C5" s="545"/>
      <c r="D5" s="545"/>
      <c r="E5" s="545"/>
      <c r="F5" s="545"/>
      <c r="G5" s="545"/>
      <c r="H5" s="545"/>
      <c r="I5" s="545"/>
      <c r="J5" s="85"/>
      <c r="K5" s="85"/>
      <c r="N5" s="86"/>
    </row>
    <row r="6" spans="2:14" ht="30.75" customHeight="1" x14ac:dyDescent="0.25">
      <c r="B6" s="142" t="s">
        <v>223</v>
      </c>
      <c r="C6" s="301">
        <v>2</v>
      </c>
      <c r="D6" s="547" t="s">
        <v>224</v>
      </c>
      <c r="E6" s="547"/>
      <c r="F6" s="548" t="s">
        <v>295</v>
      </c>
      <c r="G6" s="548"/>
      <c r="H6" s="548"/>
      <c r="I6" s="548"/>
      <c r="J6" s="87"/>
      <c r="K6" s="87"/>
      <c r="M6" s="82" t="s">
        <v>81</v>
      </c>
      <c r="N6" s="86"/>
    </row>
    <row r="7" spans="2:14" ht="30.75" customHeight="1" x14ac:dyDescent="0.25">
      <c r="B7" s="142" t="s">
        <v>226</v>
      </c>
      <c r="C7" s="301" t="s">
        <v>84</v>
      </c>
      <c r="D7" s="547" t="s">
        <v>227</v>
      </c>
      <c r="E7" s="547"/>
      <c r="F7" s="550" t="s">
        <v>296</v>
      </c>
      <c r="G7" s="550"/>
      <c r="H7" s="131" t="s">
        <v>229</v>
      </c>
      <c r="I7" s="301" t="s">
        <v>84</v>
      </c>
      <c r="J7" s="88"/>
      <c r="K7" s="88"/>
      <c r="M7" s="82" t="s">
        <v>88</v>
      </c>
      <c r="N7" s="86"/>
    </row>
    <row r="8" spans="2:14" ht="30.75" customHeight="1" x14ac:dyDescent="0.25">
      <c r="B8" s="142" t="s">
        <v>230</v>
      </c>
      <c r="C8" s="548" t="s">
        <v>231</v>
      </c>
      <c r="D8" s="548"/>
      <c r="E8" s="548"/>
      <c r="F8" s="548"/>
      <c r="G8" s="131" t="s">
        <v>232</v>
      </c>
      <c r="H8" s="553">
        <v>7550</v>
      </c>
      <c r="I8" s="553"/>
      <c r="J8" s="89"/>
      <c r="K8" s="89"/>
      <c r="M8" s="82" t="s">
        <v>93</v>
      </c>
      <c r="N8" s="86"/>
    </row>
    <row r="9" spans="2:14" ht="30.75" customHeight="1" x14ac:dyDescent="0.25">
      <c r="B9" s="142" t="s">
        <v>68</v>
      </c>
      <c r="C9" s="555" t="s">
        <v>81</v>
      </c>
      <c r="D9" s="555"/>
      <c r="E9" s="555"/>
      <c r="F9" s="555"/>
      <c r="G9" s="131" t="s">
        <v>233</v>
      </c>
      <c r="H9" s="556" t="s">
        <v>234</v>
      </c>
      <c r="I9" s="556"/>
      <c r="J9" s="90"/>
      <c r="K9" s="90"/>
      <c r="M9" s="91" t="s">
        <v>97</v>
      </c>
    </row>
    <row r="10" spans="2:14" ht="54" customHeight="1" x14ac:dyDescent="0.25">
      <c r="B10" s="142" t="s">
        <v>235</v>
      </c>
      <c r="C10" s="548" t="s">
        <v>297</v>
      </c>
      <c r="D10" s="548"/>
      <c r="E10" s="548"/>
      <c r="F10" s="548"/>
      <c r="G10" s="548"/>
      <c r="H10" s="548"/>
      <c r="I10" s="548"/>
      <c r="J10" s="92"/>
      <c r="K10" s="92"/>
      <c r="M10" s="91"/>
    </row>
    <row r="11" spans="2:14" ht="30.75" customHeight="1" x14ac:dyDescent="0.25">
      <c r="B11" s="142" t="s">
        <v>237</v>
      </c>
      <c r="C11" s="548" t="s">
        <v>238</v>
      </c>
      <c r="D11" s="548"/>
      <c r="E11" s="548"/>
      <c r="F11" s="548"/>
      <c r="G11" s="548"/>
      <c r="H11" s="548"/>
      <c r="I11" s="548"/>
      <c r="J11" s="88"/>
      <c r="K11" s="88"/>
      <c r="M11" s="91"/>
      <c r="N11" s="86"/>
    </row>
    <row r="12" spans="2:14" ht="30.75" customHeight="1" x14ac:dyDescent="0.25">
      <c r="B12" s="142" t="s">
        <v>239</v>
      </c>
      <c r="C12" s="551" t="s">
        <v>298</v>
      </c>
      <c r="D12" s="551"/>
      <c r="E12" s="551"/>
      <c r="F12" s="551"/>
      <c r="G12" s="131" t="s">
        <v>241</v>
      </c>
      <c r="H12" s="550" t="s">
        <v>106</v>
      </c>
      <c r="I12" s="550"/>
      <c r="J12" s="88"/>
      <c r="K12" s="88"/>
      <c r="M12" s="91" t="s">
        <v>107</v>
      </c>
      <c r="N12" s="86"/>
    </row>
    <row r="13" spans="2:14" ht="30.75" customHeight="1" x14ac:dyDescent="0.25">
      <c r="B13" s="142" t="s">
        <v>242</v>
      </c>
      <c r="C13" s="559" t="s">
        <v>299</v>
      </c>
      <c r="D13" s="559"/>
      <c r="E13" s="559"/>
      <c r="F13" s="559"/>
      <c r="G13" s="304" t="s">
        <v>244</v>
      </c>
      <c r="H13" s="550" t="s">
        <v>82</v>
      </c>
      <c r="I13" s="550"/>
      <c r="J13" s="88"/>
      <c r="K13" s="88"/>
      <c r="M13" s="91" t="s">
        <v>111</v>
      </c>
    </row>
    <row r="14" spans="2:14" ht="64.5" customHeight="1" x14ac:dyDescent="0.25">
      <c r="B14" s="142" t="s">
        <v>245</v>
      </c>
      <c r="C14" s="551" t="s">
        <v>300</v>
      </c>
      <c r="D14" s="551"/>
      <c r="E14" s="551"/>
      <c r="F14" s="551"/>
      <c r="G14" s="551"/>
      <c r="H14" s="551"/>
      <c r="I14" s="551"/>
      <c r="J14" s="92"/>
      <c r="K14" s="92"/>
      <c r="M14" s="91" t="s">
        <v>114</v>
      </c>
      <c r="N14" s="86"/>
    </row>
    <row r="15" spans="2:14" ht="30.75" customHeight="1" x14ac:dyDescent="0.25">
      <c r="B15" s="142" t="s">
        <v>247</v>
      </c>
      <c r="C15" s="551" t="s">
        <v>248</v>
      </c>
      <c r="D15" s="551"/>
      <c r="E15" s="551"/>
      <c r="F15" s="551"/>
      <c r="G15" s="551"/>
      <c r="H15" s="551"/>
      <c r="I15" s="551"/>
      <c r="J15" s="93"/>
      <c r="K15" s="93"/>
      <c r="M15" s="91" t="s">
        <v>118</v>
      </c>
      <c r="N15" s="86"/>
    </row>
    <row r="16" spans="2:14" ht="35.9" customHeight="1" x14ac:dyDescent="0.25">
      <c r="B16" s="142" t="s">
        <v>249</v>
      </c>
      <c r="C16" s="548" t="s">
        <v>301</v>
      </c>
      <c r="D16" s="548"/>
      <c r="E16" s="548"/>
      <c r="F16" s="548"/>
      <c r="G16" s="548"/>
      <c r="H16" s="548"/>
      <c r="I16" s="548"/>
      <c r="J16" s="94"/>
      <c r="K16" s="94"/>
      <c r="M16" s="91"/>
      <c r="N16" s="86"/>
    </row>
    <row r="17" spans="2:14" ht="30.75" customHeight="1" x14ac:dyDescent="0.25">
      <c r="B17" s="142" t="s">
        <v>251</v>
      </c>
      <c r="C17" s="550" t="s">
        <v>43</v>
      </c>
      <c r="D17" s="566"/>
      <c r="E17" s="566"/>
      <c r="F17" s="566"/>
      <c r="G17" s="566"/>
      <c r="H17" s="566"/>
      <c r="I17" s="566"/>
      <c r="J17" s="95"/>
      <c r="K17" s="95"/>
      <c r="M17" s="91" t="s">
        <v>106</v>
      </c>
      <c r="N17" s="86"/>
    </row>
    <row r="18" spans="2:14" ht="18" customHeight="1" x14ac:dyDescent="0.25">
      <c r="B18" s="627" t="s">
        <v>252</v>
      </c>
      <c r="C18" s="569" t="s">
        <v>253</v>
      </c>
      <c r="D18" s="569"/>
      <c r="E18" s="569"/>
      <c r="F18" s="570" t="s">
        <v>254</v>
      </c>
      <c r="G18" s="570"/>
      <c r="H18" s="570"/>
      <c r="I18" s="570"/>
      <c r="J18" s="96"/>
      <c r="K18" s="96"/>
      <c r="M18" s="91" t="s">
        <v>128</v>
      </c>
      <c r="N18" s="86"/>
    </row>
    <row r="19" spans="2:14" ht="39.75" customHeight="1" x14ac:dyDescent="0.25">
      <c r="B19" s="627"/>
      <c r="C19" s="548" t="s">
        <v>302</v>
      </c>
      <c r="D19" s="548"/>
      <c r="E19" s="548"/>
      <c r="F19" s="548" t="s">
        <v>303</v>
      </c>
      <c r="G19" s="548"/>
      <c r="H19" s="548"/>
      <c r="I19" s="548"/>
      <c r="J19" s="94"/>
      <c r="K19" s="94"/>
      <c r="M19" s="91" t="s">
        <v>132</v>
      </c>
      <c r="N19" s="86"/>
    </row>
    <row r="20" spans="2:14" ht="39.75" customHeight="1" x14ac:dyDescent="0.25">
      <c r="B20" s="142" t="s">
        <v>257</v>
      </c>
      <c r="C20" s="550" t="s">
        <v>43</v>
      </c>
      <c r="D20" s="550"/>
      <c r="E20" s="550"/>
      <c r="F20" s="575" t="s">
        <v>43</v>
      </c>
      <c r="G20" s="575"/>
      <c r="H20" s="575"/>
      <c r="I20" s="575"/>
      <c r="J20" s="88"/>
      <c r="K20" s="88"/>
      <c r="M20" s="91"/>
      <c r="N20" s="86"/>
    </row>
    <row r="21" spans="2:14" ht="105" customHeight="1" x14ac:dyDescent="0.25">
      <c r="B21" s="142" t="s">
        <v>258</v>
      </c>
      <c r="C21" s="637" t="s">
        <v>304</v>
      </c>
      <c r="D21" s="637"/>
      <c r="E21" s="637"/>
      <c r="F21" s="551" t="s">
        <v>305</v>
      </c>
      <c r="G21" s="551"/>
      <c r="H21" s="551"/>
      <c r="I21" s="551"/>
      <c r="J21" s="93"/>
      <c r="K21" s="93"/>
      <c r="M21" s="97"/>
      <c r="N21" s="86"/>
    </row>
    <row r="22" spans="2:14" ht="23.25" customHeight="1" x14ac:dyDescent="0.25">
      <c r="B22" s="142" t="s">
        <v>261</v>
      </c>
      <c r="C22" s="635">
        <v>45292</v>
      </c>
      <c r="D22" s="635"/>
      <c r="E22" s="635"/>
      <c r="F22" s="131" t="s">
        <v>262</v>
      </c>
      <c r="G22" s="312">
        <v>0.15</v>
      </c>
      <c r="H22" s="131" t="s">
        <v>263</v>
      </c>
      <c r="I22" s="312">
        <v>0.85</v>
      </c>
      <c r="J22" s="98"/>
      <c r="K22" s="98"/>
      <c r="M22" s="97"/>
    </row>
    <row r="23" spans="2:14" ht="27" customHeight="1" x14ac:dyDescent="0.25">
      <c r="B23" s="142" t="s">
        <v>264</v>
      </c>
      <c r="C23" s="635">
        <v>45443</v>
      </c>
      <c r="D23" s="551"/>
      <c r="E23" s="551"/>
      <c r="F23" s="131" t="s">
        <v>265</v>
      </c>
      <c r="G23" s="636">
        <v>0.15</v>
      </c>
      <c r="H23" s="636"/>
      <c r="I23" s="636"/>
      <c r="J23" s="99"/>
      <c r="K23" s="99"/>
      <c r="M23" s="97"/>
    </row>
    <row r="24" spans="2:14" ht="30.75" customHeight="1" x14ac:dyDescent="0.25">
      <c r="B24" s="142" t="s">
        <v>266</v>
      </c>
      <c r="C24" s="575" t="s">
        <v>267</v>
      </c>
      <c r="D24" s="575"/>
      <c r="E24" s="575"/>
      <c r="F24" s="313" t="s">
        <v>268</v>
      </c>
      <c r="G24" s="548" t="s">
        <v>269</v>
      </c>
      <c r="H24" s="548"/>
      <c r="I24" s="548"/>
      <c r="J24" s="96"/>
      <c r="K24" s="96"/>
      <c r="M24" s="97"/>
    </row>
    <row r="25" spans="2:14" ht="22.5" customHeight="1" x14ac:dyDescent="0.25">
      <c r="B25" s="545" t="s">
        <v>270</v>
      </c>
      <c r="C25" s="545"/>
      <c r="D25" s="545"/>
      <c r="E25" s="545"/>
      <c r="F25" s="545"/>
      <c r="G25" s="545"/>
      <c r="H25" s="545"/>
      <c r="I25" s="545"/>
      <c r="J25" s="85"/>
      <c r="K25" s="85"/>
      <c r="M25" s="97"/>
    </row>
    <row r="26" spans="2:14" ht="43.5" customHeight="1" x14ac:dyDescent="0.25">
      <c r="B26" s="304" t="s">
        <v>148</v>
      </c>
      <c r="C26" s="304" t="s">
        <v>271</v>
      </c>
      <c r="D26" s="304" t="s">
        <v>272</v>
      </c>
      <c r="E26" s="135" t="s">
        <v>273</v>
      </c>
      <c r="F26" s="304" t="s">
        <v>274</v>
      </c>
      <c r="G26" s="304" t="s">
        <v>275</v>
      </c>
      <c r="H26" s="135" t="s">
        <v>276</v>
      </c>
      <c r="I26" s="304" t="s">
        <v>277</v>
      </c>
      <c r="J26" s="94"/>
      <c r="K26" s="94"/>
      <c r="M26" s="97"/>
    </row>
    <row r="27" spans="2:14" ht="15.5" x14ac:dyDescent="0.35">
      <c r="B27" s="314" t="s">
        <v>278</v>
      </c>
      <c r="C27" s="315">
        <f>0.2*$G$23</f>
        <v>0.03</v>
      </c>
      <c r="D27" s="315">
        <f>0.2*$G$23</f>
        <v>0.03</v>
      </c>
      <c r="E27" s="263">
        <f>D27/C27</f>
        <v>1</v>
      </c>
      <c r="F27" s="628">
        <f>SUM(C27:C31)</f>
        <v>0.15</v>
      </c>
      <c r="G27" s="629">
        <f>SUM(D27:D31)</f>
        <v>0.12</v>
      </c>
      <c r="H27" s="316">
        <f>+(D27*100%)/$G$23</f>
        <v>0.2</v>
      </c>
      <c r="I27" s="630">
        <f>G27+I22</f>
        <v>0.97</v>
      </c>
      <c r="J27" s="94"/>
      <c r="K27" s="94"/>
      <c r="M27" s="97"/>
    </row>
    <row r="28" spans="2:14" ht="15.5" x14ac:dyDescent="0.35">
      <c r="B28" s="314" t="s">
        <v>158</v>
      </c>
      <c r="C28" s="315">
        <f>0.2*$G$23</f>
        <v>0.03</v>
      </c>
      <c r="D28" s="315">
        <f>0.2*$G$23</f>
        <v>0.03</v>
      </c>
      <c r="E28" s="263">
        <f>D28/C28</f>
        <v>1</v>
      </c>
      <c r="F28" s="628"/>
      <c r="G28" s="629"/>
      <c r="H28" s="316">
        <f>+IF(D28="","",((D28*100%)/$G$23)+H27)</f>
        <v>0.4</v>
      </c>
      <c r="I28" s="630"/>
      <c r="J28" s="94"/>
      <c r="K28" s="94"/>
      <c r="M28" s="97"/>
    </row>
    <row r="29" spans="2:14" ht="15.5" x14ac:dyDescent="0.35">
      <c r="B29" s="314" t="s">
        <v>159</v>
      </c>
      <c r="C29" s="315">
        <f>0.2*$G$23</f>
        <v>0.03</v>
      </c>
      <c r="D29" s="315">
        <v>0.03</v>
      </c>
      <c r="E29" s="263">
        <f t="shared" ref="E29:E30" si="0">D29/C29</f>
        <v>1</v>
      </c>
      <c r="F29" s="628"/>
      <c r="G29" s="629"/>
      <c r="H29" s="316">
        <f t="shared" ref="H29:H38" si="1">+IF(D29="","",((D29*100%)/$G$23)+H28)</f>
        <v>0.60000000000000009</v>
      </c>
      <c r="I29" s="630"/>
      <c r="J29" s="94"/>
      <c r="K29" s="94"/>
      <c r="M29" s="97"/>
    </row>
    <row r="30" spans="2:14" ht="15.5" x14ac:dyDescent="0.35">
      <c r="B30" s="314" t="s">
        <v>160</v>
      </c>
      <c r="C30" s="315">
        <f>0.2*$G$23</f>
        <v>0.03</v>
      </c>
      <c r="D30" s="315">
        <v>0.03</v>
      </c>
      <c r="E30" s="263">
        <f t="shared" si="0"/>
        <v>1</v>
      </c>
      <c r="F30" s="628"/>
      <c r="G30" s="629"/>
      <c r="H30" s="316">
        <f t="shared" si="1"/>
        <v>0.8</v>
      </c>
      <c r="I30" s="630"/>
      <c r="J30" s="94"/>
      <c r="K30" s="94"/>
      <c r="M30" s="97"/>
    </row>
    <row r="31" spans="2:14" ht="15.5" x14ac:dyDescent="0.35">
      <c r="B31" s="314" t="s">
        <v>161</v>
      </c>
      <c r="C31" s="315">
        <f>0.2*$G$23</f>
        <v>0.03</v>
      </c>
      <c r="D31" s="315"/>
      <c r="E31" s="263">
        <f>D31/C31</f>
        <v>0</v>
      </c>
      <c r="F31" s="628"/>
      <c r="G31" s="629"/>
      <c r="H31" s="316" t="str">
        <f t="shared" si="1"/>
        <v/>
      </c>
      <c r="I31" s="630"/>
      <c r="J31" s="94"/>
      <c r="K31" s="94"/>
      <c r="M31" s="97"/>
    </row>
    <row r="32" spans="2:14" ht="24" hidden="1" customHeight="1" x14ac:dyDescent="0.35">
      <c r="B32" s="304" t="s">
        <v>162</v>
      </c>
      <c r="C32" s="315"/>
      <c r="D32" s="315"/>
      <c r="E32" s="263"/>
      <c r="F32" s="628"/>
      <c r="G32" s="629"/>
      <c r="H32" s="316" t="str">
        <f t="shared" si="1"/>
        <v/>
      </c>
      <c r="I32" s="630"/>
      <c r="J32" s="94"/>
      <c r="K32" s="94"/>
      <c r="M32" s="97"/>
    </row>
    <row r="33" spans="2:11" ht="24" hidden="1" customHeight="1" x14ac:dyDescent="0.35">
      <c r="B33" s="304" t="s">
        <v>163</v>
      </c>
      <c r="C33" s="315"/>
      <c r="D33" s="315"/>
      <c r="E33" s="263"/>
      <c r="F33" s="628"/>
      <c r="G33" s="629"/>
      <c r="H33" s="316" t="str">
        <f t="shared" si="1"/>
        <v/>
      </c>
      <c r="I33" s="630"/>
      <c r="J33" s="102"/>
      <c r="K33" s="102"/>
    </row>
    <row r="34" spans="2:11" ht="24" hidden="1" customHeight="1" x14ac:dyDescent="0.35">
      <c r="B34" s="304" t="s">
        <v>164</v>
      </c>
      <c r="C34" s="315"/>
      <c r="D34" s="315"/>
      <c r="E34" s="263"/>
      <c r="F34" s="628"/>
      <c r="G34" s="629"/>
      <c r="H34" s="316" t="str">
        <f t="shared" si="1"/>
        <v/>
      </c>
      <c r="I34" s="630"/>
      <c r="J34" s="102"/>
      <c r="K34" s="102"/>
    </row>
    <row r="35" spans="2:11" ht="24" hidden="1" customHeight="1" x14ac:dyDescent="0.35">
      <c r="B35" s="304" t="s">
        <v>165</v>
      </c>
      <c r="C35" s="315"/>
      <c r="D35" s="315"/>
      <c r="E35" s="263"/>
      <c r="F35" s="628"/>
      <c r="G35" s="629"/>
      <c r="H35" s="316" t="str">
        <f t="shared" si="1"/>
        <v/>
      </c>
      <c r="I35" s="630"/>
      <c r="J35" s="102"/>
      <c r="K35" s="102"/>
    </row>
    <row r="36" spans="2:11" ht="24" hidden="1" customHeight="1" x14ac:dyDescent="0.35">
      <c r="B36" s="304" t="s">
        <v>166</v>
      </c>
      <c r="C36" s="315"/>
      <c r="D36" s="315"/>
      <c r="E36" s="263"/>
      <c r="F36" s="628"/>
      <c r="G36" s="629"/>
      <c r="H36" s="316" t="str">
        <f t="shared" si="1"/>
        <v/>
      </c>
      <c r="I36" s="630"/>
      <c r="J36" s="102"/>
      <c r="K36" s="102"/>
    </row>
    <row r="37" spans="2:11" ht="24" hidden="1" customHeight="1" x14ac:dyDescent="0.35">
      <c r="B37" s="304" t="s">
        <v>167</v>
      </c>
      <c r="C37" s="315"/>
      <c r="D37" s="315"/>
      <c r="E37" s="263"/>
      <c r="F37" s="628"/>
      <c r="G37" s="629"/>
      <c r="H37" s="316" t="str">
        <f t="shared" si="1"/>
        <v/>
      </c>
      <c r="I37" s="630"/>
      <c r="J37" s="102"/>
      <c r="K37" s="102"/>
    </row>
    <row r="38" spans="2:11" ht="24" hidden="1" customHeight="1" x14ac:dyDescent="0.35">
      <c r="B38" s="304" t="s">
        <v>168</v>
      </c>
      <c r="C38" s="315"/>
      <c r="D38" s="315"/>
      <c r="E38" s="263"/>
      <c r="F38" s="628"/>
      <c r="G38" s="629"/>
      <c r="H38" s="316" t="str">
        <f t="shared" si="1"/>
        <v/>
      </c>
      <c r="I38" s="630"/>
      <c r="J38" s="102"/>
      <c r="K38" s="102"/>
    </row>
    <row r="39" spans="2:11" ht="111.75" customHeight="1" x14ac:dyDescent="0.25">
      <c r="B39" s="307" t="s">
        <v>279</v>
      </c>
      <c r="C39" s="631" t="s">
        <v>470</v>
      </c>
      <c r="D39" s="631"/>
      <c r="E39" s="631"/>
      <c r="F39" s="631"/>
      <c r="G39" s="631"/>
      <c r="H39" s="631"/>
      <c r="I39" s="631"/>
      <c r="J39" s="103"/>
      <c r="K39" s="103"/>
    </row>
    <row r="40" spans="2:11" ht="34.5" customHeight="1" x14ac:dyDescent="0.25">
      <c r="B40" s="632"/>
      <c r="C40" s="632"/>
      <c r="D40" s="632"/>
      <c r="E40" s="632"/>
      <c r="F40" s="632"/>
      <c r="G40" s="632"/>
      <c r="H40" s="632"/>
      <c r="I40" s="632"/>
      <c r="J40" s="85"/>
      <c r="K40" s="85"/>
    </row>
    <row r="41" spans="2:11" ht="45.65" customHeight="1" x14ac:dyDescent="0.25">
      <c r="B41" s="632"/>
      <c r="C41" s="632"/>
      <c r="D41" s="632"/>
      <c r="E41" s="632"/>
      <c r="F41" s="632"/>
      <c r="G41" s="632"/>
      <c r="H41" s="632"/>
      <c r="I41" s="632"/>
      <c r="J41" s="103"/>
      <c r="K41" s="103"/>
    </row>
    <row r="42" spans="2:11" ht="45.65" customHeight="1" x14ac:dyDescent="0.25">
      <c r="B42" s="632"/>
      <c r="C42" s="632"/>
      <c r="D42" s="632"/>
      <c r="E42" s="632"/>
      <c r="F42" s="632"/>
      <c r="G42" s="632"/>
      <c r="H42" s="632"/>
      <c r="I42" s="632"/>
      <c r="J42" s="103"/>
      <c r="K42" s="103"/>
    </row>
    <row r="43" spans="2:11" ht="45.65" customHeight="1" x14ac:dyDescent="0.25">
      <c r="B43" s="632"/>
      <c r="C43" s="632"/>
      <c r="D43" s="632"/>
      <c r="E43" s="632"/>
      <c r="F43" s="632"/>
      <c r="G43" s="632"/>
      <c r="H43" s="632"/>
      <c r="I43" s="632"/>
      <c r="J43" s="103"/>
      <c r="K43" s="103"/>
    </row>
    <row r="44" spans="2:11" ht="45.65" customHeight="1" x14ac:dyDescent="0.25">
      <c r="B44" s="632"/>
      <c r="C44" s="632"/>
      <c r="D44" s="632"/>
      <c r="E44" s="632"/>
      <c r="F44" s="632"/>
      <c r="G44" s="632"/>
      <c r="H44" s="632"/>
      <c r="I44" s="632"/>
      <c r="J44" s="281"/>
      <c r="K44" s="84"/>
    </row>
    <row r="45" spans="2:11" ht="29.25" customHeight="1" x14ac:dyDescent="0.25">
      <c r="B45" s="547" t="s">
        <v>280</v>
      </c>
      <c r="C45" s="633" t="s">
        <v>471</v>
      </c>
      <c r="D45" s="633"/>
      <c r="E45" s="633"/>
      <c r="F45" s="633"/>
      <c r="G45" s="139"/>
      <c r="H45" s="140" t="s">
        <v>148</v>
      </c>
      <c r="I45" s="140" t="s">
        <v>306</v>
      </c>
      <c r="J45" s="282"/>
      <c r="K45" s="104"/>
    </row>
    <row r="46" spans="2:11" ht="15.5" x14ac:dyDescent="0.25">
      <c r="B46" s="547"/>
      <c r="C46" s="633"/>
      <c r="D46" s="633"/>
      <c r="E46" s="633"/>
      <c r="F46" s="633"/>
      <c r="G46" s="139" t="s">
        <v>307</v>
      </c>
      <c r="H46" s="297">
        <v>304</v>
      </c>
      <c r="I46" s="297">
        <v>620</v>
      </c>
      <c r="J46" s="282"/>
      <c r="K46" s="104"/>
    </row>
    <row r="47" spans="2:11" ht="15.5" x14ac:dyDescent="0.25">
      <c r="B47" s="547"/>
      <c r="C47" s="633"/>
      <c r="D47" s="633"/>
      <c r="E47" s="633"/>
      <c r="F47" s="633"/>
      <c r="G47" s="139" t="s">
        <v>308</v>
      </c>
      <c r="H47" s="317">
        <v>33</v>
      </c>
      <c r="I47" s="297">
        <v>117</v>
      </c>
      <c r="J47" s="282"/>
      <c r="K47" s="104"/>
    </row>
    <row r="48" spans="2:11" ht="31" x14ac:dyDescent="0.25">
      <c r="B48" s="547"/>
      <c r="C48" s="633"/>
      <c r="D48" s="633"/>
      <c r="E48" s="633"/>
      <c r="F48" s="633"/>
      <c r="G48" s="139" t="s">
        <v>309</v>
      </c>
      <c r="H48" s="317">
        <v>15</v>
      </c>
      <c r="I48" s="297">
        <v>54</v>
      </c>
      <c r="J48" s="282"/>
      <c r="K48" s="104"/>
    </row>
    <row r="49" spans="2:11" ht="31" x14ac:dyDescent="0.25">
      <c r="B49" s="547"/>
      <c r="C49" s="633"/>
      <c r="D49" s="633"/>
      <c r="E49" s="633"/>
      <c r="F49" s="633"/>
      <c r="G49" s="139" t="s">
        <v>310</v>
      </c>
      <c r="H49" s="317">
        <v>298</v>
      </c>
      <c r="I49" s="297">
        <v>1263</v>
      </c>
      <c r="J49" s="282"/>
      <c r="K49" s="104"/>
    </row>
    <row r="50" spans="2:11" ht="15.5" x14ac:dyDescent="0.25">
      <c r="B50" s="547"/>
      <c r="C50" s="633"/>
      <c r="D50" s="633"/>
      <c r="E50" s="633"/>
      <c r="F50" s="633"/>
      <c r="G50" s="139" t="s">
        <v>311</v>
      </c>
      <c r="H50" s="317">
        <v>325</v>
      </c>
      <c r="I50" s="297">
        <v>1391</v>
      </c>
      <c r="J50" s="282"/>
      <c r="K50" s="104"/>
    </row>
    <row r="51" spans="2:11" ht="31" x14ac:dyDescent="0.25">
      <c r="B51" s="547"/>
      <c r="C51" s="633"/>
      <c r="D51" s="633"/>
      <c r="E51" s="633"/>
      <c r="F51" s="633"/>
      <c r="G51" s="139" t="s">
        <v>312</v>
      </c>
      <c r="H51" s="317">
        <v>326</v>
      </c>
      <c r="I51" s="297">
        <v>1274</v>
      </c>
      <c r="J51" s="282"/>
      <c r="K51" s="104"/>
    </row>
    <row r="52" spans="2:11" ht="31" x14ac:dyDescent="0.25">
      <c r="B52" s="547"/>
      <c r="C52" s="633"/>
      <c r="D52" s="633"/>
      <c r="E52" s="633"/>
      <c r="F52" s="633"/>
      <c r="G52" s="139" t="s">
        <v>313</v>
      </c>
      <c r="H52" s="317">
        <v>3421837</v>
      </c>
      <c r="I52" s="297">
        <v>15246255</v>
      </c>
      <c r="J52" s="282"/>
      <c r="K52" s="104"/>
    </row>
    <row r="53" spans="2:11" ht="23" x14ac:dyDescent="0.25">
      <c r="B53" s="142" t="s">
        <v>282</v>
      </c>
      <c r="C53" s="633" t="s">
        <v>46</v>
      </c>
      <c r="D53" s="633"/>
      <c r="E53" s="633"/>
      <c r="F53" s="633"/>
      <c r="G53" s="633"/>
      <c r="H53" s="633"/>
      <c r="I53" s="633"/>
      <c r="J53" s="282"/>
      <c r="K53" s="104"/>
    </row>
    <row r="54" spans="2:11" ht="140" customHeight="1" x14ac:dyDescent="0.25">
      <c r="B54" s="318" t="s">
        <v>283</v>
      </c>
      <c r="C54" s="634" t="s">
        <v>314</v>
      </c>
      <c r="D54" s="634"/>
      <c r="E54" s="634"/>
      <c r="F54" s="634"/>
      <c r="G54" s="634"/>
      <c r="H54" s="634"/>
      <c r="I54" s="634"/>
      <c r="J54" s="104"/>
      <c r="K54" s="104"/>
    </row>
    <row r="55" spans="2:11" ht="22.5" customHeight="1" x14ac:dyDescent="0.25">
      <c r="B55" s="545" t="s">
        <v>284</v>
      </c>
      <c r="C55" s="545"/>
      <c r="D55" s="545"/>
      <c r="E55" s="545"/>
      <c r="F55" s="545"/>
      <c r="G55" s="545"/>
      <c r="H55" s="545"/>
      <c r="I55" s="545"/>
      <c r="J55" s="104"/>
      <c r="K55" s="104"/>
    </row>
    <row r="56" spans="2:11" ht="22.5" customHeight="1" x14ac:dyDescent="0.25">
      <c r="B56" s="627" t="s">
        <v>285</v>
      </c>
      <c r="C56" s="300" t="s">
        <v>286</v>
      </c>
      <c r="D56" s="625" t="s">
        <v>287</v>
      </c>
      <c r="E56" s="625"/>
      <c r="F56" s="625"/>
      <c r="G56" s="625" t="s">
        <v>288</v>
      </c>
      <c r="H56" s="625"/>
      <c r="I56" s="625"/>
      <c r="J56" s="105"/>
      <c r="K56" s="105"/>
    </row>
    <row r="57" spans="2:11" ht="30.75" customHeight="1" x14ac:dyDescent="0.25">
      <c r="B57" s="627"/>
      <c r="C57" s="138"/>
      <c r="D57" s="615"/>
      <c r="E57" s="615"/>
      <c r="F57" s="615"/>
      <c r="G57" s="615"/>
      <c r="H57" s="615"/>
      <c r="I57" s="615"/>
      <c r="J57" s="105"/>
      <c r="K57" s="105"/>
    </row>
    <row r="58" spans="2:11" ht="15" customHeight="1" x14ac:dyDescent="0.25">
      <c r="B58" s="319" t="s">
        <v>289</v>
      </c>
      <c r="C58" s="615" t="s">
        <v>315</v>
      </c>
      <c r="D58" s="615"/>
      <c r="E58" s="615"/>
      <c r="F58" s="615"/>
      <c r="G58" s="615"/>
      <c r="H58" s="615"/>
      <c r="I58" s="615"/>
      <c r="J58" s="106"/>
      <c r="K58" s="106"/>
    </row>
    <row r="59" spans="2:11" ht="15" customHeight="1" x14ac:dyDescent="0.25">
      <c r="B59" s="131" t="s">
        <v>291</v>
      </c>
      <c r="C59" s="615" t="s">
        <v>315</v>
      </c>
      <c r="D59" s="615"/>
      <c r="E59" s="615"/>
      <c r="F59" s="615"/>
      <c r="G59" s="615"/>
      <c r="H59" s="615"/>
      <c r="I59" s="615"/>
      <c r="J59" s="106"/>
      <c r="K59" s="106"/>
    </row>
    <row r="60" spans="2:11" ht="30" customHeight="1" x14ac:dyDescent="0.25">
      <c r="B60" s="320" t="s">
        <v>292</v>
      </c>
      <c r="C60" s="615" t="s">
        <v>316</v>
      </c>
      <c r="D60" s="615"/>
      <c r="E60" s="615"/>
      <c r="F60" s="615"/>
      <c r="G60" s="615"/>
      <c r="H60" s="615"/>
      <c r="I60" s="615"/>
      <c r="J60" s="107"/>
      <c r="K60" s="107"/>
    </row>
    <row r="61" spans="2:11" ht="31.5" customHeight="1" x14ac:dyDescent="0.25">
      <c r="B61" s="320" t="s">
        <v>294</v>
      </c>
      <c r="C61" s="615" t="s">
        <v>316</v>
      </c>
      <c r="D61" s="615"/>
      <c r="E61" s="615"/>
      <c r="F61" s="615"/>
      <c r="G61" s="615"/>
      <c r="H61" s="615"/>
      <c r="I61" s="615"/>
      <c r="J61" s="108"/>
      <c r="K61" s="108"/>
    </row>
    <row r="62" spans="2:11" x14ac:dyDescent="0.25">
      <c r="B62" s="84"/>
      <c r="C62" s="108"/>
      <c r="D62" s="108"/>
      <c r="E62" s="259"/>
      <c r="F62" s="259"/>
      <c r="G62" s="260"/>
      <c r="H62" s="261"/>
      <c r="I62" s="108"/>
      <c r="J62" s="108"/>
      <c r="K62" s="108"/>
    </row>
    <row r="63" spans="2:11" x14ac:dyDescent="0.25">
      <c r="B63" s="109"/>
      <c r="C63" s="110"/>
      <c r="D63" s="110"/>
      <c r="E63" s="111"/>
      <c r="F63" s="111"/>
      <c r="G63" s="117"/>
      <c r="H63" s="113"/>
      <c r="I63" s="110"/>
      <c r="J63" s="108"/>
      <c r="K63" s="108"/>
    </row>
    <row r="64" spans="2:11" x14ac:dyDescent="0.25">
      <c r="B64" s="109"/>
      <c r="C64" s="110"/>
      <c r="D64" s="110"/>
      <c r="E64" s="111"/>
      <c r="F64" s="111"/>
      <c r="G64" s="117"/>
      <c r="H64" s="113"/>
      <c r="I64" s="110"/>
      <c r="J64" s="108"/>
      <c r="K64" s="108"/>
    </row>
    <row r="65" spans="2:11" x14ac:dyDescent="0.25">
      <c r="B65" s="109"/>
      <c r="C65" s="110"/>
      <c r="D65" s="110"/>
      <c r="E65" s="111"/>
      <c r="F65" s="111"/>
      <c r="G65" s="117"/>
      <c r="H65" s="113"/>
      <c r="I65" s="110"/>
      <c r="J65" s="108"/>
      <c r="K65" s="108"/>
    </row>
    <row r="66" spans="2:11" x14ac:dyDescent="0.25">
      <c r="B66" s="109"/>
      <c r="C66" s="110"/>
      <c r="D66" s="110"/>
      <c r="E66" s="111"/>
      <c r="F66" s="111"/>
      <c r="G66" s="117"/>
      <c r="H66" s="113"/>
      <c r="I66" s="110"/>
      <c r="J66" s="108"/>
      <c r="K66" s="108"/>
    </row>
    <row r="67" spans="2:11" ht="25.5" customHeight="1" x14ac:dyDescent="0.25">
      <c r="B67" s="109"/>
      <c r="C67" s="110"/>
      <c r="D67" s="110"/>
      <c r="E67" s="111"/>
      <c r="F67" s="111"/>
      <c r="G67" s="117"/>
      <c r="H67" s="113"/>
      <c r="I67" s="110"/>
      <c r="J67" s="108"/>
      <c r="K67" s="108"/>
    </row>
  </sheetData>
  <sheetProtection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5:I55"/>
    <mergeCell ref="C24:E24"/>
    <mergeCell ref="G24:I24"/>
    <mergeCell ref="B25:I25"/>
    <mergeCell ref="F27:F38"/>
    <mergeCell ref="G27:G38"/>
    <mergeCell ref="I27:I38"/>
    <mergeCell ref="C39:I39"/>
    <mergeCell ref="B40:I44"/>
    <mergeCell ref="C53:I53"/>
    <mergeCell ref="C54:I54"/>
    <mergeCell ref="B45:B52"/>
    <mergeCell ref="C45:F52"/>
    <mergeCell ref="C59:I59"/>
    <mergeCell ref="C60:I60"/>
    <mergeCell ref="C61:I61"/>
    <mergeCell ref="C58:I58"/>
    <mergeCell ref="B56:B57"/>
    <mergeCell ref="D56:F56"/>
    <mergeCell ref="G56:I56"/>
    <mergeCell ref="D57:F57"/>
    <mergeCell ref="G57:I57"/>
  </mergeCells>
  <dataValidations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31750</xdr:colOff>
                <xdr:row>1</xdr:row>
                <xdr:rowOff>31750</xdr:rowOff>
              </from>
              <to>
                <xdr:col>8</xdr:col>
                <xdr:colOff>1714500</xdr:colOff>
                <xdr:row>2</xdr:row>
                <xdr:rowOff>69850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view="pageBreakPreview" topLeftCell="A45" zoomScale="80" zoomScaleNormal="70" zoomScaleSheetLayoutView="80" workbookViewId="0">
      <selection activeCell="D49" sqref="D49:F49"/>
    </sheetView>
  </sheetViews>
  <sheetFormatPr baseColWidth="10" defaultColWidth="11.453125" defaultRowHeight="13" x14ac:dyDescent="0.3"/>
  <cols>
    <col min="1" max="1" width="1" style="83" customWidth="1"/>
    <col min="2" max="2" width="25.453125" style="114" customWidth="1"/>
    <col min="3" max="3" width="52.7265625" style="83" customWidth="1"/>
    <col min="4" max="4" width="20.1796875" style="83" customWidth="1"/>
    <col min="5" max="5" width="16.453125" style="83" customWidth="1"/>
    <col min="6" max="6" width="25" style="83" customWidth="1"/>
    <col min="7" max="7" width="22" style="115" customWidth="1"/>
    <col min="8" max="8" width="19.26953125" style="83" bestFit="1" customWidth="1"/>
    <col min="9" max="9" width="22.453125" style="83" customWidth="1"/>
    <col min="10" max="22" width="11.453125" style="81"/>
    <col min="23" max="16384" width="11.453125" style="83"/>
  </cols>
  <sheetData>
    <row r="1" spans="2:12" ht="37.5" customHeight="1" x14ac:dyDescent="0.25">
      <c r="B1" s="532"/>
      <c r="C1" s="683" t="s">
        <v>1</v>
      </c>
      <c r="D1" s="683"/>
      <c r="E1" s="683"/>
      <c r="F1" s="683"/>
      <c r="G1" s="683"/>
      <c r="H1" s="683"/>
      <c r="I1" s="536"/>
      <c r="K1" s="82"/>
    </row>
    <row r="2" spans="2:12" ht="37.5" customHeight="1" x14ac:dyDescent="0.25">
      <c r="B2" s="533"/>
      <c r="C2" s="684" t="s">
        <v>218</v>
      </c>
      <c r="D2" s="684"/>
      <c r="E2" s="684"/>
      <c r="F2" s="684"/>
      <c r="G2" s="684"/>
      <c r="H2" s="684"/>
      <c r="I2" s="537"/>
      <c r="K2" s="82"/>
    </row>
    <row r="3" spans="2:12" ht="37.5" customHeight="1" x14ac:dyDescent="0.25">
      <c r="B3" s="533"/>
      <c r="C3" s="684" t="s">
        <v>219</v>
      </c>
      <c r="D3" s="684"/>
      <c r="E3" s="684"/>
      <c r="F3" s="684" t="s">
        <v>220</v>
      </c>
      <c r="G3" s="684"/>
      <c r="H3" s="684"/>
      <c r="I3" s="537"/>
      <c r="K3" s="82"/>
    </row>
    <row r="4" spans="2:12" ht="23.25" customHeight="1" x14ac:dyDescent="0.25">
      <c r="B4" s="541" t="s">
        <v>221</v>
      </c>
      <c r="C4" s="542"/>
      <c r="D4" s="542"/>
      <c r="E4" s="542"/>
      <c r="F4" s="542"/>
      <c r="G4" s="542"/>
      <c r="H4" s="542"/>
      <c r="I4" s="543"/>
    </row>
    <row r="5" spans="2:12" ht="24" customHeight="1" x14ac:dyDescent="0.25">
      <c r="B5" s="544" t="s">
        <v>222</v>
      </c>
      <c r="C5" s="545"/>
      <c r="D5" s="545"/>
      <c r="E5" s="545"/>
      <c r="F5" s="545"/>
      <c r="G5" s="545"/>
      <c r="H5" s="545"/>
      <c r="I5" s="546"/>
      <c r="L5" s="86"/>
    </row>
    <row r="6" spans="2:12" ht="30.75" customHeight="1" x14ac:dyDescent="0.25">
      <c r="B6" s="118" t="s">
        <v>223</v>
      </c>
      <c r="C6" s="147">
        <v>3</v>
      </c>
      <c r="D6" s="547" t="s">
        <v>224</v>
      </c>
      <c r="E6" s="547"/>
      <c r="F6" s="548" t="s">
        <v>317</v>
      </c>
      <c r="G6" s="548"/>
      <c r="H6" s="548"/>
      <c r="I6" s="549"/>
      <c r="K6" s="82"/>
      <c r="L6" s="86"/>
    </row>
    <row r="7" spans="2:12" ht="30.75" customHeight="1" x14ac:dyDescent="0.25">
      <c r="B7" s="118" t="s">
        <v>226</v>
      </c>
      <c r="C7" s="147" t="s">
        <v>84</v>
      </c>
      <c r="D7" s="547" t="s">
        <v>227</v>
      </c>
      <c r="E7" s="547"/>
      <c r="F7" s="548" t="s">
        <v>318</v>
      </c>
      <c r="G7" s="548"/>
      <c r="H7" s="131" t="s">
        <v>229</v>
      </c>
      <c r="I7" s="148" t="s">
        <v>84</v>
      </c>
      <c r="K7" s="82"/>
      <c r="L7" s="86"/>
    </row>
    <row r="8" spans="2:12" ht="30.75" customHeight="1" x14ac:dyDescent="0.25">
      <c r="B8" s="118" t="s">
        <v>230</v>
      </c>
      <c r="C8" s="548" t="s">
        <v>231</v>
      </c>
      <c r="D8" s="548"/>
      <c r="E8" s="548"/>
      <c r="F8" s="548"/>
      <c r="G8" s="131" t="s">
        <v>232</v>
      </c>
      <c r="H8" s="553">
        <v>7550</v>
      </c>
      <c r="I8" s="554"/>
      <c r="K8" s="82"/>
      <c r="L8" s="86"/>
    </row>
    <row r="9" spans="2:12" ht="30.75" customHeight="1" x14ac:dyDescent="0.25">
      <c r="B9" s="118" t="s">
        <v>68</v>
      </c>
      <c r="C9" s="680" t="s">
        <v>93</v>
      </c>
      <c r="D9" s="680"/>
      <c r="E9" s="680"/>
      <c r="F9" s="680"/>
      <c r="G9" s="131" t="s">
        <v>233</v>
      </c>
      <c r="H9" s="556" t="s">
        <v>319</v>
      </c>
      <c r="I9" s="557"/>
      <c r="K9" s="91"/>
    </row>
    <row r="10" spans="2:12" ht="33" customHeight="1" x14ac:dyDescent="0.25">
      <c r="B10" s="118" t="s">
        <v>235</v>
      </c>
      <c r="C10" s="548" t="s">
        <v>320</v>
      </c>
      <c r="D10" s="548"/>
      <c r="E10" s="548"/>
      <c r="F10" s="548"/>
      <c r="G10" s="548"/>
      <c r="H10" s="548"/>
      <c r="I10" s="549"/>
      <c r="K10" s="91"/>
    </row>
    <row r="11" spans="2:12" ht="30.75" customHeight="1" x14ac:dyDescent="0.25">
      <c r="B11" s="118" t="s">
        <v>237</v>
      </c>
      <c r="C11" s="548" t="s">
        <v>238</v>
      </c>
      <c r="D11" s="548"/>
      <c r="E11" s="548"/>
      <c r="F11" s="548"/>
      <c r="G11" s="548"/>
      <c r="H11" s="548"/>
      <c r="I11" s="549"/>
      <c r="K11" s="91"/>
      <c r="L11" s="86"/>
    </row>
    <row r="12" spans="2:12" ht="30.75" customHeight="1" x14ac:dyDescent="0.25">
      <c r="B12" s="118" t="s">
        <v>239</v>
      </c>
      <c r="C12" s="551" t="s">
        <v>321</v>
      </c>
      <c r="D12" s="551"/>
      <c r="E12" s="551"/>
      <c r="F12" s="551"/>
      <c r="G12" s="131" t="s">
        <v>241</v>
      </c>
      <c r="H12" s="551" t="s">
        <v>106</v>
      </c>
      <c r="I12" s="552"/>
      <c r="K12" s="91"/>
      <c r="L12" s="86"/>
    </row>
    <row r="13" spans="2:12" ht="30.75" customHeight="1" x14ac:dyDescent="0.25">
      <c r="B13" s="118" t="s">
        <v>242</v>
      </c>
      <c r="C13" s="679" t="s">
        <v>299</v>
      </c>
      <c r="D13" s="679"/>
      <c r="E13" s="679"/>
      <c r="F13" s="679"/>
      <c r="G13" s="131" t="s">
        <v>244</v>
      </c>
      <c r="H13" s="548" t="s">
        <v>44</v>
      </c>
      <c r="I13" s="549"/>
      <c r="K13" s="91"/>
    </row>
    <row r="14" spans="2:12" ht="35.5" customHeight="1" x14ac:dyDescent="0.25">
      <c r="B14" s="118" t="s">
        <v>245</v>
      </c>
      <c r="C14" s="551" t="s">
        <v>322</v>
      </c>
      <c r="D14" s="551"/>
      <c r="E14" s="551"/>
      <c r="F14" s="551"/>
      <c r="G14" s="551"/>
      <c r="H14" s="551"/>
      <c r="I14" s="552"/>
      <c r="K14" s="91"/>
      <c r="L14" s="86"/>
    </row>
    <row r="15" spans="2:12" ht="24" customHeight="1" x14ac:dyDescent="0.25">
      <c r="B15" s="118" t="s">
        <v>247</v>
      </c>
      <c r="C15" s="551" t="s">
        <v>323</v>
      </c>
      <c r="D15" s="551"/>
      <c r="E15" s="551"/>
      <c r="F15" s="551"/>
      <c r="G15" s="551"/>
      <c r="H15" s="551"/>
      <c r="I15" s="552"/>
      <c r="K15" s="91"/>
      <c r="L15" s="86"/>
    </row>
    <row r="16" spans="2:12" ht="20.25" customHeight="1" x14ac:dyDescent="0.25">
      <c r="B16" s="118" t="s">
        <v>249</v>
      </c>
      <c r="C16" s="548" t="s">
        <v>324</v>
      </c>
      <c r="D16" s="548"/>
      <c r="E16" s="548"/>
      <c r="F16" s="548"/>
      <c r="G16" s="548"/>
      <c r="H16" s="548"/>
      <c r="I16" s="549"/>
      <c r="K16" s="91"/>
      <c r="L16" s="86"/>
    </row>
    <row r="17" spans="2:12" ht="30.75" customHeight="1" x14ac:dyDescent="0.25">
      <c r="B17" s="118" t="s">
        <v>251</v>
      </c>
      <c r="C17" s="548" t="s">
        <v>43</v>
      </c>
      <c r="D17" s="676"/>
      <c r="E17" s="676"/>
      <c r="F17" s="676"/>
      <c r="G17" s="676"/>
      <c r="H17" s="676"/>
      <c r="I17" s="677"/>
      <c r="K17" s="91"/>
      <c r="L17" s="86"/>
    </row>
    <row r="18" spans="2:12" ht="18" customHeight="1" x14ac:dyDescent="0.25">
      <c r="B18" s="568" t="s">
        <v>252</v>
      </c>
      <c r="C18" s="569" t="s">
        <v>253</v>
      </c>
      <c r="D18" s="569"/>
      <c r="E18" s="569"/>
      <c r="F18" s="570" t="s">
        <v>254</v>
      </c>
      <c r="G18" s="570"/>
      <c r="H18" s="570"/>
      <c r="I18" s="571"/>
      <c r="K18" s="91"/>
      <c r="L18" s="86"/>
    </row>
    <row r="19" spans="2:12" ht="39.75" customHeight="1" x14ac:dyDescent="0.25">
      <c r="B19" s="568"/>
      <c r="C19" s="548" t="s">
        <v>325</v>
      </c>
      <c r="D19" s="548"/>
      <c r="E19" s="548"/>
      <c r="F19" s="548" t="s">
        <v>326</v>
      </c>
      <c r="G19" s="548"/>
      <c r="H19" s="548"/>
      <c r="I19" s="549"/>
      <c r="K19" s="91"/>
      <c r="L19" s="86"/>
    </row>
    <row r="20" spans="2:12" ht="27" customHeight="1" x14ac:dyDescent="0.25">
      <c r="B20" s="118" t="s">
        <v>257</v>
      </c>
      <c r="C20" s="587" t="s">
        <v>43</v>
      </c>
      <c r="D20" s="588"/>
      <c r="E20" s="678"/>
      <c r="F20" s="551" t="s">
        <v>43</v>
      </c>
      <c r="G20" s="551"/>
      <c r="H20" s="551"/>
      <c r="I20" s="552"/>
      <c r="K20" s="91"/>
      <c r="L20" s="86"/>
    </row>
    <row r="21" spans="2:12" ht="34" customHeight="1" x14ac:dyDescent="0.25">
      <c r="B21" s="118" t="s">
        <v>258</v>
      </c>
      <c r="C21" s="587" t="s">
        <v>327</v>
      </c>
      <c r="D21" s="588"/>
      <c r="E21" s="678"/>
      <c r="F21" s="587" t="s">
        <v>328</v>
      </c>
      <c r="G21" s="588"/>
      <c r="H21" s="588"/>
      <c r="I21" s="589"/>
      <c r="K21" s="97"/>
      <c r="L21" s="86"/>
    </row>
    <row r="22" spans="2:12" ht="23.25" customHeight="1" x14ac:dyDescent="0.25">
      <c r="B22" s="118" t="s">
        <v>261</v>
      </c>
      <c r="C22" s="670">
        <v>45292</v>
      </c>
      <c r="D22" s="671"/>
      <c r="E22" s="672"/>
      <c r="F22" s="131" t="s">
        <v>262</v>
      </c>
      <c r="G22" s="201">
        <v>0.1</v>
      </c>
      <c r="H22" s="134" t="s">
        <v>263</v>
      </c>
      <c r="I22" s="202">
        <v>0.9</v>
      </c>
      <c r="K22" s="97"/>
    </row>
    <row r="23" spans="2:12" ht="27" customHeight="1" x14ac:dyDescent="0.25">
      <c r="B23" s="118" t="s">
        <v>264</v>
      </c>
      <c r="C23" s="670">
        <v>45443</v>
      </c>
      <c r="D23" s="671"/>
      <c r="E23" s="672"/>
      <c r="F23" s="131" t="s">
        <v>265</v>
      </c>
      <c r="G23" s="673">
        <v>0.1</v>
      </c>
      <c r="H23" s="674"/>
      <c r="I23" s="675"/>
      <c r="K23" s="97"/>
    </row>
    <row r="24" spans="2:12" ht="30.75" customHeight="1" x14ac:dyDescent="0.25">
      <c r="B24" s="197" t="s">
        <v>266</v>
      </c>
      <c r="C24" s="655" t="s">
        <v>118</v>
      </c>
      <c r="D24" s="656"/>
      <c r="E24" s="657"/>
      <c r="F24" s="198" t="s">
        <v>268</v>
      </c>
      <c r="G24" s="587" t="s">
        <v>269</v>
      </c>
      <c r="H24" s="588"/>
      <c r="I24" s="589"/>
      <c r="K24" s="97"/>
    </row>
    <row r="25" spans="2:12" ht="22.5" customHeight="1" x14ac:dyDescent="0.25">
      <c r="B25" s="652" t="s">
        <v>270</v>
      </c>
      <c r="C25" s="653"/>
      <c r="D25" s="653"/>
      <c r="E25" s="653"/>
      <c r="F25" s="653"/>
      <c r="G25" s="653"/>
      <c r="H25" s="653"/>
      <c r="I25" s="654"/>
      <c r="K25" s="97"/>
    </row>
    <row r="26" spans="2:12" ht="43.5" customHeight="1" x14ac:dyDescent="0.25">
      <c r="B26" s="100" t="s">
        <v>148</v>
      </c>
      <c r="C26" s="134" t="s">
        <v>271</v>
      </c>
      <c r="D26" s="134" t="s">
        <v>272</v>
      </c>
      <c r="E26" s="135" t="s">
        <v>273</v>
      </c>
      <c r="F26" s="134" t="s">
        <v>274</v>
      </c>
      <c r="G26" s="134" t="s">
        <v>275</v>
      </c>
      <c r="H26" s="135" t="s">
        <v>329</v>
      </c>
      <c r="I26" s="136" t="s">
        <v>330</v>
      </c>
      <c r="K26" s="97"/>
    </row>
    <row r="27" spans="2:12" ht="19.5" customHeight="1" x14ac:dyDescent="0.35">
      <c r="B27" s="101" t="s">
        <v>157</v>
      </c>
      <c r="C27" s="264">
        <f>37%*G23</f>
        <v>3.6999999999999998E-2</v>
      </c>
      <c r="D27" s="269">
        <v>3.6999999999999998E-2</v>
      </c>
      <c r="E27" s="265">
        <f>+D27/C27</f>
        <v>1</v>
      </c>
      <c r="F27" s="658">
        <f>SUM(C27:C31)</f>
        <v>9.9999999999999992E-2</v>
      </c>
      <c r="G27" s="661">
        <f>SUM(D27:D31)</f>
        <v>8.7999999999999995E-2</v>
      </c>
      <c r="H27" s="208">
        <f>+(D27*100%)/$G$23</f>
        <v>0.36999999999999994</v>
      </c>
      <c r="I27" s="664">
        <f>G27+I22</f>
        <v>0.98799999999999999</v>
      </c>
      <c r="K27" s="97"/>
    </row>
    <row r="28" spans="2:12" ht="19.5" customHeight="1" x14ac:dyDescent="0.35">
      <c r="B28" s="101" t="s">
        <v>158</v>
      </c>
      <c r="C28" s="264">
        <f>12%*G23</f>
        <v>1.2E-2</v>
      </c>
      <c r="D28" s="269">
        <v>0.01</v>
      </c>
      <c r="E28" s="265">
        <f t="shared" ref="E28:E31" si="0">+D28/C28</f>
        <v>0.83333333333333337</v>
      </c>
      <c r="F28" s="659"/>
      <c r="G28" s="662"/>
      <c r="H28" s="208">
        <f>+IF(D28="","",((D28*100%)/$G$23)+H27)</f>
        <v>0.46999999999999992</v>
      </c>
      <c r="I28" s="665"/>
      <c r="K28" s="97"/>
    </row>
    <row r="29" spans="2:12" ht="19.5" customHeight="1" x14ac:dyDescent="0.35">
      <c r="B29" s="101" t="s">
        <v>159</v>
      </c>
      <c r="C29" s="266">
        <f>12%*G23</f>
        <v>1.2E-2</v>
      </c>
      <c r="D29" s="269">
        <v>1.4E-2</v>
      </c>
      <c r="E29" s="265">
        <f t="shared" si="0"/>
        <v>1.1666666666666667</v>
      </c>
      <c r="F29" s="659"/>
      <c r="G29" s="662"/>
      <c r="H29" s="208">
        <f t="shared" ref="H29:H37" si="1">+IF(D29="","",((D29*100%)/$G$23)+H28)</f>
        <v>0.60999999999999988</v>
      </c>
      <c r="I29" s="665"/>
      <c r="K29" s="97"/>
    </row>
    <row r="30" spans="2:12" ht="19.5" customHeight="1" x14ac:dyDescent="0.35">
      <c r="B30" s="101" t="s">
        <v>160</v>
      </c>
      <c r="C30" s="266">
        <f>27%*G23</f>
        <v>2.7000000000000003E-2</v>
      </c>
      <c r="D30" s="306">
        <v>2.7000000000000003E-2</v>
      </c>
      <c r="E30" s="265">
        <f t="shared" si="0"/>
        <v>1</v>
      </c>
      <c r="F30" s="659"/>
      <c r="G30" s="662"/>
      <c r="H30" s="208">
        <f t="shared" si="1"/>
        <v>0.87999999999999989</v>
      </c>
      <c r="I30" s="665"/>
    </row>
    <row r="31" spans="2:12" ht="19.5" customHeight="1" x14ac:dyDescent="0.35">
      <c r="B31" s="101" t="s">
        <v>161</v>
      </c>
      <c r="C31" s="266">
        <f>12%*G23</f>
        <v>1.2E-2</v>
      </c>
      <c r="D31" s="269"/>
      <c r="E31" s="265">
        <f t="shared" si="0"/>
        <v>0</v>
      </c>
      <c r="F31" s="659"/>
      <c r="G31" s="662"/>
      <c r="H31" s="208" t="str">
        <f t="shared" si="1"/>
        <v/>
      </c>
      <c r="I31" s="665"/>
    </row>
    <row r="32" spans="2:12" ht="19.5" hidden="1" customHeight="1" x14ac:dyDescent="0.35">
      <c r="B32" s="101" t="s">
        <v>162</v>
      </c>
      <c r="C32" s="264"/>
      <c r="D32" s="269"/>
      <c r="E32" s="265"/>
      <c r="F32" s="659"/>
      <c r="G32" s="662"/>
      <c r="H32" s="208" t="str">
        <f t="shared" si="1"/>
        <v/>
      </c>
      <c r="I32" s="665"/>
    </row>
    <row r="33" spans="2:14" ht="19.5" hidden="1" customHeight="1" x14ac:dyDescent="0.35">
      <c r="B33" s="101" t="s">
        <v>163</v>
      </c>
      <c r="C33" s="264"/>
      <c r="D33" s="264"/>
      <c r="E33" s="265"/>
      <c r="F33" s="659"/>
      <c r="G33" s="662"/>
      <c r="H33" s="208" t="str">
        <f t="shared" si="1"/>
        <v/>
      </c>
      <c r="I33" s="665"/>
    </row>
    <row r="34" spans="2:14" ht="19.5" hidden="1" customHeight="1" x14ac:dyDescent="0.35">
      <c r="B34" s="101" t="s">
        <v>164</v>
      </c>
      <c r="C34" s="264"/>
      <c r="D34" s="264"/>
      <c r="E34" s="265"/>
      <c r="F34" s="659"/>
      <c r="G34" s="662"/>
      <c r="H34" s="208" t="str">
        <f t="shared" si="1"/>
        <v/>
      </c>
      <c r="I34" s="665"/>
    </row>
    <row r="35" spans="2:14" ht="19.5" hidden="1" customHeight="1" x14ac:dyDescent="0.35">
      <c r="B35" s="101" t="s">
        <v>165</v>
      </c>
      <c r="C35" s="264"/>
      <c r="D35" s="264"/>
      <c r="E35" s="265"/>
      <c r="F35" s="659"/>
      <c r="G35" s="662"/>
      <c r="H35" s="208" t="str">
        <f t="shared" si="1"/>
        <v/>
      </c>
      <c r="I35" s="665"/>
    </row>
    <row r="36" spans="2:14" ht="19.5" hidden="1" customHeight="1" x14ac:dyDescent="0.35">
      <c r="B36" s="101" t="s">
        <v>166</v>
      </c>
      <c r="C36" s="264"/>
      <c r="D36" s="264"/>
      <c r="E36" s="265"/>
      <c r="F36" s="659"/>
      <c r="G36" s="662"/>
      <c r="H36" s="208" t="str">
        <f t="shared" si="1"/>
        <v/>
      </c>
      <c r="I36" s="665"/>
    </row>
    <row r="37" spans="2:14" ht="19.5" hidden="1" customHeight="1" x14ac:dyDescent="0.35">
      <c r="B37" s="101" t="s">
        <v>167</v>
      </c>
      <c r="C37" s="264"/>
      <c r="D37" s="264"/>
      <c r="E37" s="265"/>
      <c r="F37" s="659"/>
      <c r="G37" s="662"/>
      <c r="H37" s="208" t="str">
        <f t="shared" si="1"/>
        <v/>
      </c>
      <c r="I37" s="665"/>
    </row>
    <row r="38" spans="2:14" ht="19.5" hidden="1" customHeight="1" x14ac:dyDescent="0.35">
      <c r="B38" s="101" t="s">
        <v>168</v>
      </c>
      <c r="C38" s="264"/>
      <c r="D38" s="264"/>
      <c r="E38" s="265"/>
      <c r="F38" s="660"/>
      <c r="G38" s="663"/>
      <c r="H38" s="208">
        <v>1</v>
      </c>
      <c r="I38" s="666"/>
    </row>
    <row r="39" spans="2:14" ht="124.5" customHeight="1" x14ac:dyDescent="0.25">
      <c r="B39" s="119" t="s">
        <v>279</v>
      </c>
      <c r="C39" s="667" t="s">
        <v>472</v>
      </c>
      <c r="D39" s="668"/>
      <c r="E39" s="668"/>
      <c r="F39" s="668"/>
      <c r="G39" s="668"/>
      <c r="H39" s="668"/>
      <c r="I39" s="669"/>
    </row>
    <row r="40" spans="2:14" ht="34.5" customHeight="1" x14ac:dyDescent="0.25">
      <c r="B40" s="599"/>
      <c r="C40" s="600"/>
      <c r="D40" s="600"/>
      <c r="E40" s="600"/>
      <c r="F40" s="600"/>
      <c r="G40" s="600"/>
      <c r="H40" s="600"/>
      <c r="I40" s="601"/>
    </row>
    <row r="41" spans="2:14" ht="34.5" customHeight="1" x14ac:dyDescent="0.25">
      <c r="B41" s="602"/>
      <c r="C41" s="603"/>
      <c r="D41" s="603"/>
      <c r="E41" s="603"/>
      <c r="F41" s="603"/>
      <c r="G41" s="603"/>
      <c r="H41" s="603"/>
      <c r="I41" s="604"/>
    </row>
    <row r="42" spans="2:14" ht="34.5" customHeight="1" x14ac:dyDescent="0.25">
      <c r="B42" s="602"/>
      <c r="C42" s="603"/>
      <c r="D42" s="603"/>
      <c r="E42" s="603"/>
      <c r="F42" s="603"/>
      <c r="G42" s="603"/>
      <c r="H42" s="603"/>
      <c r="I42" s="604"/>
    </row>
    <row r="43" spans="2:14" ht="34.5" customHeight="1" x14ac:dyDescent="0.25">
      <c r="B43" s="602"/>
      <c r="C43" s="603"/>
      <c r="D43" s="603"/>
      <c r="E43" s="603"/>
      <c r="F43" s="603"/>
      <c r="G43" s="603"/>
      <c r="H43" s="603"/>
      <c r="I43" s="604"/>
    </row>
    <row r="44" spans="2:14" ht="34.5" customHeight="1" x14ac:dyDescent="0.25">
      <c r="B44" s="605"/>
      <c r="C44" s="606"/>
      <c r="D44" s="606"/>
      <c r="E44" s="606"/>
      <c r="F44" s="606"/>
      <c r="G44" s="606"/>
      <c r="H44" s="606"/>
      <c r="I44" s="607"/>
    </row>
    <row r="45" spans="2:14" ht="75.5" customHeight="1" x14ac:dyDescent="0.25">
      <c r="B45" s="118" t="s">
        <v>280</v>
      </c>
      <c r="C45" s="641" t="s">
        <v>331</v>
      </c>
      <c r="D45" s="642"/>
      <c r="E45" s="642"/>
      <c r="F45" s="642"/>
      <c r="G45" s="642"/>
      <c r="H45" s="642"/>
      <c r="I45" s="643"/>
      <c r="J45" s="279"/>
      <c r="K45" s="279"/>
      <c r="L45" s="279"/>
      <c r="M45" s="279"/>
      <c r="N45" s="279"/>
    </row>
    <row r="46" spans="2:14" ht="32.25" customHeight="1" x14ac:dyDescent="0.25">
      <c r="B46" s="118" t="s">
        <v>282</v>
      </c>
      <c r="C46" s="644" t="s">
        <v>46</v>
      </c>
      <c r="D46" s="645"/>
      <c r="E46" s="645"/>
      <c r="F46" s="645"/>
      <c r="G46" s="645"/>
      <c r="H46" s="645"/>
      <c r="I46" s="646"/>
      <c r="J46" s="243"/>
      <c r="K46" s="243"/>
      <c r="L46" s="243"/>
      <c r="M46" s="243"/>
      <c r="N46" s="243"/>
    </row>
    <row r="47" spans="2:14" ht="43" customHeight="1" x14ac:dyDescent="0.25">
      <c r="B47" s="120" t="s">
        <v>283</v>
      </c>
      <c r="C47" s="647" t="s">
        <v>332</v>
      </c>
      <c r="D47" s="648"/>
      <c r="E47" s="648"/>
      <c r="F47" s="648"/>
      <c r="G47" s="648"/>
      <c r="H47" s="648"/>
      <c r="I47" s="649"/>
      <c r="J47" s="244"/>
      <c r="K47" s="244"/>
      <c r="L47" s="244"/>
      <c r="M47" s="244"/>
      <c r="N47" s="244"/>
    </row>
    <row r="48" spans="2:14" ht="22.5" customHeight="1" x14ac:dyDescent="0.25">
      <c r="B48" s="652" t="s">
        <v>284</v>
      </c>
      <c r="C48" s="653"/>
      <c r="D48" s="653"/>
      <c r="E48" s="653"/>
      <c r="F48" s="653"/>
      <c r="G48" s="653"/>
      <c r="H48" s="653"/>
      <c r="I48" s="654"/>
      <c r="J48" s="244"/>
      <c r="K48" s="244"/>
      <c r="L48" s="244"/>
      <c r="M48" s="244"/>
      <c r="N48" s="244"/>
    </row>
    <row r="49" spans="2:14" ht="111.75" customHeight="1" x14ac:dyDescent="0.25">
      <c r="B49" s="623" t="s">
        <v>285</v>
      </c>
      <c r="C49" s="307" t="s">
        <v>333</v>
      </c>
      <c r="D49" s="625" t="s">
        <v>287</v>
      </c>
      <c r="E49" s="625"/>
      <c r="F49" s="625"/>
      <c r="G49" s="625" t="s">
        <v>288</v>
      </c>
      <c r="H49" s="625"/>
      <c r="I49" s="626"/>
      <c r="J49" s="245"/>
      <c r="K49" s="245"/>
      <c r="L49" s="245"/>
      <c r="M49" s="245"/>
      <c r="N49" s="245"/>
    </row>
    <row r="50" spans="2:14" ht="30.75" customHeight="1" x14ac:dyDescent="0.25">
      <c r="B50" s="624"/>
      <c r="C50" s="203"/>
      <c r="D50" s="615"/>
      <c r="E50" s="615"/>
      <c r="F50" s="615"/>
      <c r="G50" s="615"/>
      <c r="H50" s="615"/>
      <c r="I50" s="616"/>
    </row>
    <row r="51" spans="2:14" ht="32.25" customHeight="1" x14ac:dyDescent="0.25">
      <c r="B51" s="121" t="s">
        <v>289</v>
      </c>
      <c r="C51" s="650" t="s">
        <v>334</v>
      </c>
      <c r="D51" s="650"/>
      <c r="E51" s="650"/>
      <c r="F51" s="650"/>
      <c r="G51" s="650"/>
      <c r="H51" s="650"/>
      <c r="I51" s="651"/>
    </row>
    <row r="52" spans="2:14" ht="28.5" customHeight="1" x14ac:dyDescent="0.25">
      <c r="B52" s="122" t="s">
        <v>291</v>
      </c>
      <c r="C52" s="650" t="s">
        <v>334</v>
      </c>
      <c r="D52" s="650"/>
      <c r="E52" s="650"/>
      <c r="F52" s="650"/>
      <c r="G52" s="650"/>
      <c r="H52" s="650"/>
      <c r="I52" s="651"/>
    </row>
    <row r="53" spans="2:14" ht="30" customHeight="1" x14ac:dyDescent="0.25">
      <c r="B53" s="120" t="s">
        <v>292</v>
      </c>
      <c r="C53" s="681" t="s">
        <v>356</v>
      </c>
      <c r="D53" s="682"/>
      <c r="E53" s="682"/>
      <c r="F53" s="682"/>
      <c r="G53" s="682"/>
      <c r="H53" s="682"/>
      <c r="I53" s="682"/>
    </row>
    <row r="54" spans="2:14" ht="40.5" customHeight="1" x14ac:dyDescent="0.25">
      <c r="B54" s="116" t="s">
        <v>294</v>
      </c>
      <c r="C54" s="681" t="s">
        <v>335</v>
      </c>
      <c r="D54" s="682"/>
      <c r="E54" s="682"/>
      <c r="F54" s="682"/>
      <c r="G54" s="682"/>
      <c r="H54" s="682"/>
      <c r="I54" s="682"/>
      <c r="J54" s="267"/>
    </row>
    <row r="55" spans="2:14" ht="12.75" customHeight="1" x14ac:dyDescent="0.25">
      <c r="B55" s="109"/>
      <c r="C55" s="110"/>
      <c r="D55" s="110"/>
      <c r="E55" s="111"/>
      <c r="F55" s="111"/>
      <c r="G55" s="112"/>
      <c r="H55" s="113"/>
      <c r="I55" s="110"/>
    </row>
    <row r="56" spans="2:14" x14ac:dyDescent="0.25">
      <c r="B56" s="109"/>
      <c r="C56" s="110"/>
      <c r="D56" s="110"/>
      <c r="E56" s="111"/>
      <c r="F56" s="111"/>
      <c r="G56" s="112"/>
      <c r="H56" s="113"/>
      <c r="I56" s="110"/>
    </row>
    <row r="57" spans="2:14" x14ac:dyDescent="0.25">
      <c r="B57" s="109"/>
      <c r="C57" s="110"/>
      <c r="D57" s="110"/>
      <c r="E57" s="111"/>
      <c r="F57" s="111"/>
      <c r="G57" s="112"/>
      <c r="H57" s="113"/>
      <c r="I57" s="110"/>
    </row>
    <row r="58" spans="2:14" x14ac:dyDescent="0.25">
      <c r="B58" s="109"/>
      <c r="C58" s="110"/>
      <c r="D58" s="110"/>
      <c r="E58" s="111"/>
      <c r="F58" s="111"/>
      <c r="G58" s="112"/>
      <c r="H58" s="113"/>
      <c r="I58" s="110"/>
    </row>
    <row r="59" spans="2:14" x14ac:dyDescent="0.25">
      <c r="B59" s="109"/>
      <c r="C59" s="110"/>
      <c r="D59" s="110"/>
      <c r="E59" s="111"/>
      <c r="F59" s="111"/>
      <c r="G59" s="112"/>
      <c r="H59" s="113"/>
      <c r="I59" s="110"/>
    </row>
    <row r="60" spans="2:14" ht="25.5" customHeight="1" x14ac:dyDescent="0.25">
      <c r="B60" s="109"/>
      <c r="C60" s="110"/>
      <c r="D60" s="110"/>
      <c r="E60" s="111"/>
      <c r="F60" s="111"/>
      <c r="G60" s="112"/>
      <c r="H60" s="113"/>
      <c r="I60" s="110"/>
    </row>
  </sheetData>
  <sheetProtection algorithmName="SHA-512" hashValue="oVrxT1n+/vjRZlZosqDzK+WHVgo3yWtPJjnVHjmb/pGe8/TO7Zxs0U2XaxO1U0Reg5WYfuZDZQciizFdyd2MHA==" saltValue="AyLSUlRRzxf9NUZt+0/2yw==" spinCount="100000" sheet="1" objects="1" scenarios="1"/>
  <mergeCells count="59">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5:I45"/>
    <mergeCell ref="C46:I46"/>
    <mergeCell ref="C47:I47"/>
    <mergeCell ref="C52:I52"/>
    <mergeCell ref="C51:I51"/>
    <mergeCell ref="B48:I48"/>
    <mergeCell ref="B49:B50"/>
    <mergeCell ref="D49:F49"/>
    <mergeCell ref="G49:I49"/>
    <mergeCell ref="D50:F50"/>
    <mergeCell ref="G50:I50"/>
  </mergeCells>
  <dataValidations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rintOptions horizontalCentered="1"/>
  <pageMargins left="0.39370078740157483" right="0.39370078740157483" top="0.39370078740157483" bottom="0.39370078740157483" header="0" footer="0"/>
  <pageSetup scale="43"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69850</xdr:colOff>
                <xdr:row>1</xdr:row>
                <xdr:rowOff>31750</xdr:rowOff>
              </from>
              <to>
                <xdr:col>8</xdr:col>
                <xdr:colOff>1447800</xdr:colOff>
                <xdr:row>1</xdr:row>
                <xdr:rowOff>450850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80"/>
  <sheetViews>
    <sheetView showGridLines="0" tabSelected="1" view="pageBreakPreview" topLeftCell="A13" zoomScale="80" zoomScaleNormal="80" zoomScaleSheetLayoutView="80" workbookViewId="0">
      <selection activeCell="C45" sqref="C45:F48"/>
    </sheetView>
  </sheetViews>
  <sheetFormatPr baseColWidth="10" defaultColWidth="11.453125" defaultRowHeight="13" x14ac:dyDescent="0.3"/>
  <cols>
    <col min="1" max="1" width="1" style="7" customWidth="1"/>
    <col min="2" max="2" width="25.453125" style="8" customWidth="1"/>
    <col min="3" max="5" width="20.26953125" style="7" customWidth="1"/>
    <col min="6" max="6" width="23.90625" style="7" customWidth="1"/>
    <col min="7" max="7" width="26.26953125" style="9" customWidth="1"/>
    <col min="8" max="8" width="20.453125" style="7" customWidth="1"/>
    <col min="9" max="11" width="22.453125" style="7" customWidth="1"/>
    <col min="12" max="24" width="11.453125" style="3"/>
    <col min="25" max="16384" width="11.453125" style="7"/>
  </cols>
  <sheetData>
    <row r="1" spans="2:14" ht="37.5" customHeight="1" x14ac:dyDescent="0.25">
      <c r="B1" s="532"/>
      <c r="C1" s="683" t="s">
        <v>1</v>
      </c>
      <c r="D1" s="683"/>
      <c r="E1" s="683"/>
      <c r="F1" s="683"/>
      <c r="G1" s="683"/>
      <c r="H1" s="683"/>
      <c r="I1" s="536"/>
      <c r="J1" s="10"/>
      <c r="K1" s="10"/>
      <c r="M1" s="11" t="s">
        <v>67</v>
      </c>
    </row>
    <row r="2" spans="2:14" ht="37.5" customHeight="1" x14ac:dyDescent="0.25">
      <c r="B2" s="533"/>
      <c r="C2" s="684" t="s">
        <v>218</v>
      </c>
      <c r="D2" s="684"/>
      <c r="E2" s="684"/>
      <c r="F2" s="684"/>
      <c r="G2" s="684"/>
      <c r="H2" s="684"/>
      <c r="I2" s="537"/>
      <c r="J2" s="10"/>
      <c r="K2" s="10"/>
      <c r="M2" s="11" t="s">
        <v>68</v>
      </c>
    </row>
    <row r="3" spans="2:14" ht="37.5" customHeight="1" x14ac:dyDescent="0.25">
      <c r="B3" s="533"/>
      <c r="C3" s="684" t="s">
        <v>219</v>
      </c>
      <c r="D3" s="684"/>
      <c r="E3" s="684"/>
      <c r="F3" s="684" t="s">
        <v>220</v>
      </c>
      <c r="G3" s="684"/>
      <c r="H3" s="684"/>
      <c r="I3" s="537"/>
      <c r="J3" s="10"/>
      <c r="K3" s="10"/>
      <c r="M3" s="11" t="s">
        <v>70</v>
      </c>
    </row>
    <row r="4" spans="2:14" ht="23.25" customHeight="1" x14ac:dyDescent="0.25">
      <c r="B4" s="541" t="s">
        <v>221</v>
      </c>
      <c r="C4" s="542"/>
      <c r="D4" s="542"/>
      <c r="E4" s="542"/>
      <c r="F4" s="542"/>
      <c r="G4" s="542"/>
      <c r="H4" s="542"/>
      <c r="I4" s="543"/>
      <c r="J4" s="12"/>
      <c r="K4" s="12"/>
    </row>
    <row r="5" spans="2:14" ht="24" customHeight="1" x14ac:dyDescent="0.25">
      <c r="B5" s="544" t="s">
        <v>222</v>
      </c>
      <c r="C5" s="545"/>
      <c r="D5" s="545"/>
      <c r="E5" s="545"/>
      <c r="F5" s="545"/>
      <c r="G5" s="545"/>
      <c r="H5" s="545"/>
      <c r="I5" s="546"/>
      <c r="J5" s="40"/>
      <c r="K5" s="40"/>
      <c r="N5" s="6" t="s">
        <v>77</v>
      </c>
    </row>
    <row r="6" spans="2:14" ht="30.75" customHeight="1" x14ac:dyDescent="0.25">
      <c r="B6" s="118" t="s">
        <v>223</v>
      </c>
      <c r="C6" s="204">
        <v>4</v>
      </c>
      <c r="D6" s="547" t="s">
        <v>224</v>
      </c>
      <c r="E6" s="547"/>
      <c r="F6" s="721" t="s">
        <v>336</v>
      </c>
      <c r="G6" s="721"/>
      <c r="H6" s="721"/>
      <c r="I6" s="722"/>
      <c r="J6" s="14"/>
      <c r="K6" s="14"/>
      <c r="M6" s="11" t="s">
        <v>81</v>
      </c>
      <c r="N6" s="6" t="s">
        <v>82</v>
      </c>
    </row>
    <row r="7" spans="2:14" ht="30.75" customHeight="1" x14ac:dyDescent="0.25">
      <c r="B7" s="118" t="s">
        <v>226</v>
      </c>
      <c r="C7" s="204" t="s">
        <v>84</v>
      </c>
      <c r="D7" s="547" t="s">
        <v>227</v>
      </c>
      <c r="E7" s="547"/>
      <c r="F7" s="723" t="s">
        <v>318</v>
      </c>
      <c r="G7" s="723"/>
      <c r="H7" s="131" t="s">
        <v>229</v>
      </c>
      <c r="I7" s="205" t="s">
        <v>84</v>
      </c>
      <c r="J7" s="15"/>
      <c r="K7" s="15"/>
      <c r="M7" s="11" t="s">
        <v>88</v>
      </c>
      <c r="N7" s="6" t="s">
        <v>89</v>
      </c>
    </row>
    <row r="8" spans="2:14" ht="30.75" customHeight="1" x14ac:dyDescent="0.25">
      <c r="B8" s="118" t="s">
        <v>230</v>
      </c>
      <c r="C8" s="721" t="s">
        <v>231</v>
      </c>
      <c r="D8" s="721"/>
      <c r="E8" s="721"/>
      <c r="F8" s="721"/>
      <c r="G8" s="131" t="s">
        <v>232</v>
      </c>
      <c r="H8" s="738">
        <v>7550</v>
      </c>
      <c r="I8" s="739"/>
      <c r="J8" s="16"/>
      <c r="K8" s="16"/>
      <c r="M8" s="11" t="s">
        <v>93</v>
      </c>
      <c r="N8" s="6" t="s">
        <v>44</v>
      </c>
    </row>
    <row r="9" spans="2:14" ht="30.75" customHeight="1" x14ac:dyDescent="0.25">
      <c r="B9" s="118" t="s">
        <v>68</v>
      </c>
      <c r="C9" s="740" t="s">
        <v>93</v>
      </c>
      <c r="D9" s="740"/>
      <c r="E9" s="740"/>
      <c r="F9" s="740"/>
      <c r="G9" s="131" t="s">
        <v>233</v>
      </c>
      <c r="H9" s="741" t="s">
        <v>319</v>
      </c>
      <c r="I9" s="742"/>
      <c r="J9" s="17"/>
      <c r="K9" s="17"/>
      <c r="M9" s="18" t="s">
        <v>97</v>
      </c>
    </row>
    <row r="10" spans="2:14" ht="30.75" customHeight="1" x14ac:dyDescent="0.25">
      <c r="B10" s="118" t="s">
        <v>235</v>
      </c>
      <c r="C10" s="743" t="s">
        <v>337</v>
      </c>
      <c r="D10" s="743"/>
      <c r="E10" s="743"/>
      <c r="F10" s="743"/>
      <c r="G10" s="743"/>
      <c r="H10" s="743"/>
      <c r="I10" s="744"/>
      <c r="J10" s="19"/>
      <c r="K10" s="19"/>
      <c r="M10" s="18"/>
    </row>
    <row r="11" spans="2:14" ht="30.75" customHeight="1" x14ac:dyDescent="0.25">
      <c r="B11" s="118" t="s">
        <v>237</v>
      </c>
      <c r="C11" s="723" t="s">
        <v>238</v>
      </c>
      <c r="D11" s="723"/>
      <c r="E11" s="723"/>
      <c r="F11" s="723"/>
      <c r="G11" s="723"/>
      <c r="H11" s="723"/>
      <c r="I11" s="745"/>
      <c r="J11" s="15"/>
      <c r="K11" s="15"/>
      <c r="M11" s="18"/>
      <c r="N11" s="6" t="s">
        <v>102</v>
      </c>
    </row>
    <row r="12" spans="2:14" ht="30.75" customHeight="1" x14ac:dyDescent="0.25">
      <c r="B12" s="118" t="s">
        <v>239</v>
      </c>
      <c r="C12" s="746" t="s">
        <v>338</v>
      </c>
      <c r="D12" s="746"/>
      <c r="E12" s="746"/>
      <c r="F12" s="746"/>
      <c r="G12" s="131" t="s">
        <v>241</v>
      </c>
      <c r="H12" s="729" t="s">
        <v>106</v>
      </c>
      <c r="I12" s="730"/>
      <c r="J12" s="15"/>
      <c r="K12" s="15"/>
      <c r="M12" s="18" t="s">
        <v>107</v>
      </c>
      <c r="N12" s="6" t="s">
        <v>84</v>
      </c>
    </row>
    <row r="13" spans="2:14" ht="30.75" customHeight="1" x14ac:dyDescent="0.25">
      <c r="B13" s="118" t="s">
        <v>242</v>
      </c>
      <c r="C13" s="747" t="s">
        <v>299</v>
      </c>
      <c r="D13" s="747"/>
      <c r="E13" s="747"/>
      <c r="F13" s="747"/>
      <c r="G13" s="131" t="s">
        <v>244</v>
      </c>
      <c r="H13" s="723" t="s">
        <v>44</v>
      </c>
      <c r="I13" s="745"/>
      <c r="J13" s="15"/>
      <c r="K13" s="15"/>
      <c r="M13" s="18" t="s">
        <v>111</v>
      </c>
    </row>
    <row r="14" spans="2:14" ht="37.5" customHeight="1" x14ac:dyDescent="0.25">
      <c r="B14" s="118" t="s">
        <v>245</v>
      </c>
      <c r="C14" s="743" t="s">
        <v>339</v>
      </c>
      <c r="D14" s="743"/>
      <c r="E14" s="743"/>
      <c r="F14" s="743"/>
      <c r="G14" s="743"/>
      <c r="H14" s="743"/>
      <c r="I14" s="744"/>
      <c r="J14" s="19"/>
      <c r="K14" s="19"/>
      <c r="M14" s="18" t="s">
        <v>114</v>
      </c>
      <c r="N14" s="6"/>
    </row>
    <row r="15" spans="2:14" ht="30.75" customHeight="1" x14ac:dyDescent="0.25">
      <c r="B15" s="118" t="s">
        <v>247</v>
      </c>
      <c r="C15" s="736" t="s">
        <v>340</v>
      </c>
      <c r="D15" s="736"/>
      <c r="E15" s="736"/>
      <c r="F15" s="736"/>
      <c r="G15" s="736"/>
      <c r="H15" s="736"/>
      <c r="I15" s="737"/>
      <c r="J15" s="20"/>
      <c r="K15" s="20"/>
      <c r="M15" s="18" t="s">
        <v>118</v>
      </c>
      <c r="N15" s="6"/>
    </row>
    <row r="16" spans="2:14" ht="20.25" customHeight="1" x14ac:dyDescent="0.25">
      <c r="B16" s="118" t="s">
        <v>249</v>
      </c>
      <c r="C16" s="721" t="s">
        <v>341</v>
      </c>
      <c r="D16" s="721"/>
      <c r="E16" s="721"/>
      <c r="F16" s="721"/>
      <c r="G16" s="721"/>
      <c r="H16" s="721"/>
      <c r="I16" s="722"/>
      <c r="J16" s="21"/>
      <c r="K16" s="21"/>
      <c r="M16" s="18"/>
      <c r="N16" s="6"/>
    </row>
    <row r="17" spans="2:14" ht="30.75" customHeight="1" x14ac:dyDescent="0.25">
      <c r="B17" s="118" t="s">
        <v>251</v>
      </c>
      <c r="C17" s="723" t="s">
        <v>43</v>
      </c>
      <c r="D17" s="724"/>
      <c r="E17" s="724"/>
      <c r="F17" s="724"/>
      <c r="G17" s="724"/>
      <c r="H17" s="724"/>
      <c r="I17" s="725"/>
      <c r="J17" s="22"/>
      <c r="K17" s="22"/>
      <c r="M17" s="18" t="s">
        <v>106</v>
      </c>
      <c r="N17" s="6"/>
    </row>
    <row r="18" spans="2:14" ht="18" customHeight="1" x14ac:dyDescent="0.25">
      <c r="B18" s="568" t="s">
        <v>252</v>
      </c>
      <c r="C18" s="569" t="s">
        <v>253</v>
      </c>
      <c r="D18" s="569"/>
      <c r="E18" s="569"/>
      <c r="F18" s="570" t="s">
        <v>254</v>
      </c>
      <c r="G18" s="570"/>
      <c r="H18" s="570"/>
      <c r="I18" s="571"/>
      <c r="J18" s="23"/>
      <c r="K18" s="23"/>
      <c r="M18" s="18" t="s">
        <v>128</v>
      </c>
      <c r="N18" s="6"/>
    </row>
    <row r="19" spans="2:14" ht="39.75" customHeight="1" x14ac:dyDescent="0.25">
      <c r="B19" s="568"/>
      <c r="C19" s="721" t="s">
        <v>342</v>
      </c>
      <c r="D19" s="721"/>
      <c r="E19" s="721"/>
      <c r="F19" s="721" t="s">
        <v>343</v>
      </c>
      <c r="G19" s="721"/>
      <c r="H19" s="721"/>
      <c r="I19" s="722"/>
      <c r="J19" s="21"/>
      <c r="K19" s="21"/>
      <c r="M19" s="18" t="s">
        <v>132</v>
      </c>
      <c r="N19" s="6"/>
    </row>
    <row r="20" spans="2:14" ht="39.75" customHeight="1" x14ac:dyDescent="0.25">
      <c r="B20" s="118" t="s">
        <v>257</v>
      </c>
      <c r="C20" s="726" t="s">
        <v>43</v>
      </c>
      <c r="D20" s="727"/>
      <c r="E20" s="728"/>
      <c r="F20" s="729" t="s">
        <v>43</v>
      </c>
      <c r="G20" s="729"/>
      <c r="H20" s="729"/>
      <c r="I20" s="730"/>
      <c r="J20" s="15"/>
      <c r="K20" s="15"/>
      <c r="M20" s="18"/>
      <c r="N20" s="6"/>
    </row>
    <row r="21" spans="2:14" ht="42" customHeight="1" x14ac:dyDescent="0.25">
      <c r="B21" s="118" t="s">
        <v>258</v>
      </c>
      <c r="C21" s="731" t="s">
        <v>344</v>
      </c>
      <c r="D21" s="732"/>
      <c r="E21" s="733"/>
      <c r="F21" s="707" t="s">
        <v>345</v>
      </c>
      <c r="G21" s="708"/>
      <c r="H21" s="708"/>
      <c r="I21" s="709"/>
      <c r="J21" s="20"/>
      <c r="K21" s="20"/>
      <c r="M21" s="24"/>
      <c r="N21" s="6"/>
    </row>
    <row r="22" spans="2:14" ht="23.25" customHeight="1" x14ac:dyDescent="0.25">
      <c r="B22" s="118" t="s">
        <v>261</v>
      </c>
      <c r="C22" s="716">
        <v>45292</v>
      </c>
      <c r="D22" s="734"/>
      <c r="E22" s="735"/>
      <c r="F22" s="131" t="s">
        <v>262</v>
      </c>
      <c r="G22" s="249">
        <v>15</v>
      </c>
      <c r="H22" s="131" t="s">
        <v>263</v>
      </c>
      <c r="I22" s="284">
        <v>0.85</v>
      </c>
      <c r="J22" s="25"/>
      <c r="K22" s="25"/>
      <c r="M22" s="24"/>
    </row>
    <row r="23" spans="2:14" ht="27" customHeight="1" x14ac:dyDescent="0.25">
      <c r="B23" s="118" t="s">
        <v>264</v>
      </c>
      <c r="C23" s="716">
        <v>45443</v>
      </c>
      <c r="D23" s="708"/>
      <c r="E23" s="717"/>
      <c r="F23" s="131" t="s">
        <v>265</v>
      </c>
      <c r="G23" s="718">
        <v>0.15</v>
      </c>
      <c r="H23" s="719"/>
      <c r="I23" s="720"/>
      <c r="J23" s="26"/>
      <c r="K23" s="26"/>
      <c r="M23" s="24"/>
    </row>
    <row r="24" spans="2:14" ht="30.75" customHeight="1" x14ac:dyDescent="0.25">
      <c r="B24" s="197" t="s">
        <v>266</v>
      </c>
      <c r="C24" s="704" t="s">
        <v>118</v>
      </c>
      <c r="D24" s="705"/>
      <c r="E24" s="706"/>
      <c r="F24" s="198" t="s">
        <v>268</v>
      </c>
      <c r="G24" s="707" t="s">
        <v>269</v>
      </c>
      <c r="H24" s="708"/>
      <c r="I24" s="709"/>
      <c r="J24" s="23"/>
      <c r="K24" s="23"/>
      <c r="M24" s="24"/>
    </row>
    <row r="25" spans="2:14" ht="22.5" customHeight="1" x14ac:dyDescent="0.25">
      <c r="B25" s="652" t="s">
        <v>270</v>
      </c>
      <c r="C25" s="653"/>
      <c r="D25" s="653"/>
      <c r="E25" s="653"/>
      <c r="F25" s="653"/>
      <c r="G25" s="653"/>
      <c r="H25" s="653"/>
      <c r="I25" s="654"/>
      <c r="J25" s="40"/>
      <c r="K25" s="40"/>
      <c r="M25" s="24"/>
    </row>
    <row r="26" spans="2:14" ht="43.5" customHeight="1" x14ac:dyDescent="0.25">
      <c r="B26" s="100" t="s">
        <v>148</v>
      </c>
      <c r="C26" s="134" t="s">
        <v>271</v>
      </c>
      <c r="D26" s="134" t="s">
        <v>272</v>
      </c>
      <c r="E26" s="135" t="s">
        <v>273</v>
      </c>
      <c r="F26" s="134" t="s">
        <v>274</v>
      </c>
      <c r="G26" s="134" t="s">
        <v>275</v>
      </c>
      <c r="H26" s="135" t="s">
        <v>329</v>
      </c>
      <c r="I26" s="136" t="s">
        <v>277</v>
      </c>
      <c r="M26" s="24"/>
    </row>
    <row r="27" spans="2:14" ht="19.5" customHeight="1" x14ac:dyDescent="0.25">
      <c r="B27" s="101" t="s">
        <v>157</v>
      </c>
      <c r="C27" s="146">
        <f>+G23*16%</f>
        <v>2.4E-2</v>
      </c>
      <c r="D27" s="146">
        <v>2.4E-2</v>
      </c>
      <c r="E27" s="128">
        <f>D27/C27</f>
        <v>1</v>
      </c>
      <c r="F27" s="710">
        <f>SUM(C27:C31)</f>
        <v>0.15</v>
      </c>
      <c r="G27" s="710">
        <f>SUM(D27:D31)</f>
        <v>2.4E-2</v>
      </c>
      <c r="H27" s="207">
        <f>+(D27*100%)/$G$23</f>
        <v>0.16</v>
      </c>
      <c r="I27" s="713">
        <f>G27+I22</f>
        <v>0.874</v>
      </c>
      <c r="M27" s="24"/>
    </row>
    <row r="28" spans="2:14" ht="19.5" customHeight="1" x14ac:dyDescent="0.25">
      <c r="B28" s="101" t="s">
        <v>158</v>
      </c>
      <c r="C28" s="146">
        <f>+G23*0%</f>
        <v>0</v>
      </c>
      <c r="D28" s="146">
        <v>0</v>
      </c>
      <c r="E28" s="128">
        <v>0</v>
      </c>
      <c r="F28" s="711"/>
      <c r="G28" s="711"/>
      <c r="H28" s="207">
        <f>+IF(D28="","",((D28*100%)/$G$23)+H27)</f>
        <v>0.16</v>
      </c>
      <c r="I28" s="714"/>
      <c r="M28" s="24"/>
    </row>
    <row r="29" spans="2:14" ht="19.5" customHeight="1" x14ac:dyDescent="0.25">
      <c r="B29" s="101" t="s">
        <v>159</v>
      </c>
      <c r="C29" s="146">
        <f>+G23*0%</f>
        <v>0</v>
      </c>
      <c r="D29" s="146">
        <v>0</v>
      </c>
      <c r="E29" s="128">
        <v>0</v>
      </c>
      <c r="F29" s="711"/>
      <c r="G29" s="711"/>
      <c r="H29" s="207">
        <f t="shared" ref="H29:H38" si="0">+IF(D29="","",((D29*100%)/$G$23)+H28)</f>
        <v>0.16</v>
      </c>
      <c r="I29" s="714"/>
      <c r="M29" s="24"/>
    </row>
    <row r="30" spans="2:14" ht="19.5" customHeight="1" x14ac:dyDescent="0.25">
      <c r="B30" s="101" t="s">
        <v>160</v>
      </c>
      <c r="C30" s="146">
        <f>+G23*0%</f>
        <v>0</v>
      </c>
      <c r="D30" s="146">
        <v>0</v>
      </c>
      <c r="E30" s="128">
        <v>0</v>
      </c>
      <c r="F30" s="711"/>
      <c r="G30" s="711"/>
      <c r="H30" s="207">
        <f t="shared" si="0"/>
        <v>0.16</v>
      </c>
      <c r="I30" s="714"/>
    </row>
    <row r="31" spans="2:14" ht="19.5" customHeight="1" x14ac:dyDescent="0.25">
      <c r="B31" s="101" t="s">
        <v>161</v>
      </c>
      <c r="C31" s="146">
        <f>+G23*84%</f>
        <v>0.126</v>
      </c>
      <c r="D31" s="146"/>
      <c r="E31" s="128">
        <f t="shared" ref="E31" si="1">D31/C31</f>
        <v>0</v>
      </c>
      <c r="F31" s="711"/>
      <c r="G31" s="711"/>
      <c r="H31" s="207" t="str">
        <f t="shared" si="0"/>
        <v/>
      </c>
      <c r="I31" s="714"/>
    </row>
    <row r="32" spans="2:14" ht="19.5" hidden="1" customHeight="1" x14ac:dyDescent="0.25">
      <c r="B32" s="101" t="s">
        <v>162</v>
      </c>
      <c r="C32" s="146"/>
      <c r="D32" s="146"/>
      <c r="E32" s="128"/>
      <c r="F32" s="711"/>
      <c r="G32" s="711"/>
      <c r="H32" s="207" t="str">
        <f t="shared" si="0"/>
        <v/>
      </c>
      <c r="I32" s="714"/>
    </row>
    <row r="33" spans="2:11" ht="19.5" hidden="1" customHeight="1" x14ac:dyDescent="0.25">
      <c r="B33" s="101" t="s">
        <v>163</v>
      </c>
      <c r="C33" s="146"/>
      <c r="D33" s="146"/>
      <c r="E33" s="128"/>
      <c r="F33" s="711"/>
      <c r="G33" s="711"/>
      <c r="H33" s="207" t="str">
        <f t="shared" si="0"/>
        <v/>
      </c>
      <c r="I33" s="714"/>
    </row>
    <row r="34" spans="2:11" ht="19.5" hidden="1" customHeight="1" x14ac:dyDescent="0.25">
      <c r="B34" s="101" t="s">
        <v>164</v>
      </c>
      <c r="C34" s="206"/>
      <c r="D34" s="206"/>
      <c r="E34" s="128"/>
      <c r="F34" s="711"/>
      <c r="G34" s="711"/>
      <c r="H34" s="207" t="str">
        <f t="shared" si="0"/>
        <v/>
      </c>
      <c r="I34" s="714"/>
    </row>
    <row r="35" spans="2:11" ht="19.5" hidden="1" customHeight="1" x14ac:dyDescent="0.25">
      <c r="B35" s="101" t="s">
        <v>165</v>
      </c>
      <c r="C35" s="206"/>
      <c r="D35" s="206"/>
      <c r="E35" s="128"/>
      <c r="F35" s="711"/>
      <c r="G35" s="711"/>
      <c r="H35" s="207" t="str">
        <f t="shared" si="0"/>
        <v/>
      </c>
      <c r="I35" s="714"/>
    </row>
    <row r="36" spans="2:11" ht="19.5" hidden="1" customHeight="1" x14ac:dyDescent="0.25">
      <c r="B36" s="101" t="s">
        <v>166</v>
      </c>
      <c r="C36" s="206"/>
      <c r="D36" s="206"/>
      <c r="E36" s="128"/>
      <c r="F36" s="711"/>
      <c r="G36" s="711"/>
      <c r="H36" s="207" t="str">
        <f t="shared" si="0"/>
        <v/>
      </c>
      <c r="I36" s="714"/>
    </row>
    <row r="37" spans="2:11" ht="19.5" hidden="1" customHeight="1" x14ac:dyDescent="0.25">
      <c r="B37" s="101" t="s">
        <v>167</v>
      </c>
      <c r="C37" s="206"/>
      <c r="D37" s="206"/>
      <c r="E37" s="128"/>
      <c r="F37" s="711"/>
      <c r="G37" s="711"/>
      <c r="H37" s="207" t="str">
        <f t="shared" si="0"/>
        <v/>
      </c>
      <c r="I37" s="714"/>
    </row>
    <row r="38" spans="2:11" ht="19.5" hidden="1" customHeight="1" x14ac:dyDescent="0.25">
      <c r="B38" s="101" t="s">
        <v>168</v>
      </c>
      <c r="C38" s="206"/>
      <c r="D38" s="206"/>
      <c r="E38" s="128"/>
      <c r="F38" s="712"/>
      <c r="G38" s="712"/>
      <c r="H38" s="207" t="str">
        <f t="shared" si="0"/>
        <v/>
      </c>
      <c r="I38" s="715"/>
    </row>
    <row r="39" spans="2:11" ht="119" customHeight="1" x14ac:dyDescent="0.25">
      <c r="B39" s="119" t="s">
        <v>279</v>
      </c>
      <c r="C39" s="701" t="s">
        <v>473</v>
      </c>
      <c r="D39" s="702"/>
      <c r="E39" s="702"/>
      <c r="F39" s="702"/>
      <c r="G39" s="702"/>
      <c r="H39" s="702"/>
      <c r="I39" s="703"/>
    </row>
    <row r="40" spans="2:11" ht="34.5" customHeight="1" x14ac:dyDescent="0.25">
      <c r="B40" s="599"/>
      <c r="C40" s="600"/>
      <c r="D40" s="600"/>
      <c r="E40" s="600"/>
      <c r="F40" s="600"/>
      <c r="G40" s="600"/>
      <c r="H40" s="600"/>
      <c r="I40" s="601"/>
      <c r="J40" s="40"/>
      <c r="K40" s="40"/>
    </row>
    <row r="41" spans="2:11" ht="34.5" customHeight="1" x14ac:dyDescent="0.25">
      <c r="B41" s="602"/>
      <c r="C41" s="603"/>
      <c r="D41" s="603"/>
      <c r="E41" s="603"/>
      <c r="F41" s="603"/>
      <c r="G41" s="603"/>
      <c r="H41" s="603"/>
      <c r="I41" s="604"/>
      <c r="J41" s="28"/>
      <c r="K41" s="28"/>
    </row>
    <row r="42" spans="2:11" ht="34.5" customHeight="1" x14ac:dyDescent="0.25">
      <c r="B42" s="602"/>
      <c r="C42" s="603"/>
      <c r="D42" s="603"/>
      <c r="E42" s="603"/>
      <c r="F42" s="603"/>
      <c r="G42" s="603"/>
      <c r="H42" s="603"/>
      <c r="I42" s="604"/>
      <c r="J42" s="28"/>
      <c r="K42" s="28"/>
    </row>
    <row r="43" spans="2:11" ht="34.5" customHeight="1" x14ac:dyDescent="0.25">
      <c r="B43" s="602"/>
      <c r="C43" s="603"/>
      <c r="D43" s="603"/>
      <c r="E43" s="603"/>
      <c r="F43" s="603"/>
      <c r="G43" s="603"/>
      <c r="H43" s="603"/>
      <c r="I43" s="604"/>
      <c r="J43" s="28"/>
      <c r="K43" s="28"/>
    </row>
    <row r="44" spans="2:11" ht="34.5" customHeight="1" x14ac:dyDescent="0.25">
      <c r="B44" s="605"/>
      <c r="C44" s="606"/>
      <c r="D44" s="606"/>
      <c r="E44" s="606"/>
      <c r="F44" s="606"/>
      <c r="G44" s="606"/>
      <c r="H44" s="606"/>
      <c r="I44" s="607"/>
      <c r="J44" s="12"/>
      <c r="K44" s="12"/>
    </row>
    <row r="45" spans="2:11" ht="24.65" customHeight="1" x14ac:dyDescent="0.25">
      <c r="B45" s="687" t="s">
        <v>280</v>
      </c>
      <c r="C45" s="689" t="s">
        <v>473</v>
      </c>
      <c r="D45" s="689"/>
      <c r="E45" s="689"/>
      <c r="F45" s="690"/>
      <c r="G45" s="139"/>
      <c r="H45" s="140" t="s">
        <v>148</v>
      </c>
      <c r="I45" s="141" t="s">
        <v>306</v>
      </c>
      <c r="J45" s="12"/>
      <c r="K45" s="12"/>
    </row>
    <row r="46" spans="2:11" ht="56" x14ac:dyDescent="0.25">
      <c r="B46" s="688"/>
      <c r="C46" s="691"/>
      <c r="D46" s="691"/>
      <c r="E46" s="691"/>
      <c r="F46" s="692"/>
      <c r="G46" s="305" t="s">
        <v>346</v>
      </c>
      <c r="H46" s="246" t="s">
        <v>347</v>
      </c>
      <c r="I46" s="276" t="s">
        <v>348</v>
      </c>
      <c r="J46" s="29">
        <f>8+8+4+2</f>
        <v>22</v>
      </c>
      <c r="K46" s="29"/>
    </row>
    <row r="47" spans="2:11" ht="42" x14ac:dyDescent="0.25">
      <c r="B47" s="688"/>
      <c r="C47" s="691"/>
      <c r="D47" s="691"/>
      <c r="E47" s="691"/>
      <c r="F47" s="692"/>
      <c r="G47" s="305" t="s">
        <v>349</v>
      </c>
      <c r="H47" s="246" t="s">
        <v>350</v>
      </c>
      <c r="I47" s="276" t="s">
        <v>351</v>
      </c>
      <c r="J47" s="29"/>
      <c r="K47" s="29"/>
    </row>
    <row r="48" spans="2:11" ht="131.5" customHeight="1" x14ac:dyDescent="0.25">
      <c r="B48" s="688"/>
      <c r="C48" s="693"/>
      <c r="D48" s="693"/>
      <c r="E48" s="693"/>
      <c r="F48" s="694"/>
      <c r="G48" s="305" t="s">
        <v>352</v>
      </c>
      <c r="H48" s="274">
        <v>0</v>
      </c>
      <c r="I48" s="275">
        <v>5</v>
      </c>
      <c r="J48" s="29"/>
      <c r="K48" s="29"/>
    </row>
    <row r="49" spans="2:11" ht="32.25" customHeight="1" x14ac:dyDescent="0.25">
      <c r="B49" s="118" t="s">
        <v>282</v>
      </c>
      <c r="C49" s="695" t="s">
        <v>353</v>
      </c>
      <c r="D49" s="696"/>
      <c r="E49" s="696"/>
      <c r="F49" s="696"/>
      <c r="G49" s="696"/>
      <c r="H49" s="696"/>
      <c r="I49" s="697"/>
      <c r="J49" s="29"/>
      <c r="K49" s="29"/>
    </row>
    <row r="50" spans="2:11" ht="51.5" customHeight="1" x14ac:dyDescent="0.25">
      <c r="B50" s="120" t="s">
        <v>283</v>
      </c>
      <c r="C50" s="698" t="s">
        <v>354</v>
      </c>
      <c r="D50" s="699"/>
      <c r="E50" s="699"/>
      <c r="F50" s="699"/>
      <c r="G50" s="699"/>
      <c r="H50" s="699"/>
      <c r="I50" s="700"/>
      <c r="J50" s="29"/>
      <c r="K50" s="29"/>
    </row>
    <row r="51" spans="2:11" ht="22.5" customHeight="1" x14ac:dyDescent="0.25">
      <c r="B51" s="652" t="s">
        <v>284</v>
      </c>
      <c r="C51" s="653"/>
      <c r="D51" s="653"/>
      <c r="E51" s="653"/>
      <c r="F51" s="653"/>
      <c r="G51" s="653"/>
      <c r="H51" s="653"/>
      <c r="I51" s="654"/>
      <c r="J51" s="29"/>
      <c r="K51" s="29"/>
    </row>
    <row r="52" spans="2:11" ht="22.5" customHeight="1" x14ac:dyDescent="0.25">
      <c r="B52" s="623" t="s">
        <v>285</v>
      </c>
      <c r="C52" s="137" t="s">
        <v>286</v>
      </c>
      <c r="D52" s="625" t="s">
        <v>287</v>
      </c>
      <c r="E52" s="625"/>
      <c r="F52" s="625"/>
      <c r="G52" s="625" t="s">
        <v>288</v>
      </c>
      <c r="H52" s="625"/>
      <c r="I52" s="626"/>
      <c r="J52" s="30"/>
      <c r="K52" s="30"/>
    </row>
    <row r="53" spans="2:11" ht="30.75" customHeight="1" x14ac:dyDescent="0.25">
      <c r="B53" s="624"/>
      <c r="C53" s="203"/>
      <c r="D53" s="615"/>
      <c r="E53" s="615"/>
      <c r="F53" s="615"/>
      <c r="G53" s="615"/>
      <c r="H53" s="615"/>
      <c r="I53" s="616"/>
      <c r="J53" s="30"/>
      <c r="K53" s="30"/>
    </row>
    <row r="54" spans="2:11" ht="12.5" x14ac:dyDescent="0.25">
      <c r="B54" s="121" t="s">
        <v>289</v>
      </c>
      <c r="C54" s="615" t="s">
        <v>355</v>
      </c>
      <c r="D54" s="615"/>
      <c r="E54" s="615"/>
      <c r="F54" s="615"/>
      <c r="G54" s="615"/>
      <c r="H54" s="615"/>
      <c r="I54" s="616"/>
      <c r="J54" s="32"/>
      <c r="K54" s="32"/>
    </row>
    <row r="55" spans="2:11" ht="12.5" x14ac:dyDescent="0.25">
      <c r="B55" s="122" t="s">
        <v>291</v>
      </c>
      <c r="C55" s="615" t="s">
        <v>355</v>
      </c>
      <c r="D55" s="615"/>
      <c r="E55" s="615"/>
      <c r="F55" s="615"/>
      <c r="G55" s="615"/>
      <c r="H55" s="615"/>
      <c r="I55" s="616"/>
      <c r="J55" s="32"/>
      <c r="K55" s="32"/>
    </row>
    <row r="56" spans="2:11" ht="30" customHeight="1" x14ac:dyDescent="0.25">
      <c r="B56" s="120" t="s">
        <v>292</v>
      </c>
      <c r="C56" s="685" t="s">
        <v>356</v>
      </c>
      <c r="D56" s="686"/>
      <c r="E56" s="686"/>
      <c r="F56" s="686"/>
      <c r="G56" s="686"/>
      <c r="H56" s="686"/>
      <c r="I56" s="686"/>
      <c r="J56" s="33"/>
      <c r="K56" s="33"/>
    </row>
    <row r="57" spans="2:11" ht="31.5" customHeight="1" x14ac:dyDescent="0.25">
      <c r="B57" s="116" t="s">
        <v>294</v>
      </c>
      <c r="C57" s="685" t="s">
        <v>357</v>
      </c>
      <c r="D57" s="686"/>
      <c r="E57" s="686"/>
      <c r="F57" s="686"/>
      <c r="G57" s="686"/>
      <c r="H57" s="686"/>
      <c r="I57" s="686"/>
      <c r="J57" s="34"/>
      <c r="K57" s="34"/>
    </row>
    <row r="58" spans="2:11" ht="12.75" customHeight="1" x14ac:dyDescent="0.25">
      <c r="B58" s="123"/>
      <c r="C58" s="124"/>
      <c r="D58" s="124"/>
      <c r="E58" s="125"/>
      <c r="F58" s="125"/>
      <c r="G58" s="126"/>
      <c r="H58" s="127"/>
      <c r="I58" s="124"/>
      <c r="J58" s="34"/>
      <c r="K58" s="34"/>
    </row>
    <row r="59" spans="2:11" ht="13.4" customHeight="1" x14ac:dyDescent="0.25">
      <c r="B59" s="123"/>
      <c r="C59" s="124"/>
      <c r="D59" s="124"/>
      <c r="E59" s="125"/>
      <c r="F59" s="125"/>
      <c r="G59" s="126"/>
      <c r="H59" s="127"/>
      <c r="I59" s="124"/>
      <c r="J59" s="34"/>
      <c r="K59" s="34"/>
    </row>
    <row r="60" spans="2:11" ht="13.4" customHeight="1" x14ac:dyDescent="0.25">
      <c r="B60" s="123"/>
      <c r="C60" s="124"/>
      <c r="D60" s="124"/>
      <c r="E60" s="125"/>
      <c r="F60" s="125"/>
      <c r="G60" s="126"/>
      <c r="H60" s="127"/>
      <c r="I60" s="124"/>
      <c r="J60" s="34"/>
      <c r="K60" s="34"/>
    </row>
    <row r="61" spans="2:11" ht="13.4" customHeight="1" x14ac:dyDescent="0.25">
      <c r="B61" s="123"/>
      <c r="C61" s="124"/>
      <c r="D61" s="124"/>
      <c r="E61" s="125"/>
      <c r="F61" s="125"/>
      <c r="G61" s="126"/>
      <c r="H61" s="127"/>
      <c r="I61" s="124"/>
      <c r="J61" s="34"/>
      <c r="K61" s="34"/>
    </row>
    <row r="62" spans="2:11" ht="13.4" customHeight="1" x14ac:dyDescent="0.25">
      <c r="B62" s="123"/>
      <c r="C62" s="124"/>
      <c r="D62" s="124"/>
      <c r="E62" s="125"/>
      <c r="F62" s="125"/>
      <c r="G62" s="126"/>
      <c r="H62" s="127"/>
      <c r="I62" s="124"/>
      <c r="J62" s="34"/>
      <c r="K62" s="34"/>
    </row>
    <row r="63" spans="2:11" ht="25.5" customHeight="1" x14ac:dyDescent="0.25">
      <c r="B63" s="123"/>
      <c r="C63" s="124"/>
      <c r="D63" s="124"/>
      <c r="E63" s="125"/>
      <c r="F63" s="125"/>
      <c r="G63" s="126"/>
      <c r="H63" s="127"/>
      <c r="I63" s="124"/>
      <c r="J63" s="34"/>
      <c r="K63" s="34"/>
    </row>
    <row r="64" spans="2:11" ht="13.4" customHeight="1" x14ac:dyDescent="0.3"/>
    <row r="65" ht="13.4" customHeight="1" x14ac:dyDescent="0.3"/>
    <row r="66" ht="13.4" customHeight="1" x14ac:dyDescent="0.3"/>
    <row r="67" ht="13.4" customHeight="1" x14ac:dyDescent="0.3"/>
    <row r="68" ht="13.4" customHeight="1" x14ac:dyDescent="0.3"/>
    <row r="69" ht="13.4" customHeight="1" x14ac:dyDescent="0.3"/>
    <row r="70" ht="13.4" customHeight="1" x14ac:dyDescent="0.3"/>
    <row r="71" ht="13.4" customHeight="1" x14ac:dyDescent="0.3"/>
    <row r="72" ht="13.4" customHeight="1" x14ac:dyDescent="0.3"/>
    <row r="73" ht="13.4" customHeight="1" x14ac:dyDescent="0.3"/>
    <row r="74" ht="13.4" customHeight="1" x14ac:dyDescent="0.3"/>
    <row r="75" ht="13.4" customHeight="1" x14ac:dyDescent="0.3"/>
    <row r="76" ht="13.4" customHeight="1" x14ac:dyDescent="0.3"/>
    <row r="77" ht="13.4" customHeight="1" x14ac:dyDescent="0.3"/>
    <row r="78" ht="13.4" customHeight="1" x14ac:dyDescent="0.3"/>
    <row r="79" ht="13.4" customHeight="1" x14ac:dyDescent="0.3"/>
    <row r="80" ht="13.4" customHeight="1" x14ac:dyDescent="0.3"/>
  </sheetData>
  <sheetProtection algorithmName="SHA-512" hashValue="Ruenx2wyZofsS/UlCvmSgYL3Wnd5Kzi1eaLXNPFxO1s5w7tQTsiPbIRvfOMEYNV1e/FNzGogRDiAnj6wMU9Pfg==" saltValue="HjssFH86q+VXxr0Cz9Cap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46" orientation="portrait" r:id="rId1"/>
  <rowBreaks count="1" manualBreakCount="1">
    <brk id="48" max="8" man="1"/>
  </rowBreaks>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69850</xdr:colOff>
                <xdr:row>1</xdr:row>
                <xdr:rowOff>31750</xdr:rowOff>
              </from>
              <to>
                <xdr:col>8</xdr:col>
                <xdr:colOff>1447800</xdr:colOff>
                <xdr:row>1</xdr:row>
                <xdr:rowOff>450850</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74B9-B923-42EB-997F-AE035389E6F1}">
  <sheetPr>
    <tabColor rgb="FF92D050"/>
  </sheetPr>
  <dimension ref="B1:X72"/>
  <sheetViews>
    <sheetView view="pageBreakPreview" topLeftCell="A48" zoomScale="80" zoomScaleNormal="85" zoomScaleSheetLayoutView="80" zoomScalePageLayoutView="85" workbookViewId="0">
      <selection activeCell="H52" sqref="H52"/>
    </sheetView>
  </sheetViews>
  <sheetFormatPr baseColWidth="10" defaultColWidth="10.7265625" defaultRowHeight="13" x14ac:dyDescent="0.3"/>
  <cols>
    <col min="1" max="1" width="1" style="83" customWidth="1"/>
    <col min="2" max="2" width="25.453125" style="114" customWidth="1"/>
    <col min="3" max="3" width="14.453125" style="83" customWidth="1"/>
    <col min="4" max="4" width="20.1796875" style="83" customWidth="1"/>
    <col min="5" max="5" width="16.453125" style="83" customWidth="1"/>
    <col min="6" max="6" width="35" style="83" customWidth="1"/>
    <col min="7" max="7" width="28.26953125" style="114" customWidth="1"/>
    <col min="8" max="8" width="13.81640625" style="83" customWidth="1"/>
    <col min="9" max="9" width="22.90625" style="83" customWidth="1"/>
    <col min="10" max="11" width="22.453125" style="83" customWidth="1"/>
    <col min="12" max="24" width="10.7265625" style="81"/>
    <col min="25" max="16384" width="10.7265625" style="83"/>
  </cols>
  <sheetData>
    <row r="1" spans="2:14" ht="37.5" customHeight="1" x14ac:dyDescent="0.25">
      <c r="B1" s="532"/>
      <c r="C1" s="683" t="s">
        <v>1</v>
      </c>
      <c r="D1" s="683"/>
      <c r="E1" s="683"/>
      <c r="F1" s="683"/>
      <c r="G1" s="683"/>
      <c r="H1" s="683"/>
      <c r="I1" s="536"/>
      <c r="J1" s="80"/>
      <c r="K1" s="80"/>
      <c r="M1" s="82" t="s">
        <v>67</v>
      </c>
    </row>
    <row r="2" spans="2:14" ht="37.5" customHeight="1" x14ac:dyDescent="0.25">
      <c r="B2" s="533"/>
      <c r="C2" s="539" t="s">
        <v>218</v>
      </c>
      <c r="D2" s="539"/>
      <c r="E2" s="539"/>
      <c r="F2" s="539"/>
      <c r="G2" s="539"/>
      <c r="H2" s="539"/>
      <c r="I2" s="537"/>
      <c r="J2" s="80"/>
      <c r="K2" s="80"/>
      <c r="M2" s="82" t="s">
        <v>68</v>
      </c>
    </row>
    <row r="3" spans="2:14" ht="37.5" customHeight="1" thickBot="1" x14ac:dyDescent="0.3">
      <c r="B3" s="534"/>
      <c r="C3" s="540" t="s">
        <v>219</v>
      </c>
      <c r="D3" s="540"/>
      <c r="E3" s="540"/>
      <c r="F3" s="540" t="s">
        <v>220</v>
      </c>
      <c r="G3" s="540"/>
      <c r="H3" s="540"/>
      <c r="I3" s="538"/>
      <c r="J3" s="80"/>
      <c r="K3" s="80"/>
      <c r="M3" s="82" t="s">
        <v>70</v>
      </c>
    </row>
    <row r="4" spans="2:14" ht="23.25" customHeight="1" x14ac:dyDescent="0.25">
      <c r="B4" s="541" t="s">
        <v>221</v>
      </c>
      <c r="C4" s="542"/>
      <c r="D4" s="542"/>
      <c r="E4" s="542"/>
      <c r="F4" s="542"/>
      <c r="G4" s="542"/>
      <c r="H4" s="542"/>
      <c r="I4" s="543"/>
      <c r="J4" s="84"/>
      <c r="K4" s="84"/>
    </row>
    <row r="5" spans="2:14" ht="24" customHeight="1" x14ac:dyDescent="0.25">
      <c r="B5" s="544" t="s">
        <v>222</v>
      </c>
      <c r="C5" s="545"/>
      <c r="D5" s="545"/>
      <c r="E5" s="545"/>
      <c r="F5" s="545"/>
      <c r="G5" s="545"/>
      <c r="H5" s="545"/>
      <c r="I5" s="546"/>
      <c r="J5" s="85"/>
      <c r="K5" s="85"/>
      <c r="N5" s="86" t="s">
        <v>77</v>
      </c>
    </row>
    <row r="6" spans="2:14" ht="30.75" customHeight="1" x14ac:dyDescent="0.25">
      <c r="B6" s="302" t="s">
        <v>223</v>
      </c>
      <c r="C6" s="301">
        <v>5</v>
      </c>
      <c r="D6" s="547" t="s">
        <v>224</v>
      </c>
      <c r="E6" s="547"/>
      <c r="F6" s="548" t="s">
        <v>358</v>
      </c>
      <c r="G6" s="548"/>
      <c r="H6" s="548"/>
      <c r="I6" s="549"/>
      <c r="J6" s="87"/>
      <c r="K6" s="87"/>
      <c r="M6" s="82" t="s">
        <v>81</v>
      </c>
      <c r="N6" s="86" t="s">
        <v>82</v>
      </c>
    </row>
    <row r="7" spans="2:14" ht="30.75" customHeight="1" x14ac:dyDescent="0.25">
      <c r="B7" s="302" t="s">
        <v>226</v>
      </c>
      <c r="C7" s="301" t="s">
        <v>84</v>
      </c>
      <c r="D7" s="547" t="s">
        <v>227</v>
      </c>
      <c r="E7" s="547"/>
      <c r="F7" s="548" t="s">
        <v>359</v>
      </c>
      <c r="G7" s="548"/>
      <c r="H7" s="131" t="s">
        <v>229</v>
      </c>
      <c r="I7" s="303" t="s">
        <v>84</v>
      </c>
      <c r="J7" s="88"/>
      <c r="K7" s="88"/>
      <c r="M7" s="82" t="s">
        <v>88</v>
      </c>
      <c r="N7" s="86" t="s">
        <v>89</v>
      </c>
    </row>
    <row r="8" spans="2:14" ht="30.75" customHeight="1" x14ac:dyDescent="0.25">
      <c r="B8" s="302" t="s">
        <v>230</v>
      </c>
      <c r="C8" s="548" t="s">
        <v>231</v>
      </c>
      <c r="D8" s="548"/>
      <c r="E8" s="548"/>
      <c r="F8" s="548"/>
      <c r="G8" s="131" t="s">
        <v>232</v>
      </c>
      <c r="H8" s="553">
        <v>7550</v>
      </c>
      <c r="I8" s="554"/>
      <c r="J8" s="89"/>
      <c r="K8" s="89"/>
      <c r="M8" s="82" t="s">
        <v>93</v>
      </c>
      <c r="N8" s="86" t="s">
        <v>44</v>
      </c>
    </row>
    <row r="9" spans="2:14" ht="30.75" customHeight="1" x14ac:dyDescent="0.25">
      <c r="B9" s="302" t="s">
        <v>68</v>
      </c>
      <c r="C9" s="555" t="s">
        <v>81</v>
      </c>
      <c r="D9" s="555"/>
      <c r="E9" s="555"/>
      <c r="F9" s="555"/>
      <c r="G9" s="131" t="s">
        <v>233</v>
      </c>
      <c r="H9" s="556" t="s">
        <v>360</v>
      </c>
      <c r="I9" s="557"/>
      <c r="J9" s="90"/>
      <c r="K9" s="90"/>
      <c r="M9" s="91" t="s">
        <v>97</v>
      </c>
    </row>
    <row r="10" spans="2:14" ht="39" customHeight="1" x14ac:dyDescent="0.25">
      <c r="B10" s="302" t="s">
        <v>235</v>
      </c>
      <c r="C10" s="548" t="s">
        <v>361</v>
      </c>
      <c r="D10" s="548"/>
      <c r="E10" s="548"/>
      <c r="F10" s="548"/>
      <c r="G10" s="548"/>
      <c r="H10" s="548"/>
      <c r="I10" s="549"/>
      <c r="J10" s="92"/>
      <c r="K10" s="92"/>
      <c r="M10" s="91"/>
    </row>
    <row r="11" spans="2:14" ht="30.75" customHeight="1" x14ac:dyDescent="0.25">
      <c r="B11" s="302" t="s">
        <v>237</v>
      </c>
      <c r="C11" s="550" t="s">
        <v>362</v>
      </c>
      <c r="D11" s="550"/>
      <c r="E11" s="550"/>
      <c r="F11" s="550"/>
      <c r="G11" s="550"/>
      <c r="H11" s="550"/>
      <c r="I11" s="558"/>
      <c r="J11" s="88"/>
      <c r="K11" s="88"/>
      <c r="M11" s="91"/>
      <c r="N11" s="86" t="s">
        <v>102</v>
      </c>
    </row>
    <row r="12" spans="2:14" ht="30.75" customHeight="1" x14ac:dyDescent="0.25">
      <c r="B12" s="302" t="s">
        <v>239</v>
      </c>
      <c r="C12" s="551" t="s">
        <v>363</v>
      </c>
      <c r="D12" s="551"/>
      <c r="E12" s="551"/>
      <c r="F12" s="551"/>
      <c r="G12" s="131" t="s">
        <v>241</v>
      </c>
      <c r="H12" s="575" t="s">
        <v>106</v>
      </c>
      <c r="I12" s="576"/>
      <c r="J12" s="88"/>
      <c r="K12" s="88"/>
      <c r="M12" s="91" t="s">
        <v>107</v>
      </c>
      <c r="N12" s="86" t="s">
        <v>84</v>
      </c>
    </row>
    <row r="13" spans="2:14" ht="30.75" customHeight="1" x14ac:dyDescent="0.25">
      <c r="B13" s="302" t="s">
        <v>242</v>
      </c>
      <c r="C13" s="559" t="s">
        <v>299</v>
      </c>
      <c r="D13" s="559"/>
      <c r="E13" s="559"/>
      <c r="F13" s="559"/>
      <c r="G13" s="131" t="s">
        <v>244</v>
      </c>
      <c r="H13" s="550" t="s">
        <v>77</v>
      </c>
      <c r="I13" s="558"/>
      <c r="J13" s="88"/>
      <c r="K13" s="88"/>
      <c r="M13" s="91" t="s">
        <v>111</v>
      </c>
    </row>
    <row r="14" spans="2:14" ht="30" customHeight="1" x14ac:dyDescent="0.25">
      <c r="B14" s="302" t="s">
        <v>245</v>
      </c>
      <c r="C14" s="795" t="s">
        <v>364</v>
      </c>
      <c r="D14" s="796"/>
      <c r="E14" s="796"/>
      <c r="F14" s="796"/>
      <c r="G14" s="796"/>
      <c r="H14" s="796"/>
      <c r="I14" s="797"/>
      <c r="J14" s="92"/>
      <c r="K14" s="92"/>
      <c r="M14" s="91" t="s">
        <v>114</v>
      </c>
      <c r="N14" s="86"/>
    </row>
    <row r="15" spans="2:14" ht="30.75" customHeight="1" x14ac:dyDescent="0.25">
      <c r="B15" s="302" t="s">
        <v>247</v>
      </c>
      <c r="C15" s="551" t="s">
        <v>248</v>
      </c>
      <c r="D15" s="551"/>
      <c r="E15" s="551"/>
      <c r="F15" s="551"/>
      <c r="G15" s="551"/>
      <c r="H15" s="551"/>
      <c r="I15" s="552"/>
      <c r="J15" s="93"/>
      <c r="K15" s="93"/>
      <c r="M15" s="91" t="s">
        <v>118</v>
      </c>
      <c r="N15" s="86"/>
    </row>
    <row r="16" spans="2:14" ht="20.25" customHeight="1" x14ac:dyDescent="0.25">
      <c r="B16" s="302" t="s">
        <v>249</v>
      </c>
      <c r="C16" s="548" t="s">
        <v>365</v>
      </c>
      <c r="D16" s="548"/>
      <c r="E16" s="548"/>
      <c r="F16" s="548"/>
      <c r="G16" s="548"/>
      <c r="H16" s="548"/>
      <c r="I16" s="549"/>
      <c r="J16" s="94"/>
      <c r="K16" s="94"/>
      <c r="M16" s="91"/>
      <c r="N16" s="86"/>
    </row>
    <row r="17" spans="2:14" ht="30.75" customHeight="1" x14ac:dyDescent="0.25">
      <c r="B17" s="302" t="s">
        <v>251</v>
      </c>
      <c r="C17" s="550" t="s">
        <v>43</v>
      </c>
      <c r="D17" s="566"/>
      <c r="E17" s="566"/>
      <c r="F17" s="566"/>
      <c r="G17" s="566"/>
      <c r="H17" s="566"/>
      <c r="I17" s="567"/>
      <c r="J17" s="95"/>
      <c r="K17" s="95"/>
      <c r="M17" s="91" t="s">
        <v>106</v>
      </c>
      <c r="N17" s="86"/>
    </row>
    <row r="18" spans="2:14" ht="18" customHeight="1" x14ac:dyDescent="0.25">
      <c r="B18" s="568" t="s">
        <v>252</v>
      </c>
      <c r="C18" s="569" t="s">
        <v>253</v>
      </c>
      <c r="D18" s="569"/>
      <c r="E18" s="569"/>
      <c r="F18" s="570" t="s">
        <v>254</v>
      </c>
      <c r="G18" s="570"/>
      <c r="H18" s="570"/>
      <c r="I18" s="571"/>
      <c r="J18" s="96"/>
      <c r="K18" s="96"/>
      <c r="M18" s="91" t="s">
        <v>128</v>
      </c>
      <c r="N18" s="86"/>
    </row>
    <row r="19" spans="2:14" ht="39.75" customHeight="1" x14ac:dyDescent="0.25">
      <c r="B19" s="568"/>
      <c r="C19" s="548" t="s">
        <v>366</v>
      </c>
      <c r="D19" s="548"/>
      <c r="E19" s="548"/>
      <c r="F19" s="548" t="s">
        <v>367</v>
      </c>
      <c r="G19" s="548"/>
      <c r="H19" s="548"/>
      <c r="I19" s="549"/>
      <c r="J19" s="94"/>
      <c r="K19" s="94"/>
      <c r="M19" s="91" t="s">
        <v>132</v>
      </c>
      <c r="N19" s="86"/>
    </row>
    <row r="20" spans="2:14" ht="29.5" customHeight="1" x14ac:dyDescent="0.25">
      <c r="B20" s="302" t="s">
        <v>257</v>
      </c>
      <c r="C20" s="572" t="s">
        <v>368</v>
      </c>
      <c r="D20" s="573"/>
      <c r="E20" s="574"/>
      <c r="F20" s="575" t="s">
        <v>368</v>
      </c>
      <c r="G20" s="575"/>
      <c r="H20" s="575"/>
      <c r="I20" s="576"/>
      <c r="J20" s="88"/>
      <c r="K20" s="88"/>
      <c r="M20" s="91"/>
      <c r="N20" s="86"/>
    </row>
    <row r="21" spans="2:14" ht="292" customHeight="1" x14ac:dyDescent="0.25">
      <c r="B21" s="302" t="s">
        <v>258</v>
      </c>
      <c r="C21" s="791" t="s">
        <v>369</v>
      </c>
      <c r="D21" s="792"/>
      <c r="E21" s="793"/>
      <c r="F21" s="791" t="s">
        <v>475</v>
      </c>
      <c r="G21" s="792"/>
      <c r="H21" s="792"/>
      <c r="I21" s="794"/>
      <c r="J21" s="93"/>
      <c r="K21" s="93"/>
      <c r="M21" s="97"/>
      <c r="N21" s="86"/>
    </row>
    <row r="22" spans="2:14" ht="23.25" customHeight="1" x14ac:dyDescent="0.25">
      <c r="B22" s="302" t="s">
        <v>261</v>
      </c>
      <c r="C22" s="788">
        <v>45292</v>
      </c>
      <c r="D22" s="789"/>
      <c r="E22" s="790"/>
      <c r="F22" s="131" t="s">
        <v>262</v>
      </c>
      <c r="G22" s="250">
        <v>0.1</v>
      </c>
      <c r="H22" s="131" t="s">
        <v>263</v>
      </c>
      <c r="I22" s="251">
        <v>0.9</v>
      </c>
      <c r="J22" s="98"/>
      <c r="K22" s="98"/>
      <c r="M22" s="97"/>
    </row>
    <row r="23" spans="2:14" ht="27" customHeight="1" x14ac:dyDescent="0.25">
      <c r="B23" s="302" t="s">
        <v>264</v>
      </c>
      <c r="C23" s="788">
        <v>45443</v>
      </c>
      <c r="D23" s="588"/>
      <c r="E23" s="678"/>
      <c r="F23" s="131" t="s">
        <v>265</v>
      </c>
      <c r="G23" s="587">
        <v>0.1</v>
      </c>
      <c r="H23" s="588"/>
      <c r="I23" s="589"/>
      <c r="J23" s="99"/>
      <c r="K23" s="99"/>
      <c r="M23" s="97"/>
    </row>
    <row r="24" spans="2:14" ht="30.75" customHeight="1" x14ac:dyDescent="0.25">
      <c r="B24" s="299" t="s">
        <v>266</v>
      </c>
      <c r="C24" s="753" t="s">
        <v>267</v>
      </c>
      <c r="D24" s="754"/>
      <c r="E24" s="755"/>
      <c r="F24" s="198" t="s">
        <v>268</v>
      </c>
      <c r="G24" s="587" t="s">
        <v>269</v>
      </c>
      <c r="H24" s="588"/>
      <c r="I24" s="589"/>
      <c r="J24" s="96"/>
      <c r="K24" s="96"/>
      <c r="M24" s="97"/>
    </row>
    <row r="25" spans="2:14" ht="22.5" customHeight="1" x14ac:dyDescent="0.25">
      <c r="B25" s="544" t="s">
        <v>270</v>
      </c>
      <c r="C25" s="545"/>
      <c r="D25" s="545"/>
      <c r="E25" s="545"/>
      <c r="F25" s="545"/>
      <c r="G25" s="545"/>
      <c r="H25" s="545"/>
      <c r="I25" s="546"/>
      <c r="J25" s="85"/>
      <c r="K25" s="85"/>
      <c r="M25" s="97"/>
    </row>
    <row r="26" spans="2:14" ht="43.5" customHeight="1" x14ac:dyDescent="0.25">
      <c r="B26" s="100" t="s">
        <v>148</v>
      </c>
      <c r="C26" s="304" t="s">
        <v>271</v>
      </c>
      <c r="D26" s="304" t="s">
        <v>272</v>
      </c>
      <c r="E26" s="135" t="s">
        <v>273</v>
      </c>
      <c r="F26" s="304" t="s">
        <v>274</v>
      </c>
      <c r="G26" s="304" t="s">
        <v>275</v>
      </c>
      <c r="H26" s="135" t="s">
        <v>276</v>
      </c>
      <c r="I26" s="136" t="s">
        <v>277</v>
      </c>
      <c r="J26" s="94"/>
      <c r="K26" s="94"/>
      <c r="M26" s="97"/>
    </row>
    <row r="27" spans="2:14" ht="15.65" customHeight="1" x14ac:dyDescent="0.25">
      <c r="B27" s="100" t="s">
        <v>278</v>
      </c>
      <c r="C27" s="200">
        <f>0.182*$G$23</f>
        <v>1.8200000000000001E-2</v>
      </c>
      <c r="D27" s="200">
        <v>1.8200000000000001E-2</v>
      </c>
      <c r="E27" s="128">
        <f>D27/C27</f>
        <v>1</v>
      </c>
      <c r="F27" s="756">
        <f>SUM(C27:C31)</f>
        <v>0.10000000000000002</v>
      </c>
      <c r="G27" s="658">
        <f>SUM(D27:D31)</f>
        <v>8.0000000000000016E-2</v>
      </c>
      <c r="H27" s="208">
        <f>+(D27*100%)/$G$23</f>
        <v>0.182</v>
      </c>
      <c r="I27" s="664">
        <f>G27+I22</f>
        <v>0.98</v>
      </c>
      <c r="J27" s="94">
        <v>8.3333333333333301E-2</v>
      </c>
      <c r="K27" s="94"/>
      <c r="M27" s="97"/>
    </row>
    <row r="28" spans="2:14" ht="15.65" customHeight="1" x14ac:dyDescent="0.25">
      <c r="B28" s="100" t="s">
        <v>158</v>
      </c>
      <c r="C28" s="200">
        <f>0.218*$G$23</f>
        <v>2.18E-2</v>
      </c>
      <c r="D28" s="200">
        <v>2.18E-2</v>
      </c>
      <c r="E28" s="128">
        <f>D28/C28</f>
        <v>1</v>
      </c>
      <c r="F28" s="757"/>
      <c r="G28" s="659"/>
      <c r="H28" s="208">
        <f t="shared" ref="H28:H38" si="0">+IF(D28="","",((D28*100%)/$G$23)+H27)</f>
        <v>0.4</v>
      </c>
      <c r="I28" s="665"/>
      <c r="J28" s="94"/>
      <c r="K28" s="94"/>
      <c r="M28" s="97"/>
    </row>
    <row r="29" spans="2:14" ht="15.65" customHeight="1" x14ac:dyDescent="0.25">
      <c r="B29" s="100" t="s">
        <v>159</v>
      </c>
      <c r="C29" s="200">
        <f>0.2*$G$23</f>
        <v>2.0000000000000004E-2</v>
      </c>
      <c r="D29" s="200">
        <v>2.0000000000000004E-2</v>
      </c>
      <c r="E29" s="128">
        <f>D29/C29</f>
        <v>1</v>
      </c>
      <c r="F29" s="757"/>
      <c r="G29" s="659"/>
      <c r="H29" s="208">
        <f t="shared" si="0"/>
        <v>0.60000000000000009</v>
      </c>
      <c r="I29" s="665"/>
      <c r="J29" s="94"/>
      <c r="K29" s="94"/>
      <c r="M29" s="97"/>
    </row>
    <row r="30" spans="2:14" ht="15.65" customHeight="1" x14ac:dyDescent="0.25">
      <c r="B30" s="100" t="s">
        <v>160</v>
      </c>
      <c r="C30" s="200">
        <f>0.2*$G$23</f>
        <v>2.0000000000000004E-2</v>
      </c>
      <c r="D30" s="200">
        <v>2.0000000000000004E-2</v>
      </c>
      <c r="E30" s="128">
        <f>D30/C30</f>
        <v>1</v>
      </c>
      <c r="F30" s="757"/>
      <c r="G30" s="659"/>
      <c r="H30" s="208">
        <f t="shared" si="0"/>
        <v>0.80000000000000016</v>
      </c>
      <c r="I30" s="665"/>
      <c r="J30" s="94"/>
      <c r="K30" s="94"/>
      <c r="M30" s="97"/>
    </row>
    <row r="31" spans="2:14" ht="15.65" customHeight="1" x14ac:dyDescent="0.25">
      <c r="B31" s="100" t="s">
        <v>161</v>
      </c>
      <c r="C31" s="200">
        <f>0.2*$G$23</f>
        <v>2.0000000000000004E-2</v>
      </c>
      <c r="D31" s="200"/>
      <c r="E31" s="128">
        <f>D31/C31</f>
        <v>0</v>
      </c>
      <c r="F31" s="757"/>
      <c r="G31" s="659"/>
      <c r="H31" s="208" t="str">
        <f t="shared" si="0"/>
        <v/>
      </c>
      <c r="I31" s="665"/>
      <c r="J31" s="94"/>
      <c r="K31" s="94"/>
      <c r="M31" s="97"/>
    </row>
    <row r="32" spans="2:14" ht="15.65" hidden="1" customHeight="1" x14ac:dyDescent="0.25">
      <c r="B32" s="100" t="s">
        <v>162</v>
      </c>
      <c r="C32" s="200"/>
      <c r="D32" s="200"/>
      <c r="E32" s="128"/>
      <c r="F32" s="757"/>
      <c r="G32" s="659"/>
      <c r="H32" s="208" t="str">
        <f t="shared" si="0"/>
        <v/>
      </c>
      <c r="I32" s="665"/>
      <c r="J32" s="94"/>
      <c r="K32" s="94"/>
      <c r="M32" s="97"/>
    </row>
    <row r="33" spans="2:12" ht="19.5" hidden="1" customHeight="1" x14ac:dyDescent="0.25">
      <c r="B33" s="100" t="s">
        <v>163</v>
      </c>
      <c r="C33" s="200"/>
      <c r="D33" s="200"/>
      <c r="E33" s="128"/>
      <c r="F33" s="757"/>
      <c r="G33" s="659"/>
      <c r="H33" s="208" t="str">
        <f t="shared" si="0"/>
        <v/>
      </c>
      <c r="I33" s="665"/>
      <c r="J33" s="102"/>
      <c r="K33" s="102"/>
    </row>
    <row r="34" spans="2:12" ht="19.5" hidden="1" customHeight="1" x14ac:dyDescent="0.25">
      <c r="B34" s="100" t="s">
        <v>164</v>
      </c>
      <c r="C34" s="200"/>
      <c r="D34" s="200"/>
      <c r="E34" s="128"/>
      <c r="F34" s="757"/>
      <c r="G34" s="659"/>
      <c r="H34" s="208" t="str">
        <f t="shared" si="0"/>
        <v/>
      </c>
      <c r="I34" s="665"/>
      <c r="J34" s="102"/>
      <c r="K34" s="102"/>
    </row>
    <row r="35" spans="2:12" ht="19.5" hidden="1" customHeight="1" x14ac:dyDescent="0.25">
      <c r="B35" s="100" t="s">
        <v>165</v>
      </c>
      <c r="C35" s="200"/>
      <c r="D35" s="200"/>
      <c r="E35" s="128"/>
      <c r="F35" s="757"/>
      <c r="G35" s="659"/>
      <c r="H35" s="208" t="str">
        <f t="shared" si="0"/>
        <v/>
      </c>
      <c r="I35" s="665"/>
      <c r="J35" s="102"/>
      <c r="K35" s="102"/>
    </row>
    <row r="36" spans="2:12" ht="19.5" hidden="1" customHeight="1" x14ac:dyDescent="0.25">
      <c r="B36" s="100" t="s">
        <v>166</v>
      </c>
      <c r="C36" s="200"/>
      <c r="D36" s="200"/>
      <c r="E36" s="128"/>
      <c r="F36" s="757"/>
      <c r="G36" s="659"/>
      <c r="H36" s="208" t="str">
        <f t="shared" si="0"/>
        <v/>
      </c>
      <c r="I36" s="665"/>
      <c r="J36" s="102"/>
      <c r="K36" s="102"/>
    </row>
    <row r="37" spans="2:12" ht="19.5" hidden="1" customHeight="1" x14ac:dyDescent="0.25">
      <c r="B37" s="100" t="s">
        <v>167</v>
      </c>
      <c r="C37" s="200"/>
      <c r="D37" s="200"/>
      <c r="E37" s="128"/>
      <c r="F37" s="757"/>
      <c r="G37" s="659"/>
      <c r="H37" s="208" t="str">
        <f t="shared" si="0"/>
        <v/>
      </c>
      <c r="I37" s="665"/>
      <c r="J37" s="102"/>
      <c r="K37" s="102"/>
    </row>
    <row r="38" spans="2:12" ht="19.5" hidden="1" customHeight="1" x14ac:dyDescent="0.25">
      <c r="B38" s="100" t="s">
        <v>168</v>
      </c>
      <c r="C38" s="200"/>
      <c r="D38" s="200"/>
      <c r="E38" s="128"/>
      <c r="F38" s="758"/>
      <c r="G38" s="660"/>
      <c r="H38" s="208" t="str">
        <f t="shared" si="0"/>
        <v/>
      </c>
      <c r="I38" s="666"/>
      <c r="J38" s="102"/>
      <c r="K38" s="102"/>
    </row>
    <row r="39" spans="2:12" ht="137" customHeight="1" x14ac:dyDescent="0.25">
      <c r="B39" s="119" t="s">
        <v>279</v>
      </c>
      <c r="C39" s="748" t="s">
        <v>477</v>
      </c>
      <c r="D39" s="749"/>
      <c r="E39" s="749"/>
      <c r="F39" s="749"/>
      <c r="G39" s="749"/>
      <c r="H39" s="749"/>
      <c r="I39" s="750"/>
      <c r="J39" s="103"/>
      <c r="K39" s="103"/>
    </row>
    <row r="40" spans="2:12" ht="47.9" customHeight="1" x14ac:dyDescent="0.25">
      <c r="B40" s="599"/>
      <c r="C40" s="600"/>
      <c r="D40" s="600"/>
      <c r="E40" s="600"/>
      <c r="F40" s="600"/>
      <c r="G40" s="600"/>
      <c r="H40" s="600"/>
      <c r="I40" s="601"/>
      <c r="J40" s="85"/>
      <c r="K40" s="85"/>
    </row>
    <row r="41" spans="2:12" ht="65.5" customHeight="1" x14ac:dyDescent="0.25">
      <c r="B41" s="602"/>
      <c r="C41" s="603"/>
      <c r="D41" s="603"/>
      <c r="E41" s="603"/>
      <c r="F41" s="603"/>
      <c r="G41" s="603"/>
      <c r="H41" s="603"/>
      <c r="I41" s="604"/>
      <c r="J41" s="103"/>
      <c r="K41" s="103"/>
    </row>
    <row r="42" spans="2:12" ht="47.9" customHeight="1" x14ac:dyDescent="0.25">
      <c r="B42" s="602"/>
      <c r="C42" s="603"/>
      <c r="D42" s="603"/>
      <c r="E42" s="603"/>
      <c r="F42" s="603"/>
      <c r="G42" s="603"/>
      <c r="H42" s="603"/>
      <c r="I42" s="604"/>
      <c r="J42" s="103"/>
      <c r="K42" s="103"/>
    </row>
    <row r="43" spans="2:12" ht="47.9" customHeight="1" x14ac:dyDescent="0.25">
      <c r="B43" s="602"/>
      <c r="C43" s="603"/>
      <c r="D43" s="603"/>
      <c r="E43" s="603"/>
      <c r="F43" s="603"/>
      <c r="G43" s="603"/>
      <c r="H43" s="603"/>
      <c r="I43" s="604"/>
      <c r="J43" s="103"/>
      <c r="K43" s="103"/>
    </row>
    <row r="44" spans="2:12" ht="47.9" customHeight="1" x14ac:dyDescent="0.25">
      <c r="B44" s="605"/>
      <c r="C44" s="606"/>
      <c r="D44" s="606"/>
      <c r="E44" s="606"/>
      <c r="F44" s="606"/>
      <c r="G44" s="606"/>
      <c r="H44" s="606"/>
      <c r="I44" s="607"/>
      <c r="J44" s="84"/>
      <c r="K44" s="84"/>
    </row>
    <row r="45" spans="2:12" ht="52.5" customHeight="1" x14ac:dyDescent="0.25">
      <c r="B45" s="777" t="s">
        <v>280</v>
      </c>
      <c r="C45" s="768" t="s">
        <v>476</v>
      </c>
      <c r="D45" s="769"/>
      <c r="E45" s="769"/>
      <c r="F45" s="770"/>
      <c r="G45" s="295"/>
      <c r="H45" s="140" t="s">
        <v>148</v>
      </c>
      <c r="I45" s="141" t="s">
        <v>306</v>
      </c>
      <c r="J45" s="104"/>
      <c r="K45" s="104"/>
    </row>
    <row r="46" spans="2:12" ht="70.5" customHeight="1" x14ac:dyDescent="0.25">
      <c r="B46" s="778"/>
      <c r="C46" s="771"/>
      <c r="D46" s="772"/>
      <c r="E46" s="772"/>
      <c r="F46" s="773"/>
      <c r="G46" s="296" t="s">
        <v>370</v>
      </c>
      <c r="H46" s="273">
        <v>14</v>
      </c>
      <c r="I46" s="292">
        <v>39</v>
      </c>
      <c r="J46" s="268" t="str">
        <f t="shared" ref="J46:J57" si="1">CONCATENATE(G46,H46," ")</f>
        <v xml:space="preserve">Actos administrativos, conceptos juridicos y respuestas a derechos de petición:14 </v>
      </c>
      <c r="K46" s="268"/>
      <c r="L46" s="81" t="str">
        <f>CONCATENATE(J46,J47,J48,J50,J51,J52,J53,J54,J55)</f>
        <v xml:space="preserve">Actos administrativos, conceptos juridicos y respuestas a derechos de petición:14 Tutelas y demandas respondidas:4 Diligencias judiciales atendidas:161 Orientaciones juridicas a la ciudadanía112 Contratos elaborados:152 Novedades contractuales:66 Derechos de petición respondidos, PQR, Requerimientos:119 Liquidaciones efectuadas1 Autos interlocutorios:5 </v>
      </c>
    </row>
    <row r="47" spans="2:12" ht="70.5" customHeight="1" x14ac:dyDescent="0.25">
      <c r="B47" s="778"/>
      <c r="C47" s="771"/>
      <c r="D47" s="772"/>
      <c r="E47" s="772"/>
      <c r="F47" s="773"/>
      <c r="G47" s="296" t="s">
        <v>371</v>
      </c>
      <c r="H47" s="294">
        <v>4</v>
      </c>
      <c r="I47" s="278">
        <v>15</v>
      </c>
      <c r="J47" s="268" t="str">
        <f t="shared" si="1"/>
        <v xml:space="preserve">Tutelas y demandas respondidas:4 </v>
      </c>
      <c r="K47" s="268"/>
    </row>
    <row r="48" spans="2:12" ht="70.5" customHeight="1" x14ac:dyDescent="0.25">
      <c r="B48" s="778"/>
      <c r="C48" s="771"/>
      <c r="D48" s="772"/>
      <c r="E48" s="772"/>
      <c r="F48" s="773"/>
      <c r="G48" s="296" t="s">
        <v>372</v>
      </c>
      <c r="H48" s="294">
        <v>161</v>
      </c>
      <c r="I48" s="278">
        <v>369</v>
      </c>
      <c r="J48" s="268" t="str">
        <f t="shared" si="1"/>
        <v xml:space="preserve">Diligencias judiciales atendidas:161 </v>
      </c>
      <c r="K48" s="268"/>
    </row>
    <row r="49" spans="2:24" ht="70.5" customHeight="1" x14ac:dyDescent="0.25">
      <c r="B49" s="778"/>
      <c r="C49" s="771"/>
      <c r="D49" s="772"/>
      <c r="E49" s="772"/>
      <c r="F49" s="773"/>
      <c r="G49" s="296" t="s">
        <v>373</v>
      </c>
      <c r="H49" s="294">
        <v>8</v>
      </c>
      <c r="I49" s="278">
        <v>11</v>
      </c>
      <c r="J49" s="268" t="str">
        <f t="shared" si="1"/>
        <v xml:space="preserve">socialización y capacitación juridica a la ciudadanía8 </v>
      </c>
      <c r="K49" s="268"/>
      <c r="X49" s="83"/>
    </row>
    <row r="50" spans="2:24" ht="92.5" customHeight="1" x14ac:dyDescent="0.25">
      <c r="B50" s="778"/>
      <c r="C50" s="771"/>
      <c r="D50" s="772"/>
      <c r="E50" s="772"/>
      <c r="F50" s="773"/>
      <c r="G50" s="296" t="s">
        <v>374</v>
      </c>
      <c r="H50" s="294">
        <v>112</v>
      </c>
      <c r="I50" s="278">
        <v>378</v>
      </c>
      <c r="J50" s="268" t="str">
        <f t="shared" si="1"/>
        <v xml:space="preserve">Orientaciones juridicas a la ciudadanía112 </v>
      </c>
      <c r="K50" s="268"/>
    </row>
    <row r="51" spans="2:24" ht="73.5" customHeight="1" x14ac:dyDescent="0.25">
      <c r="B51" s="778"/>
      <c r="C51" s="779" t="s">
        <v>484</v>
      </c>
      <c r="D51" s="780"/>
      <c r="E51" s="780"/>
      <c r="F51" s="781"/>
      <c r="G51" s="291" t="s">
        <v>375</v>
      </c>
      <c r="H51" s="273">
        <v>152</v>
      </c>
      <c r="I51" s="292">
        <v>438</v>
      </c>
      <c r="J51" s="268" t="str">
        <f t="shared" si="1"/>
        <v xml:space="preserve">Contratos elaborados:152 </v>
      </c>
      <c r="K51" s="268"/>
    </row>
    <row r="52" spans="2:24" ht="60.75" customHeight="1" x14ac:dyDescent="0.25">
      <c r="B52" s="778"/>
      <c r="C52" s="782"/>
      <c r="D52" s="783"/>
      <c r="E52" s="783"/>
      <c r="F52" s="784"/>
      <c r="G52" s="293" t="s">
        <v>376</v>
      </c>
      <c r="H52" s="294">
        <v>66</v>
      </c>
      <c r="I52" s="278">
        <v>135</v>
      </c>
      <c r="J52" s="268" t="str">
        <f t="shared" si="1"/>
        <v xml:space="preserve">Novedades contractuales:66 </v>
      </c>
      <c r="K52" s="268"/>
    </row>
    <row r="53" spans="2:24" ht="60.75" customHeight="1" x14ac:dyDescent="0.25">
      <c r="B53" s="778"/>
      <c r="C53" s="782"/>
      <c r="D53" s="783"/>
      <c r="E53" s="783"/>
      <c r="F53" s="784"/>
      <c r="G53" s="293" t="s">
        <v>377</v>
      </c>
      <c r="H53" s="294">
        <v>119</v>
      </c>
      <c r="I53" s="278">
        <v>502</v>
      </c>
      <c r="J53" s="268" t="str">
        <f t="shared" si="1"/>
        <v xml:space="preserve">Derechos de petición respondidos, PQR, Requerimientos:119 </v>
      </c>
      <c r="K53" s="268"/>
    </row>
    <row r="54" spans="2:24" ht="60.75" customHeight="1" x14ac:dyDescent="0.25">
      <c r="B54" s="778"/>
      <c r="C54" s="785"/>
      <c r="D54" s="786"/>
      <c r="E54" s="786"/>
      <c r="F54" s="787"/>
      <c r="G54" s="293" t="s">
        <v>378</v>
      </c>
      <c r="H54" s="294">
        <v>1</v>
      </c>
      <c r="I54" s="278">
        <v>1</v>
      </c>
      <c r="J54" s="268" t="str">
        <f t="shared" si="1"/>
        <v xml:space="preserve">Liquidaciones efectuadas1 </v>
      </c>
      <c r="K54" s="268"/>
    </row>
    <row r="55" spans="2:24" ht="81.650000000000006" customHeight="1" x14ac:dyDescent="0.25">
      <c r="B55" s="778"/>
      <c r="C55" s="759" t="s">
        <v>474</v>
      </c>
      <c r="D55" s="760"/>
      <c r="E55" s="760"/>
      <c r="F55" s="761"/>
      <c r="G55" s="296" t="s">
        <v>379</v>
      </c>
      <c r="H55" s="273">
        <v>5</v>
      </c>
      <c r="I55" s="292">
        <v>10</v>
      </c>
      <c r="J55" s="268" t="str">
        <f t="shared" si="1"/>
        <v xml:space="preserve">Autos interlocutorios:5 </v>
      </c>
      <c r="K55" s="271"/>
    </row>
    <row r="56" spans="2:24" ht="119" customHeight="1" x14ac:dyDescent="0.25">
      <c r="B56" s="778"/>
      <c r="C56" s="762"/>
      <c r="D56" s="763"/>
      <c r="E56" s="763"/>
      <c r="F56" s="764"/>
      <c r="G56" s="296" t="s">
        <v>380</v>
      </c>
      <c r="H56" s="294">
        <v>8</v>
      </c>
      <c r="I56" s="278">
        <v>14</v>
      </c>
      <c r="J56" s="268" t="str">
        <f t="shared" si="1"/>
        <v xml:space="preserve">Derechos de petición respondidos:8 </v>
      </c>
      <c r="K56" s="271"/>
    </row>
    <row r="57" spans="2:24" ht="46" customHeight="1" x14ac:dyDescent="0.25">
      <c r="B57" s="778"/>
      <c r="C57" s="765"/>
      <c r="D57" s="766"/>
      <c r="E57" s="766"/>
      <c r="F57" s="767"/>
      <c r="G57" s="296" t="s">
        <v>381</v>
      </c>
      <c r="H57" s="294">
        <v>9</v>
      </c>
      <c r="I57" s="278">
        <v>43</v>
      </c>
      <c r="J57" s="268" t="str">
        <f t="shared" si="1"/>
        <v xml:space="preserve">Autos de sustanciación 9 </v>
      </c>
      <c r="K57" s="271"/>
    </row>
    <row r="58" spans="2:24" ht="43" customHeight="1" x14ac:dyDescent="0.25">
      <c r="B58" s="142" t="s">
        <v>282</v>
      </c>
      <c r="C58" s="774" t="s">
        <v>382</v>
      </c>
      <c r="D58" s="775"/>
      <c r="E58" s="775"/>
      <c r="F58" s="775"/>
      <c r="G58" s="775"/>
      <c r="H58" s="775"/>
      <c r="I58" s="776"/>
      <c r="J58" s="272"/>
      <c r="K58" s="104"/>
    </row>
    <row r="59" spans="2:24" ht="64" customHeight="1" x14ac:dyDescent="0.25">
      <c r="B59" s="120" t="s">
        <v>283</v>
      </c>
      <c r="C59" s="774" t="s">
        <v>383</v>
      </c>
      <c r="D59" s="775"/>
      <c r="E59" s="775"/>
      <c r="F59" s="775"/>
      <c r="G59" s="775"/>
      <c r="H59" s="775"/>
      <c r="I59" s="776"/>
      <c r="J59" s="104"/>
      <c r="K59" s="104"/>
    </row>
    <row r="60" spans="2:24" ht="22.5" customHeight="1" x14ac:dyDescent="0.25">
      <c r="B60" s="544" t="s">
        <v>284</v>
      </c>
      <c r="C60" s="545"/>
      <c r="D60" s="545"/>
      <c r="E60" s="545"/>
      <c r="F60" s="545"/>
      <c r="G60" s="545"/>
      <c r="H60" s="545"/>
      <c r="I60" s="546"/>
      <c r="J60" s="104"/>
      <c r="K60" s="104"/>
    </row>
    <row r="61" spans="2:24" ht="22.5" customHeight="1" x14ac:dyDescent="0.25">
      <c r="B61" s="623" t="s">
        <v>285</v>
      </c>
      <c r="C61" s="300" t="s">
        <v>286</v>
      </c>
      <c r="D61" s="625" t="s">
        <v>287</v>
      </c>
      <c r="E61" s="625"/>
      <c r="F61" s="625"/>
      <c r="G61" s="625" t="s">
        <v>288</v>
      </c>
      <c r="H61" s="625"/>
      <c r="I61" s="626"/>
      <c r="J61" s="105"/>
      <c r="K61" s="105"/>
    </row>
    <row r="62" spans="2:24" ht="30.75" customHeight="1" x14ac:dyDescent="0.25">
      <c r="B62" s="624"/>
      <c r="C62" s="138"/>
      <c r="D62" s="615"/>
      <c r="E62" s="615"/>
      <c r="F62" s="615"/>
      <c r="G62" s="615"/>
      <c r="H62" s="615"/>
      <c r="I62" s="616"/>
      <c r="J62" s="105"/>
      <c r="K62" s="105"/>
    </row>
    <row r="63" spans="2:24" ht="29" customHeight="1" x14ac:dyDescent="0.25">
      <c r="B63" s="121" t="s">
        <v>289</v>
      </c>
      <c r="C63" s="751" t="s">
        <v>384</v>
      </c>
      <c r="D63" s="751"/>
      <c r="E63" s="751"/>
      <c r="F63" s="751"/>
      <c r="G63" s="751"/>
      <c r="H63" s="751"/>
      <c r="I63" s="752"/>
      <c r="J63" s="308"/>
      <c r="K63" s="308"/>
    </row>
    <row r="64" spans="2:24" ht="29" customHeight="1" x14ac:dyDescent="0.25">
      <c r="B64" s="122" t="s">
        <v>291</v>
      </c>
      <c r="C64" s="751" t="s">
        <v>384</v>
      </c>
      <c r="D64" s="751"/>
      <c r="E64" s="751"/>
      <c r="F64" s="751"/>
      <c r="G64" s="751"/>
      <c r="H64" s="751"/>
      <c r="I64" s="752"/>
      <c r="J64" s="308"/>
      <c r="K64" s="308"/>
    </row>
    <row r="65" spans="2:11" ht="30" customHeight="1" x14ac:dyDescent="0.25">
      <c r="B65" s="120" t="s">
        <v>292</v>
      </c>
      <c r="C65" s="751" t="s">
        <v>385</v>
      </c>
      <c r="D65" s="751"/>
      <c r="E65" s="751"/>
      <c r="F65" s="751"/>
      <c r="G65" s="751"/>
      <c r="H65" s="751"/>
      <c r="I65" s="752"/>
      <c r="J65" s="107"/>
      <c r="K65" s="107"/>
    </row>
    <row r="66" spans="2:11" ht="31.5" customHeight="1" thickBot="1" x14ac:dyDescent="0.3">
      <c r="B66" s="116" t="s">
        <v>294</v>
      </c>
      <c r="C66" s="751" t="s">
        <v>386</v>
      </c>
      <c r="D66" s="751"/>
      <c r="E66" s="751"/>
      <c r="F66" s="751"/>
      <c r="G66" s="751"/>
      <c r="H66" s="751"/>
      <c r="I66" s="752"/>
      <c r="J66" s="309"/>
      <c r="K66" s="309"/>
    </row>
    <row r="67" spans="2:11" x14ac:dyDescent="0.25">
      <c r="B67" s="109"/>
      <c r="C67" s="310"/>
      <c r="D67" s="310"/>
      <c r="E67" s="311"/>
      <c r="F67" s="311"/>
      <c r="G67" s="117"/>
      <c r="H67" s="113"/>
      <c r="I67" s="310"/>
      <c r="J67" s="309"/>
      <c r="K67" s="309"/>
    </row>
    <row r="68" spans="2:11" x14ac:dyDescent="0.25">
      <c r="B68" s="109"/>
      <c r="C68" s="310"/>
      <c r="D68" s="310"/>
      <c r="E68" s="311"/>
      <c r="F68" s="311"/>
      <c r="G68" s="117"/>
      <c r="H68" s="113"/>
      <c r="I68" s="310"/>
      <c r="J68" s="309"/>
      <c r="K68" s="309"/>
    </row>
    <row r="69" spans="2:11" x14ac:dyDescent="0.25">
      <c r="B69" s="109"/>
      <c r="C69" s="310"/>
      <c r="D69" s="310"/>
      <c r="E69" s="311"/>
      <c r="F69" s="311"/>
      <c r="G69" s="117"/>
      <c r="H69" s="113"/>
      <c r="I69" s="310"/>
      <c r="J69" s="309"/>
      <c r="K69" s="309"/>
    </row>
    <row r="70" spans="2:11" x14ac:dyDescent="0.25">
      <c r="B70" s="109"/>
      <c r="C70" s="310"/>
      <c r="D70" s="310"/>
      <c r="E70" s="311"/>
      <c r="F70" s="311"/>
      <c r="G70" s="117"/>
      <c r="H70" s="113"/>
      <c r="I70" s="310"/>
      <c r="J70" s="309"/>
      <c r="K70" s="309"/>
    </row>
    <row r="71" spans="2:11" x14ac:dyDescent="0.25">
      <c r="B71" s="109"/>
      <c r="C71" s="310"/>
      <c r="D71" s="310"/>
      <c r="E71" s="311"/>
      <c r="F71" s="311"/>
      <c r="G71" s="117"/>
      <c r="H71" s="113"/>
      <c r="I71" s="310"/>
      <c r="J71" s="309"/>
      <c r="K71" s="309"/>
    </row>
    <row r="72" spans="2:11" ht="25.5" customHeight="1" x14ac:dyDescent="0.25">
      <c r="B72" s="109"/>
      <c r="C72" s="310"/>
      <c r="D72" s="310"/>
      <c r="E72" s="311"/>
      <c r="F72" s="311"/>
      <c r="G72" s="117"/>
      <c r="H72" s="113"/>
      <c r="I72" s="310"/>
      <c r="J72" s="309"/>
      <c r="K72" s="309"/>
    </row>
  </sheetData>
  <sheetProtection algorithmName="SHA-512" hashValue="3PwYMBYDjzaeCi8gjXQnRSOf8J1EVaK2qJ534BYvyqrgA+uzTr3Uon5+mjxY/pFCJ4BDQ2Q+MH4wmJayBhE7OA==" saltValue="fH66BwxctZzu/EvIGamGsQ==" spinCount="100000" sheet="1" objects="1" scenarios="1"/>
  <mergeCells count="62">
    <mergeCell ref="F7:G7"/>
    <mergeCell ref="B1:B3"/>
    <mergeCell ref="C1:H1"/>
    <mergeCell ref="I1:I3"/>
    <mergeCell ref="C2:H2"/>
    <mergeCell ref="C3:E3"/>
    <mergeCell ref="F3:H3"/>
    <mergeCell ref="B4:I4"/>
    <mergeCell ref="B5:I5"/>
    <mergeCell ref="D6:E6"/>
    <mergeCell ref="F6:I6"/>
    <mergeCell ref="D7:E7"/>
    <mergeCell ref="C8:F8"/>
    <mergeCell ref="H8:I8"/>
    <mergeCell ref="C9:F9"/>
    <mergeCell ref="H9:I9"/>
    <mergeCell ref="C10:I10"/>
    <mergeCell ref="C11:I11"/>
    <mergeCell ref="C20:E20"/>
    <mergeCell ref="F20:I20"/>
    <mergeCell ref="C21:E21"/>
    <mergeCell ref="F21:I21"/>
    <mergeCell ref="C12:F12"/>
    <mergeCell ref="H12:I12"/>
    <mergeCell ref="C13:F13"/>
    <mergeCell ref="H13:I13"/>
    <mergeCell ref="C14:I14"/>
    <mergeCell ref="C15:I15"/>
    <mergeCell ref="C16:I16"/>
    <mergeCell ref="C17:I17"/>
    <mergeCell ref="B18:B19"/>
    <mergeCell ref="C18:E18"/>
    <mergeCell ref="F18:I18"/>
    <mergeCell ref="C19:E19"/>
    <mergeCell ref="F19:I19"/>
    <mergeCell ref="B45:B57"/>
    <mergeCell ref="C51:F54"/>
    <mergeCell ref="C23:E23"/>
    <mergeCell ref="G23:I23"/>
    <mergeCell ref="C22:E22"/>
    <mergeCell ref="C24:E24"/>
    <mergeCell ref="G24:I24"/>
    <mergeCell ref="B25:I25"/>
    <mergeCell ref="F27:F38"/>
    <mergeCell ref="G27:G38"/>
    <mergeCell ref="I27:I38"/>
    <mergeCell ref="C39:I39"/>
    <mergeCell ref="C66:I66"/>
    <mergeCell ref="B61:B62"/>
    <mergeCell ref="D61:F61"/>
    <mergeCell ref="G61:I61"/>
    <mergeCell ref="D62:F62"/>
    <mergeCell ref="G62:I62"/>
    <mergeCell ref="C63:I63"/>
    <mergeCell ref="C64:I64"/>
    <mergeCell ref="C65:I65"/>
    <mergeCell ref="B60:I60"/>
    <mergeCell ref="C55:F57"/>
    <mergeCell ref="C45:F50"/>
    <mergeCell ref="B40:I44"/>
    <mergeCell ref="C58:I58"/>
    <mergeCell ref="C59:I59"/>
  </mergeCells>
  <dataValidations disablePrompts="1" count="7">
    <dataValidation type="list" allowBlank="1" showInputMessage="1" showErrorMessage="1" sqref="J10:K10" xr:uid="{00000000-0002-0000-0600-000006000000}">
      <formula1>$M$21:$M$26</formula1>
    </dataValidation>
    <dataValidation type="list" showDropDown="1" showInputMessage="1" showErrorMessage="1" sqref="K12" xr:uid="{00000000-0002-0000-0600-000005000000}">
      <formula1>O17:O19</formula1>
    </dataValidation>
    <dataValidation type="list" allowBlank="1" showInputMessage="1" showErrorMessage="1" sqref="H12:I12" xr:uid="{00000000-0002-0000-0600-000004000000}">
      <formula1>M17:M19</formula1>
    </dataValidation>
    <dataValidation type="list" allowBlank="1" showInputMessage="1" showErrorMessage="1" sqref="C24:E24" xr:uid="{00000000-0002-0000-0600-000003000000}">
      <formula1>$M$12:$M$15</formula1>
    </dataValidation>
    <dataValidation type="list" allowBlank="1" showInputMessage="1" showErrorMessage="1" sqref="C9:F9" xr:uid="{00000000-0002-0000-0600-000002000000}">
      <formula1>$M$6:$M$9</formula1>
    </dataValidation>
    <dataValidation type="list" allowBlank="1" showInputMessage="1" showErrorMessage="1" sqref="H13:I13" xr:uid="{00000000-0002-0000-0600-000001000000}">
      <formula1>$N$5:$N$8</formula1>
    </dataValidation>
    <dataValidation type="list" allowBlank="1" showInputMessage="1" showErrorMessage="1" sqref="C7 I7" xr:uid="{00000000-0002-0000-0600-000000000000}">
      <formula1>$N$11:$N$12</formula1>
    </dataValidation>
  </dataValidations>
  <pageMargins left="0.7" right="0.7" top="0.75" bottom="0.75" header="0.3" footer="0.3"/>
  <pageSetup scale="45" orientation="portrait" r:id="rId1"/>
  <rowBreaks count="1" manualBreakCount="1">
    <brk id="39" max="8" man="1"/>
  </rowBreaks>
  <colBreaks count="1" manualBreakCount="1">
    <brk id="9" max="1048575" man="1"/>
  </colBreaks>
  <drawing r:id="rId2"/>
  <legacyDrawing r:id="rId3"/>
  <oleObjects>
    <mc:AlternateContent xmlns:mc="http://schemas.openxmlformats.org/markup-compatibility/2006">
      <mc:Choice Requires="x14">
        <oleObject progId="PBrush" shapeId="35887105" r:id="rId4">
          <objectPr defaultSize="0" autoPict="0" r:id="rId5">
            <anchor moveWithCells="1" sizeWithCells="1">
              <from>
                <xdr:col>8</xdr:col>
                <xdr:colOff>69850</xdr:colOff>
                <xdr:row>1</xdr:row>
                <xdr:rowOff>31750</xdr:rowOff>
              </from>
              <to>
                <xdr:col>8</xdr:col>
                <xdr:colOff>1447800</xdr:colOff>
                <xdr:row>1</xdr:row>
                <xdr:rowOff>450850</xdr:rowOff>
              </to>
            </anchor>
          </objectPr>
        </oleObject>
      </mc:Choice>
      <mc:Fallback>
        <oleObject progId="PBrush" shapeId="3588710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O113"/>
  <sheetViews>
    <sheetView view="pageBreakPreview" zoomScale="80" zoomScaleNormal="85" zoomScaleSheetLayoutView="80" zoomScalePageLayoutView="85" workbookViewId="0">
      <selection activeCell="C63" sqref="C63:F65"/>
    </sheetView>
  </sheetViews>
  <sheetFormatPr baseColWidth="10" defaultColWidth="10.7265625" defaultRowHeight="13" x14ac:dyDescent="0.3"/>
  <cols>
    <col min="1" max="1" width="1" style="83" customWidth="1"/>
    <col min="2" max="2" width="25.453125" style="114" customWidth="1"/>
    <col min="3" max="3" width="30.81640625" style="83" customWidth="1"/>
    <col min="4" max="4" width="23" style="83" customWidth="1"/>
    <col min="5" max="5" width="22" style="83" customWidth="1"/>
    <col min="6" max="6" width="21.6328125" style="83" customWidth="1"/>
    <col min="7" max="7" width="24.26953125" style="114" customWidth="1"/>
    <col min="8" max="8" width="24.453125" style="83" customWidth="1"/>
    <col min="9" max="9" width="27" style="83" customWidth="1"/>
    <col min="10" max="10" width="11.7265625" style="81" bestFit="1" customWidth="1"/>
    <col min="11" max="12" width="10.7265625" style="81"/>
    <col min="13" max="13" width="11.453125" style="81" bestFit="1" customWidth="1"/>
    <col min="14" max="15" width="10.7265625" style="81"/>
    <col min="16" max="16384" width="10.7265625" style="83"/>
  </cols>
  <sheetData>
    <row r="1" spans="2:9" ht="37.5" customHeight="1" x14ac:dyDescent="0.25">
      <c r="B1" s="532"/>
      <c r="C1" s="683" t="s">
        <v>1</v>
      </c>
      <c r="D1" s="683"/>
      <c r="E1" s="683"/>
      <c r="F1" s="683"/>
      <c r="G1" s="683"/>
      <c r="H1" s="683"/>
      <c r="I1" s="536"/>
    </row>
    <row r="2" spans="2:9" ht="37.5" customHeight="1" x14ac:dyDescent="0.25">
      <c r="B2" s="533"/>
      <c r="C2" s="539" t="s">
        <v>218</v>
      </c>
      <c r="D2" s="539"/>
      <c r="E2" s="539"/>
      <c r="F2" s="539"/>
      <c r="G2" s="539"/>
      <c r="H2" s="539"/>
      <c r="I2" s="537"/>
    </row>
    <row r="3" spans="2:9" ht="37.5" customHeight="1" thickBot="1" x14ac:dyDescent="0.3">
      <c r="B3" s="534"/>
      <c r="C3" s="540" t="s">
        <v>219</v>
      </c>
      <c r="D3" s="540"/>
      <c r="E3" s="540"/>
      <c r="F3" s="540" t="s">
        <v>220</v>
      </c>
      <c r="G3" s="540"/>
      <c r="H3" s="540"/>
      <c r="I3" s="538"/>
    </row>
    <row r="4" spans="2:9" ht="23.25" customHeight="1" x14ac:dyDescent="0.25">
      <c r="B4" s="541" t="s">
        <v>221</v>
      </c>
      <c r="C4" s="542"/>
      <c r="D4" s="542"/>
      <c r="E4" s="542"/>
      <c r="F4" s="542"/>
      <c r="G4" s="542"/>
      <c r="H4" s="542"/>
      <c r="I4" s="543"/>
    </row>
    <row r="5" spans="2:9" ht="24" customHeight="1" x14ac:dyDescent="0.25">
      <c r="B5" s="544" t="s">
        <v>222</v>
      </c>
      <c r="C5" s="545"/>
      <c r="D5" s="545"/>
      <c r="E5" s="545"/>
      <c r="F5" s="545"/>
      <c r="G5" s="545"/>
      <c r="H5" s="545"/>
      <c r="I5" s="546"/>
    </row>
    <row r="6" spans="2:9" ht="30.75" customHeight="1" x14ac:dyDescent="0.25">
      <c r="B6" s="118" t="s">
        <v>223</v>
      </c>
      <c r="C6" s="130">
        <v>6</v>
      </c>
      <c r="D6" s="547" t="s">
        <v>224</v>
      </c>
      <c r="E6" s="547"/>
      <c r="F6" s="548" t="s">
        <v>387</v>
      </c>
      <c r="G6" s="548"/>
      <c r="H6" s="548"/>
      <c r="I6" s="549"/>
    </row>
    <row r="7" spans="2:9" ht="30.75" customHeight="1" x14ac:dyDescent="0.25">
      <c r="B7" s="118" t="s">
        <v>226</v>
      </c>
      <c r="C7" s="130" t="s">
        <v>84</v>
      </c>
      <c r="D7" s="547" t="s">
        <v>227</v>
      </c>
      <c r="E7" s="547"/>
      <c r="F7" s="548" t="s">
        <v>388</v>
      </c>
      <c r="G7" s="548"/>
      <c r="H7" s="131" t="s">
        <v>229</v>
      </c>
      <c r="I7" s="132" t="s">
        <v>84</v>
      </c>
    </row>
    <row r="8" spans="2:9" ht="30.75" customHeight="1" x14ac:dyDescent="0.25">
      <c r="B8" s="118" t="s">
        <v>230</v>
      </c>
      <c r="C8" s="548" t="s">
        <v>231</v>
      </c>
      <c r="D8" s="548"/>
      <c r="E8" s="548"/>
      <c r="F8" s="548"/>
      <c r="G8" s="131" t="s">
        <v>232</v>
      </c>
      <c r="H8" s="553">
        <v>7550</v>
      </c>
      <c r="I8" s="554"/>
    </row>
    <row r="9" spans="2:9" ht="30.75" customHeight="1" x14ac:dyDescent="0.25">
      <c r="B9" s="118" t="s">
        <v>68</v>
      </c>
      <c r="C9" s="555" t="s">
        <v>81</v>
      </c>
      <c r="D9" s="555"/>
      <c r="E9" s="555"/>
      <c r="F9" s="555"/>
      <c r="G9" s="131" t="s">
        <v>233</v>
      </c>
      <c r="H9" s="556" t="s">
        <v>389</v>
      </c>
      <c r="I9" s="557"/>
    </row>
    <row r="10" spans="2:9" ht="46.5" customHeight="1" x14ac:dyDescent="0.25">
      <c r="B10" s="118" t="s">
        <v>235</v>
      </c>
      <c r="C10" s="548" t="s">
        <v>478</v>
      </c>
      <c r="D10" s="548"/>
      <c r="E10" s="548"/>
      <c r="F10" s="548"/>
      <c r="G10" s="548"/>
      <c r="H10" s="548"/>
      <c r="I10" s="549"/>
    </row>
    <row r="11" spans="2:9" ht="30.75" customHeight="1" x14ac:dyDescent="0.25">
      <c r="B11" s="118" t="s">
        <v>237</v>
      </c>
      <c r="C11" s="550" t="s">
        <v>362</v>
      </c>
      <c r="D11" s="550"/>
      <c r="E11" s="550"/>
      <c r="F11" s="550"/>
      <c r="G11" s="550"/>
      <c r="H11" s="550"/>
      <c r="I11" s="558"/>
    </row>
    <row r="12" spans="2:9" ht="30.75" customHeight="1" x14ac:dyDescent="0.25">
      <c r="B12" s="118" t="s">
        <v>239</v>
      </c>
      <c r="C12" s="548" t="s">
        <v>390</v>
      </c>
      <c r="D12" s="548"/>
      <c r="E12" s="548"/>
      <c r="F12" s="548"/>
      <c r="G12" s="131" t="s">
        <v>241</v>
      </c>
      <c r="H12" s="575" t="s">
        <v>106</v>
      </c>
      <c r="I12" s="576"/>
    </row>
    <row r="13" spans="2:9" ht="30.75" customHeight="1" x14ac:dyDescent="0.25">
      <c r="B13" s="118" t="s">
        <v>242</v>
      </c>
      <c r="C13" s="559" t="s">
        <v>299</v>
      </c>
      <c r="D13" s="559"/>
      <c r="E13" s="559"/>
      <c r="F13" s="559"/>
      <c r="G13" s="131" t="s">
        <v>244</v>
      </c>
      <c r="H13" s="550" t="s">
        <v>77</v>
      </c>
      <c r="I13" s="558"/>
    </row>
    <row r="14" spans="2:9" ht="30" customHeight="1" x14ac:dyDescent="0.25">
      <c r="B14" s="118" t="s">
        <v>245</v>
      </c>
      <c r="C14" s="812" t="s">
        <v>391</v>
      </c>
      <c r="D14" s="812"/>
      <c r="E14" s="812"/>
      <c r="F14" s="812"/>
      <c r="G14" s="812"/>
      <c r="H14" s="812"/>
      <c r="I14" s="813"/>
    </row>
    <row r="15" spans="2:9" ht="30.75" customHeight="1" x14ac:dyDescent="0.25">
      <c r="B15" s="118" t="s">
        <v>247</v>
      </c>
      <c r="C15" s="551" t="s">
        <v>340</v>
      </c>
      <c r="D15" s="551"/>
      <c r="E15" s="551"/>
      <c r="F15" s="551"/>
      <c r="G15" s="551"/>
      <c r="H15" s="551"/>
      <c r="I15" s="552"/>
    </row>
    <row r="16" spans="2:9" ht="20.25" customHeight="1" x14ac:dyDescent="0.25">
      <c r="B16" s="118" t="s">
        <v>249</v>
      </c>
      <c r="C16" s="548" t="s">
        <v>392</v>
      </c>
      <c r="D16" s="548"/>
      <c r="E16" s="548"/>
      <c r="F16" s="548"/>
      <c r="G16" s="548"/>
      <c r="H16" s="548"/>
      <c r="I16" s="549"/>
    </row>
    <row r="17" spans="2:10" ht="30.75" customHeight="1" x14ac:dyDescent="0.25">
      <c r="B17" s="118" t="s">
        <v>251</v>
      </c>
      <c r="C17" s="550" t="s">
        <v>56</v>
      </c>
      <c r="D17" s="566"/>
      <c r="E17" s="566"/>
      <c r="F17" s="566"/>
      <c r="G17" s="566"/>
      <c r="H17" s="566"/>
      <c r="I17" s="567"/>
    </row>
    <row r="18" spans="2:10" ht="18" customHeight="1" x14ac:dyDescent="0.25">
      <c r="B18" s="568" t="s">
        <v>252</v>
      </c>
      <c r="C18" s="569" t="s">
        <v>253</v>
      </c>
      <c r="D18" s="569"/>
      <c r="E18" s="569"/>
      <c r="F18" s="570" t="s">
        <v>254</v>
      </c>
      <c r="G18" s="570"/>
      <c r="H18" s="570"/>
      <c r="I18" s="571"/>
    </row>
    <row r="19" spans="2:10" ht="39.75" customHeight="1" x14ac:dyDescent="0.25">
      <c r="B19" s="568"/>
      <c r="C19" s="587" t="s">
        <v>393</v>
      </c>
      <c r="D19" s="588"/>
      <c r="E19" s="678"/>
      <c r="F19" s="548" t="str">
        <f>C19</f>
        <v>Actividades que se ejecutaron para la implementación de los procesos transversales</v>
      </c>
      <c r="G19" s="548"/>
      <c r="H19" s="548"/>
      <c r="I19" s="549"/>
    </row>
    <row r="20" spans="2:10" ht="39.75" customHeight="1" x14ac:dyDescent="0.25">
      <c r="B20" s="118" t="s">
        <v>257</v>
      </c>
      <c r="C20" s="587" t="s">
        <v>394</v>
      </c>
      <c r="D20" s="588"/>
      <c r="E20" s="678"/>
      <c r="F20" s="548" t="str">
        <f>C20</f>
        <v>Cantidad de actividades que se ejecutaron para la implementación de los procesos transversales</v>
      </c>
      <c r="G20" s="548"/>
      <c r="H20" s="548"/>
      <c r="I20" s="549"/>
    </row>
    <row r="21" spans="2:10" ht="30" customHeight="1" x14ac:dyDescent="0.25">
      <c r="B21" s="118" t="s">
        <v>258</v>
      </c>
      <c r="C21" s="809"/>
      <c r="D21" s="810"/>
      <c r="E21" s="811"/>
      <c r="F21" s="587"/>
      <c r="G21" s="588"/>
      <c r="H21" s="588"/>
      <c r="I21" s="589"/>
    </row>
    <row r="22" spans="2:10" ht="23.25" customHeight="1" x14ac:dyDescent="0.25">
      <c r="B22" s="118" t="s">
        <v>261</v>
      </c>
      <c r="C22" s="788">
        <v>45292</v>
      </c>
      <c r="D22" s="789"/>
      <c r="E22" s="790"/>
      <c r="F22" s="131" t="s">
        <v>262</v>
      </c>
      <c r="G22" s="199">
        <v>0.1</v>
      </c>
      <c r="H22" s="131" t="s">
        <v>263</v>
      </c>
      <c r="I22" s="133">
        <v>0.9</v>
      </c>
    </row>
    <row r="23" spans="2:10" ht="27" customHeight="1" x14ac:dyDescent="0.25">
      <c r="B23" s="118" t="s">
        <v>264</v>
      </c>
      <c r="C23" s="788">
        <v>45443</v>
      </c>
      <c r="D23" s="588"/>
      <c r="E23" s="678"/>
      <c r="F23" s="131" t="s">
        <v>265</v>
      </c>
      <c r="G23" s="806">
        <v>0.1</v>
      </c>
      <c r="H23" s="807"/>
      <c r="I23" s="808"/>
    </row>
    <row r="24" spans="2:10" ht="30.75" customHeight="1" x14ac:dyDescent="0.25">
      <c r="B24" s="197" t="s">
        <v>266</v>
      </c>
      <c r="C24" s="753" t="s">
        <v>267</v>
      </c>
      <c r="D24" s="754"/>
      <c r="E24" s="755"/>
      <c r="F24" s="198" t="s">
        <v>268</v>
      </c>
      <c r="G24" s="587" t="s">
        <v>269</v>
      </c>
      <c r="H24" s="588"/>
      <c r="I24" s="589"/>
    </row>
    <row r="25" spans="2:10" ht="22.5" customHeight="1" x14ac:dyDescent="0.25">
      <c r="B25" s="544" t="s">
        <v>270</v>
      </c>
      <c r="C25" s="545"/>
      <c r="D25" s="545"/>
      <c r="E25" s="545"/>
      <c r="F25" s="545"/>
      <c r="G25" s="545"/>
      <c r="H25" s="545"/>
      <c r="I25" s="546"/>
    </row>
    <row r="26" spans="2:10" ht="43.5" customHeight="1" x14ac:dyDescent="0.25">
      <c r="B26" s="100" t="s">
        <v>148</v>
      </c>
      <c r="C26" s="134" t="s">
        <v>271</v>
      </c>
      <c r="D26" s="134" t="s">
        <v>272</v>
      </c>
      <c r="E26" s="135" t="s">
        <v>273</v>
      </c>
      <c r="F26" s="134" t="s">
        <v>274</v>
      </c>
      <c r="G26" s="134" t="s">
        <v>275</v>
      </c>
      <c r="H26" s="135" t="s">
        <v>276</v>
      </c>
      <c r="I26" s="136" t="s">
        <v>277</v>
      </c>
    </row>
    <row r="27" spans="2:10" ht="15.65" customHeight="1" x14ac:dyDescent="0.25">
      <c r="B27" s="100" t="s">
        <v>278</v>
      </c>
      <c r="C27" s="145">
        <f>0.1917*$G$23</f>
        <v>1.9170000000000003E-2</v>
      </c>
      <c r="D27" s="145">
        <v>1.9170000000000003E-2</v>
      </c>
      <c r="E27" s="128">
        <f>D27/C27</f>
        <v>1</v>
      </c>
      <c r="F27" s="800">
        <f>SUM(C27:C31)</f>
        <v>0.10000000000000002</v>
      </c>
      <c r="G27" s="800">
        <f>SUM(D27:D31)</f>
        <v>8.0000000000000016E-2</v>
      </c>
      <c r="H27" s="209">
        <f>+(D27*100%)/$G$23</f>
        <v>0.19170000000000001</v>
      </c>
      <c r="I27" s="803">
        <f>G27+I22</f>
        <v>0.98</v>
      </c>
    </row>
    <row r="28" spans="2:10" ht="15.65" customHeight="1" x14ac:dyDescent="0.25">
      <c r="B28" s="100" t="s">
        <v>158</v>
      </c>
      <c r="C28" s="145">
        <f>0.2083*$G$23</f>
        <v>2.0830000000000001E-2</v>
      </c>
      <c r="D28" s="145">
        <v>2.0830000000000001E-2</v>
      </c>
      <c r="E28" s="128">
        <f t="shared" ref="E28:E31" si="0">D28/C28</f>
        <v>1</v>
      </c>
      <c r="F28" s="801"/>
      <c r="G28" s="801"/>
      <c r="H28" s="209">
        <f>+IF(D28="","",((D28*100%)/$G$23)+H27)</f>
        <v>0.4</v>
      </c>
      <c r="I28" s="804"/>
    </row>
    <row r="29" spans="2:10" ht="15.65" customHeight="1" x14ac:dyDescent="0.25">
      <c r="B29" s="100" t="s">
        <v>159</v>
      </c>
      <c r="C29" s="145">
        <f>0.2*$G$23</f>
        <v>2.0000000000000004E-2</v>
      </c>
      <c r="D29" s="145">
        <v>2.0000000000000004E-2</v>
      </c>
      <c r="E29" s="128">
        <f t="shared" si="0"/>
        <v>1</v>
      </c>
      <c r="F29" s="801"/>
      <c r="G29" s="801"/>
      <c r="H29" s="209">
        <f t="shared" ref="H29:H38" si="1">+IF(D29="","",((D29*100%)/$G$23)+H28)</f>
        <v>0.60000000000000009</v>
      </c>
      <c r="I29" s="804"/>
    </row>
    <row r="30" spans="2:10" ht="15.65" customHeight="1" x14ac:dyDescent="0.25">
      <c r="B30" s="100" t="s">
        <v>160</v>
      </c>
      <c r="C30" s="145">
        <f>0.2*$G$23</f>
        <v>2.0000000000000004E-2</v>
      </c>
      <c r="D30" s="145">
        <v>2.0000000000000004E-2</v>
      </c>
      <c r="E30" s="128">
        <f t="shared" si="0"/>
        <v>1</v>
      </c>
      <c r="F30" s="801"/>
      <c r="G30" s="801"/>
      <c r="H30" s="209">
        <f t="shared" si="1"/>
        <v>0.80000000000000016</v>
      </c>
      <c r="I30" s="804"/>
    </row>
    <row r="31" spans="2:10" ht="15.65" customHeight="1" x14ac:dyDescent="0.25">
      <c r="B31" s="100" t="s">
        <v>161</v>
      </c>
      <c r="C31" s="145">
        <f>0.2*$G$23</f>
        <v>2.0000000000000004E-2</v>
      </c>
      <c r="D31" s="145"/>
      <c r="E31" s="128">
        <f t="shared" si="0"/>
        <v>0</v>
      </c>
      <c r="F31" s="801"/>
      <c r="G31" s="801"/>
      <c r="H31" s="209" t="str">
        <f t="shared" si="1"/>
        <v/>
      </c>
      <c r="I31" s="804"/>
      <c r="J31" s="247"/>
    </row>
    <row r="32" spans="2:10" ht="15.65" hidden="1" customHeight="1" x14ac:dyDescent="0.25">
      <c r="B32" s="100" t="s">
        <v>162</v>
      </c>
      <c r="C32" s="145"/>
      <c r="D32" s="145"/>
      <c r="E32" s="128"/>
      <c r="F32" s="801"/>
      <c r="G32" s="801"/>
      <c r="H32" s="209" t="str">
        <f t="shared" si="1"/>
        <v/>
      </c>
      <c r="I32" s="804"/>
    </row>
    <row r="33" spans="2:12" ht="19.5" hidden="1" customHeight="1" x14ac:dyDescent="0.25">
      <c r="B33" s="100" t="s">
        <v>163</v>
      </c>
      <c r="C33" s="145"/>
      <c r="D33" s="145"/>
      <c r="E33" s="128"/>
      <c r="F33" s="801"/>
      <c r="G33" s="801"/>
      <c r="H33" s="209" t="str">
        <f t="shared" si="1"/>
        <v/>
      </c>
      <c r="I33" s="804"/>
      <c r="J33" s="247"/>
    </row>
    <row r="34" spans="2:12" ht="19.5" hidden="1" customHeight="1" x14ac:dyDescent="0.25">
      <c r="B34" s="100" t="s">
        <v>164</v>
      </c>
      <c r="C34" s="145"/>
      <c r="D34" s="145"/>
      <c r="E34" s="128"/>
      <c r="F34" s="801"/>
      <c r="G34" s="801"/>
      <c r="H34" s="209" t="str">
        <f t="shared" si="1"/>
        <v/>
      </c>
      <c r="I34" s="804"/>
      <c r="J34" s="247"/>
    </row>
    <row r="35" spans="2:12" ht="19.5" hidden="1" customHeight="1" x14ac:dyDescent="0.25">
      <c r="B35" s="100" t="s">
        <v>165</v>
      </c>
      <c r="C35" s="145"/>
      <c r="D35" s="145"/>
      <c r="E35" s="128"/>
      <c r="F35" s="801"/>
      <c r="G35" s="801"/>
      <c r="H35" s="209" t="str">
        <f t="shared" si="1"/>
        <v/>
      </c>
      <c r="I35" s="804"/>
      <c r="J35" s="247"/>
    </row>
    <row r="36" spans="2:12" ht="19.5" hidden="1" customHeight="1" x14ac:dyDescent="0.25">
      <c r="B36" s="100" t="s">
        <v>166</v>
      </c>
      <c r="C36" s="145"/>
      <c r="D36" s="145"/>
      <c r="E36" s="128"/>
      <c r="F36" s="801"/>
      <c r="G36" s="801"/>
      <c r="H36" s="209" t="str">
        <f t="shared" si="1"/>
        <v/>
      </c>
      <c r="I36" s="804"/>
    </row>
    <row r="37" spans="2:12" ht="19.5" hidden="1" customHeight="1" x14ac:dyDescent="0.25">
      <c r="B37" s="100" t="s">
        <v>167</v>
      </c>
      <c r="C37" s="145"/>
      <c r="D37" s="145"/>
      <c r="E37" s="128"/>
      <c r="F37" s="801"/>
      <c r="G37" s="801"/>
      <c r="H37" s="209" t="str">
        <f t="shared" si="1"/>
        <v/>
      </c>
      <c r="I37" s="804"/>
      <c r="J37" s="247"/>
    </row>
    <row r="38" spans="2:12" ht="19.5" hidden="1" customHeight="1" x14ac:dyDescent="0.25">
      <c r="B38" s="100" t="s">
        <v>168</v>
      </c>
      <c r="C38" s="145"/>
      <c r="D38" s="145"/>
      <c r="E38" s="128"/>
      <c r="F38" s="802"/>
      <c r="G38" s="802"/>
      <c r="H38" s="209" t="str">
        <f t="shared" si="1"/>
        <v/>
      </c>
      <c r="I38" s="805"/>
      <c r="K38" s="247"/>
    </row>
    <row r="39" spans="2:12" ht="117.65" customHeight="1" x14ac:dyDescent="0.25">
      <c r="B39" s="119" t="s">
        <v>279</v>
      </c>
      <c r="C39" s="798" t="s">
        <v>395</v>
      </c>
      <c r="D39" s="798"/>
      <c r="E39" s="798"/>
      <c r="F39" s="798"/>
      <c r="G39" s="798"/>
      <c r="H39" s="798"/>
      <c r="I39" s="799"/>
    </row>
    <row r="40" spans="2:12" ht="57" customHeight="1" x14ac:dyDescent="0.25">
      <c r="B40" s="599"/>
      <c r="C40" s="600"/>
      <c r="D40" s="600"/>
      <c r="E40" s="600"/>
      <c r="F40" s="600"/>
      <c r="G40" s="600"/>
      <c r="H40" s="600"/>
      <c r="I40" s="601"/>
    </row>
    <row r="41" spans="2:12" ht="57" customHeight="1" x14ac:dyDescent="0.25">
      <c r="B41" s="602"/>
      <c r="C41" s="603"/>
      <c r="D41" s="603"/>
      <c r="E41" s="603"/>
      <c r="F41" s="603"/>
      <c r="G41" s="603"/>
      <c r="H41" s="603"/>
      <c r="I41" s="604"/>
    </row>
    <row r="42" spans="2:12" ht="57" customHeight="1" x14ac:dyDescent="0.25">
      <c r="B42" s="602"/>
      <c r="C42" s="603"/>
      <c r="D42" s="603"/>
      <c r="E42" s="603"/>
      <c r="F42" s="603"/>
      <c r="G42" s="603"/>
      <c r="H42" s="603"/>
      <c r="I42" s="604"/>
    </row>
    <row r="43" spans="2:12" ht="57" customHeight="1" x14ac:dyDescent="0.25">
      <c r="B43" s="602"/>
      <c r="C43" s="603"/>
      <c r="D43" s="603"/>
      <c r="E43" s="603"/>
      <c r="F43" s="603"/>
      <c r="G43" s="603"/>
      <c r="H43" s="603"/>
      <c r="I43" s="604"/>
    </row>
    <row r="44" spans="2:12" ht="57" customHeight="1" x14ac:dyDescent="0.25">
      <c r="B44" s="605"/>
      <c r="C44" s="606"/>
      <c r="D44" s="606"/>
      <c r="E44" s="606"/>
      <c r="F44" s="606"/>
      <c r="G44" s="606"/>
      <c r="H44" s="606"/>
      <c r="I44" s="607"/>
    </row>
    <row r="45" spans="2:12" ht="23.25" customHeight="1" x14ac:dyDescent="0.25">
      <c r="B45" s="687" t="s">
        <v>280</v>
      </c>
      <c r="C45" s="865"/>
      <c r="D45" s="632"/>
      <c r="E45" s="632"/>
      <c r="F45" s="632"/>
      <c r="G45" s="632"/>
      <c r="H45" s="143" t="s">
        <v>148</v>
      </c>
      <c r="I45" s="144" t="s">
        <v>306</v>
      </c>
    </row>
    <row r="46" spans="2:12" ht="54" customHeight="1" x14ac:dyDescent="0.25">
      <c r="B46" s="688"/>
      <c r="C46" s="832" t="s">
        <v>396</v>
      </c>
      <c r="D46" s="833"/>
      <c r="E46" s="833"/>
      <c r="F46" s="833"/>
      <c r="G46" s="248" t="s">
        <v>397</v>
      </c>
      <c r="H46" s="246">
        <v>1158</v>
      </c>
      <c r="I46" s="276">
        <v>4288</v>
      </c>
      <c r="J46" s="81" t="str">
        <f t="shared" ref="J46:J62" si="2">CONCATENATE(G46," ",H46)</f>
        <v>PQRS recibidas:  1158</v>
      </c>
    </row>
    <row r="47" spans="2:12" ht="70.5" customHeight="1" x14ac:dyDescent="0.25">
      <c r="B47" s="688"/>
      <c r="C47" s="834"/>
      <c r="D47" s="835"/>
      <c r="E47" s="835"/>
      <c r="F47" s="835"/>
      <c r="G47" s="248" t="s">
        <v>398</v>
      </c>
      <c r="H47" s="289">
        <v>0.74</v>
      </c>
      <c r="I47" s="290">
        <v>0.68</v>
      </c>
      <c r="J47" s="81" t="str">
        <f t="shared" si="2"/>
        <v>Satisfacción ciudadana: 0.74</v>
      </c>
    </row>
    <row r="48" spans="2:12" ht="70.5" customHeight="1" x14ac:dyDescent="0.25">
      <c r="B48" s="688"/>
      <c r="C48" s="834"/>
      <c r="D48" s="835"/>
      <c r="E48" s="835"/>
      <c r="F48" s="835"/>
      <c r="G48" s="248" t="s">
        <v>399</v>
      </c>
      <c r="H48" s="274">
        <v>1456</v>
      </c>
      <c r="I48" s="275">
        <v>3831</v>
      </c>
      <c r="J48" s="81" t="str">
        <f t="shared" si="2"/>
        <v>Asesorías dadas: 1456</v>
      </c>
      <c r="L48" s="81" t="str">
        <f>CONCATENATE(J46,J48,J49,J50,J51,J53,J55,J57,J65)</f>
        <v>PQRS recibidas:  1158Asesorías dadas: 1456Capacitaciones: 13Actividades de bienestar: 8Actividades del PASST: 17Vehículos asignados: 137Mantenimientos realizados 6Gestión de residuos peligrosos 9Revisiones de expedientes o intervenciones 1.143 imágenes; 21 expedientes; 3 cajas</v>
      </c>
    </row>
    <row r="49" spans="2:13" ht="171.75" customHeight="1" x14ac:dyDescent="0.25">
      <c r="B49" s="688"/>
      <c r="C49" s="836" t="s">
        <v>400</v>
      </c>
      <c r="D49" s="837"/>
      <c r="E49" s="837"/>
      <c r="F49" s="838"/>
      <c r="G49" s="248" t="s">
        <v>401</v>
      </c>
      <c r="H49" s="246">
        <v>13</v>
      </c>
      <c r="I49" s="276">
        <v>49</v>
      </c>
      <c r="J49" s="81" t="str">
        <f t="shared" si="2"/>
        <v>Capacitaciones: 13</v>
      </c>
    </row>
    <row r="50" spans="2:13" ht="129.75" customHeight="1" x14ac:dyDescent="0.25">
      <c r="B50" s="688"/>
      <c r="C50" s="839"/>
      <c r="D50" s="840"/>
      <c r="E50" s="840"/>
      <c r="F50" s="841"/>
      <c r="G50" s="248" t="s">
        <v>402</v>
      </c>
      <c r="H50" s="274">
        <v>8</v>
      </c>
      <c r="I50" s="275">
        <v>29</v>
      </c>
      <c r="J50" s="81" t="str">
        <f t="shared" si="2"/>
        <v>Actividades de bienestar: 8</v>
      </c>
    </row>
    <row r="51" spans="2:13" ht="69.75" customHeight="1" x14ac:dyDescent="0.25">
      <c r="B51" s="688"/>
      <c r="C51" s="839"/>
      <c r="D51" s="840"/>
      <c r="E51" s="840"/>
      <c r="F51" s="841"/>
      <c r="G51" s="248" t="s">
        <v>403</v>
      </c>
      <c r="H51" s="274">
        <v>17</v>
      </c>
      <c r="I51" s="275">
        <v>45</v>
      </c>
      <c r="J51" s="81" t="str">
        <f t="shared" si="2"/>
        <v>Actividades del PASST: 17</v>
      </c>
    </row>
    <row r="52" spans="2:13" ht="66.75" customHeight="1" x14ac:dyDescent="0.25">
      <c r="B52" s="688"/>
      <c r="C52" s="768" t="s">
        <v>480</v>
      </c>
      <c r="D52" s="769"/>
      <c r="E52" s="769"/>
      <c r="F52" s="853"/>
      <c r="G52" s="296" t="s">
        <v>404</v>
      </c>
      <c r="H52" s="246" t="s">
        <v>481</v>
      </c>
      <c r="I52" s="246" t="s">
        <v>482</v>
      </c>
      <c r="J52" s="81" t="str">
        <f t="shared" si="2"/>
        <v>Ingresos, salidas y traslados: 13 ingresos,  61 salidas,   1 reintegros 46 traslados, 3 compras, 0 bajas</v>
      </c>
    </row>
    <row r="53" spans="2:13" ht="67" customHeight="1" x14ac:dyDescent="0.25">
      <c r="B53" s="688"/>
      <c r="C53" s="771"/>
      <c r="D53" s="772"/>
      <c r="E53" s="772"/>
      <c r="F53" s="854"/>
      <c r="G53" s="296" t="s">
        <v>405</v>
      </c>
      <c r="H53" s="273">
        <v>137</v>
      </c>
      <c r="I53" s="273">
        <v>361</v>
      </c>
      <c r="J53" s="81" t="str">
        <f t="shared" si="2"/>
        <v>Vehículos asignados: 137</v>
      </c>
    </row>
    <row r="54" spans="2:13" ht="67" customHeight="1" x14ac:dyDescent="0.25">
      <c r="B54" s="688"/>
      <c r="C54" s="771"/>
      <c r="D54" s="772"/>
      <c r="E54" s="772"/>
      <c r="F54" s="854"/>
      <c r="G54" s="296" t="s">
        <v>406</v>
      </c>
      <c r="H54" s="273">
        <v>7</v>
      </c>
      <c r="I54" s="273">
        <v>26</v>
      </c>
      <c r="J54" s="81" t="str">
        <f t="shared" si="2"/>
        <v>Proveedores gestionados: 7</v>
      </c>
    </row>
    <row r="55" spans="2:13" ht="92.5" customHeight="1" x14ac:dyDescent="0.25">
      <c r="B55" s="688"/>
      <c r="C55" s="855"/>
      <c r="D55" s="856"/>
      <c r="E55" s="856"/>
      <c r="F55" s="857"/>
      <c r="G55" s="296" t="s">
        <v>407</v>
      </c>
      <c r="H55" s="273">
        <v>6</v>
      </c>
      <c r="I55" s="273">
        <v>25</v>
      </c>
      <c r="J55" s="81" t="str">
        <f t="shared" si="2"/>
        <v>Mantenimientos realizados 6</v>
      </c>
    </row>
    <row r="56" spans="2:13" ht="34.5" customHeight="1" x14ac:dyDescent="0.25">
      <c r="B56" s="688"/>
      <c r="C56" s="842" t="s">
        <v>479</v>
      </c>
      <c r="D56" s="843"/>
      <c r="E56" s="843"/>
      <c r="F56" s="844"/>
      <c r="G56" s="248" t="s">
        <v>408</v>
      </c>
      <c r="H56" s="246">
        <v>2</v>
      </c>
      <c r="I56" s="246">
        <v>5</v>
      </c>
      <c r="J56" s="81" t="str">
        <f t="shared" si="2"/>
        <v>Actividades de saneamiento (Poda y fumigación): 2</v>
      </c>
    </row>
    <row r="57" spans="2:13" ht="34.5" customHeight="1" x14ac:dyDescent="0.25">
      <c r="B57" s="688"/>
      <c r="C57" s="845"/>
      <c r="D57" s="846"/>
      <c r="E57" s="846"/>
      <c r="F57" s="847"/>
      <c r="G57" s="248" t="s">
        <v>409</v>
      </c>
      <c r="H57" s="246">
        <v>9</v>
      </c>
      <c r="I57" s="246">
        <v>33</v>
      </c>
      <c r="J57" s="81" t="str">
        <f t="shared" si="2"/>
        <v>Gestión de residuos peligrosos 9</v>
      </c>
    </row>
    <row r="58" spans="2:13" ht="34.5" customHeight="1" x14ac:dyDescent="0.25">
      <c r="B58" s="688"/>
      <c r="C58" s="845"/>
      <c r="D58" s="846"/>
      <c r="E58" s="846"/>
      <c r="F58" s="847"/>
      <c r="G58" s="248" t="s">
        <v>410</v>
      </c>
      <c r="H58" s="246">
        <v>1</v>
      </c>
      <c r="I58" s="246">
        <v>4</v>
      </c>
      <c r="J58" s="81" t="str">
        <f t="shared" si="2"/>
        <v>Gestión de residuos reciclables 1</v>
      </c>
    </row>
    <row r="59" spans="2:13" ht="34.5" customHeight="1" x14ac:dyDescent="0.25">
      <c r="B59" s="688"/>
      <c r="C59" s="848"/>
      <c r="D59" s="849"/>
      <c r="E59" s="849"/>
      <c r="F59" s="850"/>
      <c r="G59" s="248" t="s">
        <v>411</v>
      </c>
      <c r="H59" s="246">
        <v>1</v>
      </c>
      <c r="I59" s="246">
        <v>4</v>
      </c>
      <c r="J59" s="81" t="str">
        <f t="shared" si="2"/>
        <v>Actividades de movilidad sostenible: 1</v>
      </c>
    </row>
    <row r="60" spans="2:13" ht="44" customHeight="1" x14ac:dyDescent="0.25">
      <c r="B60" s="688"/>
      <c r="C60" s="851" t="s">
        <v>412</v>
      </c>
      <c r="D60" s="852"/>
      <c r="E60" s="852"/>
      <c r="F60" s="852"/>
      <c r="G60" s="285" t="s">
        <v>413</v>
      </c>
      <c r="H60" s="273" t="s">
        <v>414</v>
      </c>
      <c r="I60" s="273" t="s">
        <v>415</v>
      </c>
      <c r="J60" s="81" t="str">
        <f t="shared" si="2"/>
        <v>CDP Y CRP expedidos: CRP: 168                                                     CDP: 550</v>
      </c>
    </row>
    <row r="61" spans="2:13" ht="44" customHeight="1" x14ac:dyDescent="0.25">
      <c r="B61" s="688"/>
      <c r="C61" s="852"/>
      <c r="D61" s="852"/>
      <c r="E61" s="852"/>
      <c r="F61" s="852"/>
      <c r="G61" s="285" t="s">
        <v>416</v>
      </c>
      <c r="H61" s="273">
        <v>643</v>
      </c>
      <c r="I61" s="273">
        <v>2143</v>
      </c>
      <c r="J61" s="81" t="str">
        <f t="shared" si="2"/>
        <v>Giros por pospre realizados: 643</v>
      </c>
    </row>
    <row r="62" spans="2:13" ht="44" customHeight="1" x14ac:dyDescent="0.25">
      <c r="B62" s="688"/>
      <c r="C62" s="852"/>
      <c r="D62" s="852"/>
      <c r="E62" s="852"/>
      <c r="F62" s="852"/>
      <c r="G62" s="286" t="s">
        <v>417</v>
      </c>
      <c r="H62" s="287">
        <v>535</v>
      </c>
      <c r="I62" s="288">
        <v>1887</v>
      </c>
      <c r="J62" s="81" t="str">
        <f t="shared" si="2"/>
        <v>Operaciones contables: 535</v>
      </c>
    </row>
    <row r="63" spans="2:13" ht="41" customHeight="1" x14ac:dyDescent="0.25">
      <c r="B63" s="688"/>
      <c r="C63" s="858" t="s">
        <v>418</v>
      </c>
      <c r="D63" s="859"/>
      <c r="E63" s="859"/>
      <c r="F63" s="860"/>
      <c r="G63" s="248" t="s">
        <v>419</v>
      </c>
      <c r="H63" s="287">
        <v>0</v>
      </c>
      <c r="I63" s="288">
        <v>0</v>
      </c>
      <c r="J63" s="81" t="str">
        <f t="shared" ref="J63:J65" si="3">CONCATENATE(G63," ",H63)</f>
        <v>Transferencias documentales realizadas 0</v>
      </c>
      <c r="K63" s="280"/>
      <c r="L63" s="280"/>
      <c r="M63" s="280"/>
    </row>
    <row r="64" spans="2:13" ht="41" customHeight="1" x14ac:dyDescent="0.25">
      <c r="B64" s="688"/>
      <c r="C64" s="861"/>
      <c r="D64" s="859"/>
      <c r="E64" s="859"/>
      <c r="F64" s="860"/>
      <c r="G64" s="248" t="s">
        <v>420</v>
      </c>
      <c r="H64" s="287">
        <v>1</v>
      </c>
      <c r="I64" s="288">
        <v>6</v>
      </c>
      <c r="J64" s="81" t="str">
        <f t="shared" si="3"/>
        <v>Capacitaciones realizadas: 1</v>
      </c>
      <c r="K64" s="254"/>
      <c r="L64" s="254"/>
      <c r="M64" s="254"/>
    </row>
    <row r="65" spans="2:13" ht="41" customHeight="1" x14ac:dyDescent="0.25">
      <c r="B65" s="831"/>
      <c r="C65" s="862"/>
      <c r="D65" s="863"/>
      <c r="E65" s="863"/>
      <c r="F65" s="864"/>
      <c r="G65" s="248" t="s">
        <v>421</v>
      </c>
      <c r="H65" s="287" t="s">
        <v>422</v>
      </c>
      <c r="I65" s="298" t="s">
        <v>423</v>
      </c>
      <c r="J65" s="81" t="str">
        <f t="shared" si="3"/>
        <v>Revisiones de expedientes o intervenciones 1.143 imágenes; 21 expedientes; 3 cajas</v>
      </c>
      <c r="K65" s="254"/>
      <c r="L65" s="254"/>
      <c r="M65" s="254"/>
    </row>
    <row r="66" spans="2:13" ht="36" customHeight="1" x14ac:dyDescent="0.25">
      <c r="B66" s="149" t="s">
        <v>282</v>
      </c>
      <c r="C66" s="828" t="s">
        <v>46</v>
      </c>
      <c r="D66" s="829"/>
      <c r="E66" s="829"/>
      <c r="F66" s="829"/>
      <c r="G66" s="829"/>
      <c r="H66" s="829"/>
      <c r="I66" s="830"/>
      <c r="J66" s="253"/>
      <c r="K66" s="254"/>
      <c r="L66" s="254"/>
      <c r="M66" s="254"/>
    </row>
    <row r="67" spans="2:13" ht="79.5" customHeight="1" x14ac:dyDescent="0.25">
      <c r="B67" s="120" t="s">
        <v>283</v>
      </c>
      <c r="C67" s="828" t="s">
        <v>424</v>
      </c>
      <c r="D67" s="829"/>
      <c r="E67" s="829"/>
      <c r="F67" s="829"/>
      <c r="G67" s="829"/>
      <c r="H67" s="829"/>
      <c r="I67" s="830"/>
      <c r="J67" s="255"/>
      <c r="K67" s="256"/>
      <c r="L67" s="256"/>
      <c r="M67" s="256"/>
    </row>
    <row r="68" spans="2:13" ht="22.5" customHeight="1" x14ac:dyDescent="0.25">
      <c r="B68" s="544" t="s">
        <v>284</v>
      </c>
      <c r="C68" s="545"/>
      <c r="D68" s="545"/>
      <c r="E68" s="545"/>
      <c r="F68" s="545"/>
      <c r="G68" s="545"/>
      <c r="H68" s="545"/>
      <c r="I68" s="546"/>
    </row>
    <row r="69" spans="2:13" ht="22.5" customHeight="1" x14ac:dyDescent="0.25">
      <c r="B69" s="623" t="s">
        <v>285</v>
      </c>
      <c r="C69" s="137" t="s">
        <v>286</v>
      </c>
      <c r="D69" s="625" t="s">
        <v>287</v>
      </c>
      <c r="E69" s="625"/>
      <c r="F69" s="625"/>
      <c r="G69" s="625" t="s">
        <v>288</v>
      </c>
      <c r="H69" s="625"/>
      <c r="I69" s="626"/>
    </row>
    <row r="70" spans="2:13" ht="30.75" customHeight="1" x14ac:dyDescent="0.25">
      <c r="B70" s="624"/>
      <c r="C70" s="138"/>
      <c r="D70" s="615"/>
      <c r="E70" s="615"/>
      <c r="F70" s="615"/>
      <c r="G70" s="615"/>
      <c r="H70" s="615"/>
      <c r="I70" s="616"/>
    </row>
    <row r="71" spans="2:13" ht="32.25" customHeight="1" x14ac:dyDescent="0.25">
      <c r="B71" s="121" t="s">
        <v>289</v>
      </c>
      <c r="C71" s="824" t="s">
        <v>425</v>
      </c>
      <c r="D71" s="824"/>
      <c r="E71" s="824"/>
      <c r="F71" s="824"/>
      <c r="G71" s="824"/>
      <c r="H71" s="824"/>
      <c r="I71" s="825"/>
    </row>
    <row r="72" spans="2:13" ht="28.5" customHeight="1" x14ac:dyDescent="0.25">
      <c r="B72" s="122" t="s">
        <v>291</v>
      </c>
      <c r="C72" s="824" t="s">
        <v>425</v>
      </c>
      <c r="D72" s="824"/>
      <c r="E72" s="824"/>
      <c r="F72" s="824"/>
      <c r="G72" s="824"/>
      <c r="H72" s="824"/>
      <c r="I72" s="825"/>
    </row>
    <row r="73" spans="2:13" ht="30" customHeight="1" x14ac:dyDescent="0.25">
      <c r="B73" s="120" t="s">
        <v>292</v>
      </c>
      <c r="C73" s="826" t="s">
        <v>293</v>
      </c>
      <c r="D73" s="826"/>
      <c r="E73" s="826"/>
      <c r="F73" s="826"/>
      <c r="G73" s="826"/>
      <c r="H73" s="826"/>
      <c r="I73" s="827"/>
    </row>
    <row r="74" spans="2:13" ht="31.5" customHeight="1" x14ac:dyDescent="0.25">
      <c r="B74" s="116" t="s">
        <v>294</v>
      </c>
      <c r="C74" s="821" t="s">
        <v>426</v>
      </c>
      <c r="D74" s="822"/>
      <c r="E74" s="822"/>
      <c r="F74" s="822"/>
      <c r="G74" s="822"/>
      <c r="H74" s="822"/>
      <c r="I74" s="823"/>
    </row>
    <row r="75" spans="2:13" ht="13.4" customHeight="1" x14ac:dyDescent="0.25">
      <c r="B75" s="109"/>
      <c r="C75" s="110"/>
      <c r="D75" s="110"/>
      <c r="E75" s="111"/>
      <c r="F75" s="111"/>
      <c r="G75" s="117"/>
      <c r="H75" s="113"/>
      <c r="I75" s="110"/>
    </row>
    <row r="76" spans="2:13" ht="13.4" customHeight="1" x14ac:dyDescent="0.25">
      <c r="B76" s="818"/>
      <c r="C76" s="818"/>
      <c r="D76" s="818"/>
      <c r="E76" s="818"/>
      <c r="F76" s="818"/>
      <c r="G76" s="818"/>
      <c r="H76" s="818"/>
      <c r="I76" s="818"/>
    </row>
    <row r="77" spans="2:13" ht="13.4" customHeight="1" x14ac:dyDescent="0.25">
      <c r="B77" s="818"/>
      <c r="C77" s="818"/>
      <c r="D77" s="818"/>
      <c r="E77" s="818"/>
      <c r="F77" s="818"/>
      <c r="G77" s="818"/>
      <c r="H77" s="818"/>
      <c r="I77" s="818"/>
    </row>
    <row r="78" spans="2:13" ht="13.4" customHeight="1" x14ac:dyDescent="0.25">
      <c r="B78" s="818"/>
      <c r="C78" s="818"/>
      <c r="D78" s="818"/>
      <c r="E78" s="818"/>
      <c r="F78" s="818"/>
      <c r="G78" s="818"/>
      <c r="H78" s="818"/>
      <c r="I78" s="818"/>
    </row>
    <row r="79" spans="2:13" ht="13.4" customHeight="1" x14ac:dyDescent="0.25">
      <c r="B79" s="109"/>
      <c r="C79" s="110"/>
      <c r="D79" s="110"/>
      <c r="E79" s="111"/>
      <c r="F79" s="111"/>
      <c r="G79" s="117"/>
      <c r="H79" s="113"/>
      <c r="I79" s="110"/>
    </row>
    <row r="80" spans="2:13" ht="25.5" customHeight="1" x14ac:dyDescent="0.25">
      <c r="B80" s="109"/>
      <c r="C80" s="110"/>
      <c r="D80" s="110"/>
      <c r="E80" s="111"/>
      <c r="F80" s="111"/>
      <c r="G80" s="117"/>
      <c r="H80" s="113"/>
      <c r="I80" s="110"/>
    </row>
    <row r="81" ht="13.4" customHeight="1" x14ac:dyDescent="0.3"/>
    <row r="82" ht="13.4" customHeight="1" x14ac:dyDescent="0.3"/>
    <row r="83" ht="13.4" customHeight="1" x14ac:dyDescent="0.3"/>
    <row r="84" ht="13.4" customHeight="1" x14ac:dyDescent="0.3"/>
    <row r="85" ht="13.4" customHeight="1" x14ac:dyDescent="0.3"/>
    <row r="86" ht="13.4" customHeight="1" x14ac:dyDescent="0.3"/>
    <row r="87" ht="13.4" customHeight="1" x14ac:dyDescent="0.3"/>
    <row r="88" ht="13.4" customHeight="1" x14ac:dyDescent="0.3"/>
    <row r="89" ht="13.4" customHeight="1" x14ac:dyDescent="0.3"/>
    <row r="90" ht="13.4" customHeight="1" x14ac:dyDescent="0.3"/>
    <row r="91" ht="13.4" customHeight="1" x14ac:dyDescent="0.3"/>
    <row r="109" spans="6:9" ht="12.75" customHeight="1" x14ac:dyDescent="0.3">
      <c r="F109" s="819"/>
      <c r="G109" s="820"/>
      <c r="H109" s="820"/>
      <c r="I109" s="820"/>
    </row>
    <row r="110" spans="6:9" ht="12.75" customHeight="1" x14ac:dyDescent="0.3">
      <c r="F110" s="814"/>
      <c r="G110" s="815"/>
      <c r="H110" s="815"/>
      <c r="I110" s="815"/>
    </row>
    <row r="111" spans="6:9" ht="12.75" customHeight="1" x14ac:dyDescent="0.3">
      <c r="F111" s="814"/>
      <c r="G111" s="815"/>
      <c r="H111" s="815"/>
      <c r="I111" s="815"/>
    </row>
    <row r="112" spans="6:9" ht="12.75" customHeight="1" x14ac:dyDescent="0.3">
      <c r="F112" s="814"/>
      <c r="G112" s="815"/>
      <c r="H112" s="815"/>
      <c r="I112" s="815"/>
    </row>
    <row r="113" spans="6:9" ht="12.75" customHeight="1" x14ac:dyDescent="0.3">
      <c r="F113" s="816"/>
      <c r="G113" s="817"/>
      <c r="H113" s="817"/>
      <c r="I113" s="817"/>
    </row>
  </sheetData>
  <sheetProtection algorithmName="SHA-512" hashValue="Ey7fXw42cZtwtodXgajGyI1CEKDfyj5ZIi5zp6Cgc1x3bRixZcjAsJAyI3OVj6SzXsVq8VrH5N5VWDBAByj/fA==" saltValue="q43BEatT+m9FtvGExIWx6A==" spinCount="100000" sheet="1" objects="1" scenarios="1"/>
  <mergeCells count="72">
    <mergeCell ref="B68:I68"/>
    <mergeCell ref="C73:I73"/>
    <mergeCell ref="C67:I67"/>
    <mergeCell ref="C66:I66"/>
    <mergeCell ref="B45:B65"/>
    <mergeCell ref="C46:F48"/>
    <mergeCell ref="C49:F51"/>
    <mergeCell ref="C56:F59"/>
    <mergeCell ref="C60:F62"/>
    <mergeCell ref="C52:F55"/>
    <mergeCell ref="C63:F65"/>
    <mergeCell ref="C45:G45"/>
    <mergeCell ref="C74:I74"/>
    <mergeCell ref="B69:B70"/>
    <mergeCell ref="D69:F69"/>
    <mergeCell ref="G69:I69"/>
    <mergeCell ref="D70:F70"/>
    <mergeCell ref="G70:I70"/>
    <mergeCell ref="C71:I71"/>
    <mergeCell ref="C72:I72"/>
    <mergeCell ref="F110:I110"/>
    <mergeCell ref="F111:I111"/>
    <mergeCell ref="F112:I112"/>
    <mergeCell ref="F113:I113"/>
    <mergeCell ref="B76:I78"/>
    <mergeCell ref="F109:I10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24:E24"/>
    <mergeCell ref="G24:I24"/>
    <mergeCell ref="B25:I25"/>
    <mergeCell ref="F27:F38"/>
    <mergeCell ref="G27:G38"/>
    <mergeCell ref="I27:I38"/>
  </mergeCells>
  <dataValidations count="1">
    <dataValidation type="list" allowBlank="1" showInputMessage="1" showErrorMessage="1" sqref="C24:E24 C7 I7 H12:I13 C9:F9" xr:uid="{00000000-0002-0000-0700-000000000000}">
      <formula1>#REF!</formula1>
    </dataValidation>
  </dataValidations>
  <pageMargins left="0.7" right="0.7" top="0.75" bottom="0.75" header="0.3" footer="0.3"/>
  <pageSetup scale="45"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69850</xdr:colOff>
                <xdr:row>1</xdr:row>
                <xdr:rowOff>31750</xdr:rowOff>
              </from>
              <to>
                <xdr:col>8</xdr:col>
                <xdr:colOff>1447800</xdr:colOff>
                <xdr:row>1</xdr:row>
                <xdr:rowOff>450850</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4"/>
  <sheetViews>
    <sheetView view="pageBreakPreview" zoomScale="80" zoomScaleNormal="85" zoomScaleSheetLayoutView="80" zoomScalePageLayoutView="85" workbookViewId="0">
      <selection activeCell="H8" sqref="H8:I8"/>
    </sheetView>
  </sheetViews>
  <sheetFormatPr baseColWidth="10" defaultColWidth="10.7265625" defaultRowHeight="13" x14ac:dyDescent="0.3"/>
  <cols>
    <col min="1" max="1" width="1" style="83" customWidth="1"/>
    <col min="2" max="2" width="25.453125" style="114" customWidth="1"/>
    <col min="3" max="3" width="14.453125" style="83" customWidth="1"/>
    <col min="4" max="4" width="14.7265625" style="83" customWidth="1"/>
    <col min="5" max="5" width="16.453125" style="83" customWidth="1"/>
    <col min="6" max="6" width="25" style="83" customWidth="1"/>
    <col min="7" max="7" width="22" style="114" customWidth="1"/>
    <col min="8" max="9" width="17.7265625" style="83" customWidth="1"/>
    <col min="10" max="11" width="22.453125" style="83" customWidth="1"/>
    <col min="12" max="24" width="10.7265625" style="81"/>
    <col min="25" max="16384" width="10.7265625" style="83"/>
  </cols>
  <sheetData>
    <row r="1" spans="2:14" ht="37.5" customHeight="1" x14ac:dyDescent="0.25">
      <c r="B1" s="639"/>
      <c r="C1" s="684" t="s">
        <v>1</v>
      </c>
      <c r="D1" s="684"/>
      <c r="E1" s="684"/>
      <c r="F1" s="684"/>
      <c r="G1" s="684"/>
      <c r="H1" s="684"/>
      <c r="I1" s="640"/>
      <c r="J1" s="80"/>
      <c r="K1" s="80"/>
      <c r="M1" s="82" t="s">
        <v>67</v>
      </c>
    </row>
    <row r="2" spans="2:14" ht="37.5" customHeight="1" x14ac:dyDescent="0.25">
      <c r="B2" s="639"/>
      <c r="C2" s="539" t="s">
        <v>218</v>
      </c>
      <c r="D2" s="539"/>
      <c r="E2" s="539"/>
      <c r="F2" s="539"/>
      <c r="G2" s="539"/>
      <c r="H2" s="539"/>
      <c r="I2" s="640"/>
      <c r="J2" s="80"/>
      <c r="K2" s="80"/>
      <c r="M2" s="82" t="s">
        <v>68</v>
      </c>
    </row>
    <row r="3" spans="2:14" ht="37.5" customHeight="1" x14ac:dyDescent="0.25">
      <c r="B3" s="639"/>
      <c r="C3" s="539" t="s">
        <v>219</v>
      </c>
      <c r="D3" s="539"/>
      <c r="E3" s="539"/>
      <c r="F3" s="539" t="s">
        <v>220</v>
      </c>
      <c r="G3" s="539"/>
      <c r="H3" s="539"/>
      <c r="I3" s="640"/>
      <c r="J3" s="80"/>
      <c r="K3" s="80"/>
      <c r="M3" s="82"/>
    </row>
    <row r="4" spans="2:14" ht="23.25" customHeight="1" x14ac:dyDescent="0.25">
      <c r="B4" s="638" t="s">
        <v>221</v>
      </c>
      <c r="C4" s="638"/>
      <c r="D4" s="638"/>
      <c r="E4" s="638"/>
      <c r="F4" s="638"/>
      <c r="G4" s="638"/>
      <c r="H4" s="638"/>
      <c r="I4" s="638"/>
      <c r="J4" s="84"/>
      <c r="K4" s="84"/>
    </row>
    <row r="5" spans="2:14" ht="24" customHeight="1" x14ac:dyDescent="0.25">
      <c r="B5" s="545" t="s">
        <v>222</v>
      </c>
      <c r="C5" s="545"/>
      <c r="D5" s="545"/>
      <c r="E5" s="545"/>
      <c r="F5" s="545"/>
      <c r="G5" s="545"/>
      <c r="H5" s="545"/>
      <c r="I5" s="545"/>
      <c r="J5" s="85"/>
      <c r="K5" s="85"/>
      <c r="N5" s="86"/>
    </row>
    <row r="6" spans="2:14" ht="46.4" customHeight="1" x14ac:dyDescent="0.25">
      <c r="B6" s="142" t="s">
        <v>223</v>
      </c>
      <c r="C6" s="301">
        <v>7</v>
      </c>
      <c r="D6" s="547" t="s">
        <v>224</v>
      </c>
      <c r="E6" s="547"/>
      <c r="F6" s="548" t="s">
        <v>427</v>
      </c>
      <c r="G6" s="548"/>
      <c r="H6" s="548"/>
      <c r="I6" s="548"/>
      <c r="J6" s="87"/>
      <c r="K6" s="87"/>
      <c r="M6" s="82"/>
      <c r="N6" s="86"/>
    </row>
    <row r="7" spans="2:14" ht="30.75" customHeight="1" x14ac:dyDescent="0.25">
      <c r="B7" s="142" t="s">
        <v>226</v>
      </c>
      <c r="C7" s="301" t="s">
        <v>84</v>
      </c>
      <c r="D7" s="547" t="s">
        <v>227</v>
      </c>
      <c r="E7" s="547"/>
      <c r="F7" s="548" t="s">
        <v>428</v>
      </c>
      <c r="G7" s="548"/>
      <c r="H7" s="131" t="s">
        <v>229</v>
      </c>
      <c r="I7" s="301" t="s">
        <v>84</v>
      </c>
      <c r="J7" s="88"/>
      <c r="K7" s="88"/>
      <c r="M7" s="82"/>
      <c r="N7" s="86"/>
    </row>
    <row r="8" spans="2:14" ht="30.75" customHeight="1" x14ac:dyDescent="0.25">
      <c r="B8" s="142" t="s">
        <v>230</v>
      </c>
      <c r="C8" s="548" t="s">
        <v>231</v>
      </c>
      <c r="D8" s="548"/>
      <c r="E8" s="548"/>
      <c r="F8" s="548"/>
      <c r="G8" s="131" t="s">
        <v>232</v>
      </c>
      <c r="H8" s="553">
        <v>7550</v>
      </c>
      <c r="I8" s="553"/>
      <c r="J8" s="89"/>
      <c r="K8" s="89"/>
      <c r="M8" s="82"/>
      <c r="N8" s="86"/>
    </row>
    <row r="9" spans="2:14" ht="30.75" customHeight="1" x14ac:dyDescent="0.25">
      <c r="B9" s="142" t="s">
        <v>68</v>
      </c>
      <c r="C9" s="555" t="s">
        <v>81</v>
      </c>
      <c r="D9" s="555"/>
      <c r="E9" s="555"/>
      <c r="F9" s="555"/>
      <c r="G9" s="131" t="s">
        <v>233</v>
      </c>
      <c r="H9" s="556" t="s">
        <v>429</v>
      </c>
      <c r="I9" s="556"/>
      <c r="J9" s="90"/>
      <c r="K9" s="90"/>
      <c r="M9" s="91"/>
    </row>
    <row r="10" spans="2:14" ht="18" customHeight="1" x14ac:dyDescent="0.25">
      <c r="B10" s="142" t="s">
        <v>235</v>
      </c>
      <c r="C10" s="548" t="s">
        <v>430</v>
      </c>
      <c r="D10" s="548"/>
      <c r="E10" s="548"/>
      <c r="F10" s="548"/>
      <c r="G10" s="548"/>
      <c r="H10" s="548"/>
      <c r="I10" s="548"/>
      <c r="J10" s="92"/>
      <c r="K10" s="92"/>
      <c r="M10" s="91"/>
    </row>
    <row r="11" spans="2:14" ht="18" customHeight="1" x14ac:dyDescent="0.25">
      <c r="B11" s="142" t="s">
        <v>237</v>
      </c>
      <c r="C11" s="550" t="s">
        <v>362</v>
      </c>
      <c r="D11" s="550"/>
      <c r="E11" s="550"/>
      <c r="F11" s="550"/>
      <c r="G11" s="550"/>
      <c r="H11" s="550"/>
      <c r="I11" s="550"/>
      <c r="J11" s="88"/>
      <c r="K11" s="88"/>
      <c r="M11" s="91"/>
      <c r="N11" s="86"/>
    </row>
    <row r="12" spans="2:14" ht="30.75" customHeight="1" x14ac:dyDescent="0.25">
      <c r="B12" s="142" t="s">
        <v>239</v>
      </c>
      <c r="C12" s="551" t="s">
        <v>431</v>
      </c>
      <c r="D12" s="551"/>
      <c r="E12" s="551"/>
      <c r="F12" s="551"/>
      <c r="G12" s="131" t="s">
        <v>241</v>
      </c>
      <c r="H12" s="575" t="s">
        <v>106</v>
      </c>
      <c r="I12" s="575"/>
      <c r="J12" s="88"/>
      <c r="K12" s="88"/>
      <c r="M12" s="91"/>
      <c r="N12" s="86"/>
    </row>
    <row r="13" spans="2:14" ht="30.75" customHeight="1" x14ac:dyDescent="0.25">
      <c r="B13" s="142" t="s">
        <v>242</v>
      </c>
      <c r="C13" s="559" t="s">
        <v>299</v>
      </c>
      <c r="D13" s="559"/>
      <c r="E13" s="559"/>
      <c r="F13" s="559"/>
      <c r="G13" s="131" t="s">
        <v>244</v>
      </c>
      <c r="H13" s="550" t="s">
        <v>77</v>
      </c>
      <c r="I13" s="550"/>
      <c r="J13" s="88"/>
      <c r="K13" s="88"/>
      <c r="M13" s="91"/>
    </row>
    <row r="14" spans="2:14" ht="30" customHeight="1" x14ac:dyDescent="0.25">
      <c r="B14" s="142" t="s">
        <v>245</v>
      </c>
      <c r="C14" s="551" t="s">
        <v>432</v>
      </c>
      <c r="D14" s="551"/>
      <c r="E14" s="551"/>
      <c r="F14" s="551"/>
      <c r="G14" s="551"/>
      <c r="H14" s="551"/>
      <c r="I14" s="551"/>
      <c r="J14" s="92"/>
      <c r="K14" s="92"/>
      <c r="M14" s="91"/>
      <c r="N14" s="86"/>
    </row>
    <row r="15" spans="2:14" ht="30.75" customHeight="1" x14ac:dyDescent="0.25">
      <c r="B15" s="142" t="s">
        <v>247</v>
      </c>
      <c r="C15" s="551" t="s">
        <v>433</v>
      </c>
      <c r="D15" s="551"/>
      <c r="E15" s="551"/>
      <c r="F15" s="551"/>
      <c r="G15" s="551"/>
      <c r="H15" s="551"/>
      <c r="I15" s="551"/>
      <c r="J15" s="93"/>
      <c r="K15" s="93"/>
      <c r="M15" s="91"/>
      <c r="N15" s="86"/>
    </row>
    <row r="16" spans="2:14" ht="42.65" customHeight="1" x14ac:dyDescent="0.25">
      <c r="B16" s="142" t="s">
        <v>249</v>
      </c>
      <c r="C16" s="548" t="s">
        <v>434</v>
      </c>
      <c r="D16" s="548"/>
      <c r="E16" s="548"/>
      <c r="F16" s="548"/>
      <c r="G16" s="548"/>
      <c r="H16" s="548"/>
      <c r="I16" s="548"/>
      <c r="J16" s="94"/>
      <c r="K16" s="94"/>
      <c r="M16" s="91"/>
      <c r="N16" s="86"/>
    </row>
    <row r="17" spans="2:14" ht="30.75" customHeight="1" x14ac:dyDescent="0.25">
      <c r="B17" s="142" t="s">
        <v>251</v>
      </c>
      <c r="C17" s="550" t="s">
        <v>43</v>
      </c>
      <c r="D17" s="566"/>
      <c r="E17" s="566"/>
      <c r="F17" s="566"/>
      <c r="G17" s="566"/>
      <c r="H17" s="566"/>
      <c r="I17" s="566"/>
      <c r="J17" s="95"/>
      <c r="K17" s="95"/>
      <c r="M17" s="91"/>
      <c r="N17" s="86"/>
    </row>
    <row r="18" spans="2:14" ht="18" customHeight="1" x14ac:dyDescent="0.25">
      <c r="B18" s="627" t="s">
        <v>252</v>
      </c>
      <c r="C18" s="569" t="s">
        <v>253</v>
      </c>
      <c r="D18" s="569"/>
      <c r="E18" s="569"/>
      <c r="F18" s="570" t="s">
        <v>254</v>
      </c>
      <c r="G18" s="570"/>
      <c r="H18" s="570"/>
      <c r="I18" s="570"/>
      <c r="J18" s="96"/>
      <c r="K18" s="96"/>
      <c r="M18" s="91"/>
      <c r="N18" s="86"/>
    </row>
    <row r="19" spans="2:14" ht="42" customHeight="1" x14ac:dyDescent="0.25">
      <c r="B19" s="627"/>
      <c r="C19" s="872" t="s">
        <v>393</v>
      </c>
      <c r="D19" s="872"/>
      <c r="E19" s="872"/>
      <c r="F19" s="548" t="str">
        <f>C19</f>
        <v>Actividades que se ejecutaron para la implementación de los procesos transversales</v>
      </c>
      <c r="G19" s="548"/>
      <c r="H19" s="548"/>
      <c r="I19" s="548"/>
      <c r="J19" s="94"/>
      <c r="K19" s="94"/>
      <c r="M19" s="91"/>
      <c r="N19" s="86"/>
    </row>
    <row r="20" spans="2:14" ht="49" customHeight="1" x14ac:dyDescent="0.25">
      <c r="B20" s="142" t="s">
        <v>257</v>
      </c>
      <c r="C20" s="872" t="s">
        <v>394</v>
      </c>
      <c r="D20" s="872"/>
      <c r="E20" s="872"/>
      <c r="F20" s="548" t="str">
        <f>C20</f>
        <v>Cantidad de actividades que se ejecutaron para la implementación de los procesos transversales</v>
      </c>
      <c r="G20" s="548"/>
      <c r="H20" s="548"/>
      <c r="I20" s="548"/>
      <c r="J20" s="88"/>
      <c r="K20" s="88"/>
      <c r="M20" s="91"/>
      <c r="N20" s="86"/>
    </row>
    <row r="21" spans="2:14" ht="27" customHeight="1" x14ac:dyDescent="0.25">
      <c r="B21" s="142" t="s">
        <v>258</v>
      </c>
      <c r="C21" s="548" t="s">
        <v>43</v>
      </c>
      <c r="D21" s="548"/>
      <c r="E21" s="548"/>
      <c r="F21" s="548" t="s">
        <v>43</v>
      </c>
      <c r="G21" s="548"/>
      <c r="H21" s="548"/>
      <c r="I21" s="548"/>
      <c r="J21" s="93"/>
      <c r="K21" s="93"/>
      <c r="M21" s="97"/>
      <c r="N21" s="86"/>
    </row>
    <row r="22" spans="2:14" ht="23.25" customHeight="1" x14ac:dyDescent="0.25">
      <c r="B22" s="142" t="s">
        <v>261</v>
      </c>
      <c r="C22" s="635">
        <v>45292</v>
      </c>
      <c r="D22" s="635"/>
      <c r="E22" s="635"/>
      <c r="F22" s="131" t="s">
        <v>262</v>
      </c>
      <c r="G22" s="321">
        <v>0.12</v>
      </c>
      <c r="H22" s="252" t="s">
        <v>263</v>
      </c>
      <c r="I22" s="321">
        <v>0.88</v>
      </c>
      <c r="K22" s="98"/>
      <c r="M22" s="97"/>
    </row>
    <row r="23" spans="2:14" ht="27" customHeight="1" x14ac:dyDescent="0.25">
      <c r="B23" s="142" t="s">
        <v>264</v>
      </c>
      <c r="C23" s="635">
        <v>45443</v>
      </c>
      <c r="D23" s="551"/>
      <c r="E23" s="551"/>
      <c r="F23" s="131" t="s">
        <v>265</v>
      </c>
      <c r="G23" s="548">
        <v>0.12</v>
      </c>
      <c r="H23" s="548"/>
      <c r="I23" s="548"/>
      <c r="J23" s="99"/>
      <c r="K23" s="99"/>
      <c r="M23" s="97"/>
    </row>
    <row r="24" spans="2:14" ht="30.75" customHeight="1" x14ac:dyDescent="0.25">
      <c r="B24" s="142" t="s">
        <v>266</v>
      </c>
      <c r="C24" s="575" t="s">
        <v>267</v>
      </c>
      <c r="D24" s="575"/>
      <c r="E24" s="575"/>
      <c r="F24" s="313" t="s">
        <v>268</v>
      </c>
      <c r="G24" s="548" t="s">
        <v>46</v>
      </c>
      <c r="H24" s="548"/>
      <c r="I24" s="548"/>
      <c r="K24" s="96"/>
      <c r="M24" s="97"/>
    </row>
    <row r="25" spans="2:14" ht="22.5" customHeight="1" x14ac:dyDescent="0.25">
      <c r="B25" s="545" t="s">
        <v>270</v>
      </c>
      <c r="C25" s="545"/>
      <c r="D25" s="545"/>
      <c r="E25" s="545"/>
      <c r="F25" s="545"/>
      <c r="G25" s="545"/>
      <c r="H25" s="545"/>
      <c r="I25" s="545"/>
      <c r="J25" s="85"/>
      <c r="K25" s="85"/>
      <c r="M25" s="97"/>
    </row>
    <row r="26" spans="2:14" ht="43.5" customHeight="1" x14ac:dyDescent="0.25">
      <c r="B26" s="304" t="s">
        <v>148</v>
      </c>
      <c r="C26" s="304" t="s">
        <v>271</v>
      </c>
      <c r="D26" s="304" t="s">
        <v>272</v>
      </c>
      <c r="E26" s="135" t="s">
        <v>273</v>
      </c>
      <c r="F26" s="304" t="s">
        <v>274</v>
      </c>
      <c r="G26" s="304" t="s">
        <v>275</v>
      </c>
      <c r="H26" s="135" t="s">
        <v>276</v>
      </c>
      <c r="I26" s="304" t="s">
        <v>277</v>
      </c>
      <c r="J26" s="94"/>
      <c r="K26" s="94"/>
      <c r="M26" s="97"/>
    </row>
    <row r="27" spans="2:14" ht="15.65" customHeight="1" x14ac:dyDescent="0.3">
      <c r="B27" s="304" t="s">
        <v>278</v>
      </c>
      <c r="C27" s="322">
        <f>0.048*$G$23</f>
        <v>5.7599999999999995E-3</v>
      </c>
      <c r="D27" s="322">
        <v>5.7599999999999995E-3</v>
      </c>
      <c r="E27" s="270">
        <f>+D27/C27</f>
        <v>1</v>
      </c>
      <c r="F27" s="866">
        <f>SUM(C27:C31)</f>
        <v>0.12000000000000002</v>
      </c>
      <c r="G27" s="867">
        <f>SUM(D27:D31)</f>
        <v>0.10320000000000001</v>
      </c>
      <c r="H27" s="323">
        <f>+(D27*100%)/$G$23</f>
        <v>4.8000000000000001E-2</v>
      </c>
      <c r="I27" s="868">
        <f>G27+I22</f>
        <v>0.98320000000000007</v>
      </c>
      <c r="J27" s="94"/>
      <c r="K27" s="94"/>
      <c r="M27" s="97"/>
    </row>
    <row r="28" spans="2:14" ht="15.65" customHeight="1" x14ac:dyDescent="0.3">
      <c r="B28" s="304" t="s">
        <v>158</v>
      </c>
      <c r="C28" s="322">
        <f>0.14*$G$23</f>
        <v>1.6800000000000002E-2</v>
      </c>
      <c r="D28" s="322">
        <v>1.6800000000000002E-2</v>
      </c>
      <c r="E28" s="270">
        <f>+D28/C28</f>
        <v>1</v>
      </c>
      <c r="F28" s="866"/>
      <c r="G28" s="867"/>
      <c r="H28" s="323">
        <f>+IF(D28="","",((D28*100%)/$G$23)+H27)</f>
        <v>0.188</v>
      </c>
      <c r="I28" s="868"/>
      <c r="J28" s="94"/>
      <c r="K28" s="94"/>
      <c r="M28" s="97"/>
    </row>
    <row r="29" spans="2:14" ht="15.65" customHeight="1" x14ac:dyDescent="0.3">
      <c r="B29" s="304" t="s">
        <v>159</v>
      </c>
      <c r="C29" s="322">
        <f>0.532*$G$23</f>
        <v>6.3840000000000008E-2</v>
      </c>
      <c r="D29" s="322">
        <v>6.3840000000000008E-2</v>
      </c>
      <c r="E29" s="270">
        <f t="shared" ref="E29:E31" si="0">+D29/C29</f>
        <v>1</v>
      </c>
      <c r="F29" s="866"/>
      <c r="G29" s="867"/>
      <c r="H29" s="323">
        <f>+IF(D29="","",((D29*100%)/$G$23)+H28)</f>
        <v>0.7200000000000002</v>
      </c>
      <c r="I29" s="868"/>
      <c r="J29" s="94"/>
      <c r="K29" s="94"/>
      <c r="M29" s="97"/>
    </row>
    <row r="30" spans="2:14" ht="15.65" customHeight="1" x14ac:dyDescent="0.3">
      <c r="B30" s="304" t="s">
        <v>160</v>
      </c>
      <c r="C30" s="322">
        <f>0.14*$G$23</f>
        <v>1.6800000000000002E-2</v>
      </c>
      <c r="D30" s="322">
        <v>1.6800000000000002E-2</v>
      </c>
      <c r="E30" s="270">
        <f t="shared" si="0"/>
        <v>1</v>
      </c>
      <c r="F30" s="866"/>
      <c r="G30" s="867"/>
      <c r="H30" s="323">
        <f t="shared" ref="H30:H38" si="1">+IF(D30="","",((D30*100%)/$G$23)+H29)</f>
        <v>0.86000000000000021</v>
      </c>
      <c r="I30" s="868"/>
      <c r="J30" s="94"/>
      <c r="K30" s="94"/>
      <c r="M30" s="97"/>
    </row>
    <row r="31" spans="2:14" ht="15.65" customHeight="1" x14ac:dyDescent="0.3">
      <c r="B31" s="304" t="s">
        <v>161</v>
      </c>
      <c r="C31" s="322">
        <f>0.14*$G$23</f>
        <v>1.6800000000000002E-2</v>
      </c>
      <c r="D31" s="322"/>
      <c r="E31" s="270">
        <f t="shared" si="0"/>
        <v>0</v>
      </c>
      <c r="F31" s="866"/>
      <c r="G31" s="867"/>
      <c r="H31" s="323" t="str">
        <f t="shared" si="1"/>
        <v/>
      </c>
      <c r="I31" s="868"/>
      <c r="J31" s="94"/>
      <c r="K31" s="94"/>
      <c r="M31" s="97"/>
    </row>
    <row r="32" spans="2:14" ht="15.65" hidden="1" customHeight="1" x14ac:dyDescent="0.3">
      <c r="B32" s="304" t="s">
        <v>162</v>
      </c>
      <c r="C32" s="322"/>
      <c r="D32" s="322"/>
      <c r="E32" s="270"/>
      <c r="F32" s="866"/>
      <c r="G32" s="867"/>
      <c r="H32" s="323" t="str">
        <f t="shared" si="1"/>
        <v/>
      </c>
      <c r="I32" s="868"/>
      <c r="J32" s="129"/>
      <c r="K32" s="94"/>
      <c r="M32" s="97"/>
    </row>
    <row r="33" spans="2:11" ht="19.5" hidden="1" customHeight="1" x14ac:dyDescent="0.3">
      <c r="B33" s="304" t="s">
        <v>163</v>
      </c>
      <c r="C33" s="322"/>
      <c r="D33" s="322"/>
      <c r="E33" s="270"/>
      <c r="F33" s="866"/>
      <c r="G33" s="867"/>
      <c r="H33" s="323" t="str">
        <f t="shared" si="1"/>
        <v/>
      </c>
      <c r="I33" s="868"/>
      <c r="J33" s="277"/>
      <c r="K33" s="102"/>
    </row>
    <row r="34" spans="2:11" ht="19.5" hidden="1" customHeight="1" x14ac:dyDescent="0.3">
      <c r="B34" s="304" t="s">
        <v>164</v>
      </c>
      <c r="C34" s="322"/>
      <c r="D34" s="322"/>
      <c r="E34" s="270"/>
      <c r="F34" s="866"/>
      <c r="G34" s="867"/>
      <c r="H34" s="323" t="str">
        <f t="shared" si="1"/>
        <v/>
      </c>
      <c r="I34" s="868"/>
      <c r="J34" s="102"/>
      <c r="K34" s="102"/>
    </row>
    <row r="35" spans="2:11" ht="19.5" hidden="1" customHeight="1" x14ac:dyDescent="0.3">
      <c r="B35" s="304" t="s">
        <v>165</v>
      </c>
      <c r="C35" s="322"/>
      <c r="D35" s="322"/>
      <c r="E35" s="270"/>
      <c r="F35" s="866"/>
      <c r="G35" s="867"/>
      <c r="H35" s="323" t="str">
        <f t="shared" si="1"/>
        <v/>
      </c>
      <c r="I35" s="868"/>
      <c r="J35" s="102"/>
      <c r="K35" s="102"/>
    </row>
    <row r="36" spans="2:11" ht="19.5" hidden="1" customHeight="1" x14ac:dyDescent="0.3">
      <c r="B36" s="304" t="s">
        <v>166</v>
      </c>
      <c r="C36" s="322"/>
      <c r="D36" s="322"/>
      <c r="E36" s="270"/>
      <c r="F36" s="866"/>
      <c r="G36" s="867"/>
      <c r="H36" s="323" t="str">
        <f t="shared" si="1"/>
        <v/>
      </c>
      <c r="I36" s="868"/>
      <c r="J36" s="102"/>
      <c r="K36" s="102"/>
    </row>
    <row r="37" spans="2:11" ht="19.5" hidden="1" customHeight="1" x14ac:dyDescent="0.3">
      <c r="B37" s="304" t="s">
        <v>167</v>
      </c>
      <c r="C37" s="322"/>
      <c r="D37" s="322"/>
      <c r="E37" s="270"/>
      <c r="F37" s="866"/>
      <c r="G37" s="867"/>
      <c r="H37" s="323" t="str">
        <f t="shared" si="1"/>
        <v/>
      </c>
      <c r="I37" s="868"/>
      <c r="J37" s="102"/>
      <c r="K37" s="102"/>
    </row>
    <row r="38" spans="2:11" ht="19.5" hidden="1" customHeight="1" x14ac:dyDescent="0.3">
      <c r="B38" s="304" t="s">
        <v>168</v>
      </c>
      <c r="C38" s="322"/>
      <c r="D38" s="322"/>
      <c r="E38" s="270"/>
      <c r="F38" s="866"/>
      <c r="G38" s="867"/>
      <c r="H38" s="323" t="str">
        <f t="shared" si="1"/>
        <v/>
      </c>
      <c r="I38" s="868"/>
      <c r="J38" s="102"/>
      <c r="K38" s="102"/>
    </row>
    <row r="39" spans="2:11" ht="119.5" customHeight="1" x14ac:dyDescent="0.25">
      <c r="B39" s="307" t="s">
        <v>279</v>
      </c>
      <c r="C39" s="869" t="s">
        <v>435</v>
      </c>
      <c r="D39" s="869"/>
      <c r="E39" s="869"/>
      <c r="F39" s="869"/>
      <c r="G39" s="869"/>
      <c r="H39" s="869"/>
      <c r="I39" s="869"/>
      <c r="J39" s="103"/>
      <c r="K39" s="103"/>
    </row>
    <row r="40" spans="2:11" ht="49" customHeight="1" x14ac:dyDescent="0.25">
      <c r="B40" s="632"/>
      <c r="C40" s="632"/>
      <c r="D40" s="632"/>
      <c r="E40" s="632"/>
      <c r="F40" s="632"/>
      <c r="G40" s="632"/>
      <c r="H40" s="632"/>
      <c r="I40" s="632"/>
      <c r="J40" s="85"/>
      <c r="K40" s="85"/>
    </row>
    <row r="41" spans="2:11" ht="49" customHeight="1" x14ac:dyDescent="0.25">
      <c r="B41" s="632"/>
      <c r="C41" s="632"/>
      <c r="D41" s="632"/>
      <c r="E41" s="632"/>
      <c r="F41" s="632"/>
      <c r="G41" s="632"/>
      <c r="H41" s="632"/>
      <c r="I41" s="632"/>
      <c r="J41" s="103"/>
      <c r="K41" s="103"/>
    </row>
    <row r="42" spans="2:11" ht="49" customHeight="1" x14ac:dyDescent="0.25">
      <c r="B42" s="632"/>
      <c r="C42" s="632"/>
      <c r="D42" s="632"/>
      <c r="E42" s="632"/>
      <c r="F42" s="632"/>
      <c r="G42" s="632"/>
      <c r="H42" s="632"/>
      <c r="I42" s="632"/>
      <c r="J42" s="103"/>
      <c r="K42" s="103"/>
    </row>
    <row r="43" spans="2:11" ht="34.5" customHeight="1" x14ac:dyDescent="0.25">
      <c r="B43" s="632"/>
      <c r="C43" s="632"/>
      <c r="D43" s="632"/>
      <c r="E43" s="632"/>
      <c r="F43" s="632"/>
      <c r="G43" s="632"/>
      <c r="H43" s="632"/>
      <c r="I43" s="632"/>
      <c r="J43" s="103"/>
      <c r="K43" s="103"/>
    </row>
    <row r="44" spans="2:11" ht="17" customHeight="1" x14ac:dyDescent="0.25">
      <c r="B44" s="632"/>
      <c r="C44" s="632"/>
      <c r="D44" s="632"/>
      <c r="E44" s="632"/>
      <c r="F44" s="632"/>
      <c r="G44" s="632"/>
      <c r="H44" s="632"/>
      <c r="I44" s="632"/>
      <c r="J44" s="84"/>
      <c r="K44" s="84"/>
    </row>
    <row r="45" spans="2:11" ht="50.5" customHeight="1" x14ac:dyDescent="0.25">
      <c r="B45" s="547" t="s">
        <v>280</v>
      </c>
      <c r="C45" s="871" t="s">
        <v>483</v>
      </c>
      <c r="D45" s="871"/>
      <c r="E45" s="871"/>
      <c r="F45" s="871"/>
      <c r="G45" s="324"/>
      <c r="H45" s="325" t="s">
        <v>436</v>
      </c>
      <c r="I45" s="325" t="s">
        <v>437</v>
      </c>
      <c r="J45" s="104"/>
      <c r="K45" s="104"/>
    </row>
    <row r="46" spans="2:11" ht="54" customHeight="1" x14ac:dyDescent="0.25">
      <c r="B46" s="547"/>
      <c r="C46" s="871"/>
      <c r="D46" s="871"/>
      <c r="E46" s="871"/>
      <c r="F46" s="871"/>
      <c r="G46" s="326" t="s">
        <v>438</v>
      </c>
      <c r="H46" s="283">
        <v>117</v>
      </c>
      <c r="I46" s="283">
        <v>423</v>
      </c>
      <c r="J46" s="268" t="str">
        <f>CONCATENATE(G46,H46,G47,H47,G48,H48)</f>
        <v>Solicitudes gestionadas por la mesa de servicios:117Actividades de Seguridad de la información:5Publicaciones realizadas en sitios web:37</v>
      </c>
      <c r="K46" s="104"/>
    </row>
    <row r="47" spans="2:11" ht="54" customHeight="1" x14ac:dyDescent="0.25">
      <c r="B47" s="547"/>
      <c r="C47" s="871"/>
      <c r="D47" s="871"/>
      <c r="E47" s="871"/>
      <c r="F47" s="871"/>
      <c r="G47" s="326" t="s">
        <v>439</v>
      </c>
      <c r="H47" s="327">
        <v>5</v>
      </c>
      <c r="I47" s="327">
        <v>8</v>
      </c>
      <c r="J47" s="104"/>
      <c r="K47" s="104"/>
    </row>
    <row r="48" spans="2:11" ht="54" customHeight="1" x14ac:dyDescent="0.25">
      <c r="B48" s="547"/>
      <c r="C48" s="871"/>
      <c r="D48" s="871"/>
      <c r="E48" s="871"/>
      <c r="F48" s="871"/>
      <c r="G48" s="326" t="s">
        <v>440</v>
      </c>
      <c r="H48" s="327">
        <v>37</v>
      </c>
      <c r="I48" s="327">
        <v>216</v>
      </c>
      <c r="J48" s="104"/>
      <c r="K48" s="104"/>
    </row>
    <row r="49" spans="2:11" ht="49" customHeight="1" x14ac:dyDescent="0.25">
      <c r="B49" s="142" t="s">
        <v>282</v>
      </c>
      <c r="C49" s="870" t="s">
        <v>441</v>
      </c>
      <c r="D49" s="870"/>
      <c r="E49" s="870"/>
      <c r="F49" s="870"/>
      <c r="G49" s="870"/>
      <c r="H49" s="870"/>
      <c r="I49" s="870"/>
      <c r="J49" s="104"/>
      <c r="K49" s="104"/>
    </row>
    <row r="50" spans="2:11" ht="90" customHeight="1" x14ac:dyDescent="0.25">
      <c r="B50" s="318" t="s">
        <v>283</v>
      </c>
      <c r="C50" s="870" t="s">
        <v>442</v>
      </c>
      <c r="D50" s="870"/>
      <c r="E50" s="870"/>
      <c r="F50" s="870"/>
      <c r="G50" s="870"/>
      <c r="H50" s="870"/>
      <c r="I50" s="870"/>
      <c r="J50" s="104"/>
      <c r="K50" s="104"/>
    </row>
    <row r="51" spans="2:11" ht="22.5" customHeight="1" x14ac:dyDescent="0.25">
      <c r="B51" s="545" t="s">
        <v>284</v>
      </c>
      <c r="C51" s="545"/>
      <c r="D51" s="545"/>
      <c r="E51" s="545"/>
      <c r="F51" s="545"/>
      <c r="G51" s="545"/>
      <c r="H51" s="545"/>
      <c r="I51" s="545"/>
      <c r="J51" s="104"/>
      <c r="K51" s="104"/>
    </row>
    <row r="52" spans="2:11" ht="22.5" customHeight="1" x14ac:dyDescent="0.25">
      <c r="B52" s="627" t="s">
        <v>285</v>
      </c>
      <c r="C52" s="300" t="s">
        <v>286</v>
      </c>
      <c r="D52" s="625" t="s">
        <v>287</v>
      </c>
      <c r="E52" s="625"/>
      <c r="F52" s="625"/>
      <c r="G52" s="625" t="s">
        <v>288</v>
      </c>
      <c r="H52" s="625"/>
      <c r="I52" s="625"/>
      <c r="J52" s="105"/>
      <c r="K52" s="105"/>
    </row>
    <row r="53" spans="2:11" ht="25" customHeight="1" x14ac:dyDescent="0.25">
      <c r="B53" s="627"/>
      <c r="C53" s="210"/>
      <c r="D53" s="751"/>
      <c r="E53" s="751"/>
      <c r="F53" s="751"/>
      <c r="G53" s="751"/>
      <c r="H53" s="751"/>
      <c r="I53" s="751"/>
      <c r="J53" s="105"/>
      <c r="K53" s="105"/>
    </row>
    <row r="54" spans="2:11" ht="24.5" customHeight="1" x14ac:dyDescent="0.25">
      <c r="B54" s="319" t="s">
        <v>289</v>
      </c>
      <c r="C54" s="751" t="s">
        <v>443</v>
      </c>
      <c r="D54" s="751"/>
      <c r="E54" s="751"/>
      <c r="F54" s="751"/>
      <c r="G54" s="751"/>
      <c r="H54" s="751"/>
      <c r="I54" s="751"/>
      <c r="J54" s="106"/>
      <c r="K54" s="106"/>
    </row>
    <row r="55" spans="2:11" ht="24.5" customHeight="1" x14ac:dyDescent="0.25">
      <c r="B55" s="131" t="s">
        <v>291</v>
      </c>
      <c r="C55" s="751" t="s">
        <v>443</v>
      </c>
      <c r="D55" s="751"/>
      <c r="E55" s="751"/>
      <c r="F55" s="751"/>
      <c r="G55" s="751"/>
      <c r="H55" s="751"/>
      <c r="I55" s="751"/>
      <c r="J55" s="106"/>
      <c r="K55" s="106"/>
    </row>
    <row r="56" spans="2:11" ht="30" customHeight="1" x14ac:dyDescent="0.25">
      <c r="B56" s="318" t="s">
        <v>292</v>
      </c>
      <c r="C56" s="751" t="s">
        <v>293</v>
      </c>
      <c r="D56" s="751"/>
      <c r="E56" s="751"/>
      <c r="F56" s="751"/>
      <c r="G56" s="751"/>
      <c r="H56" s="751"/>
      <c r="I56" s="751"/>
      <c r="J56" s="107"/>
      <c r="K56" s="107"/>
    </row>
    <row r="57" spans="2:11" ht="31.5" customHeight="1" x14ac:dyDescent="0.25">
      <c r="B57" s="318" t="s">
        <v>294</v>
      </c>
      <c r="C57" s="751" t="s">
        <v>444</v>
      </c>
      <c r="D57" s="751"/>
      <c r="E57" s="751"/>
      <c r="F57" s="751"/>
      <c r="G57" s="751"/>
      <c r="H57" s="751"/>
      <c r="I57" s="751"/>
      <c r="J57" s="108"/>
      <c r="K57" s="108"/>
    </row>
    <row r="58" spans="2:11" ht="13.4" customHeight="1" x14ac:dyDescent="0.25">
      <c r="B58" s="109"/>
      <c r="C58" s="110"/>
      <c r="D58" s="110"/>
      <c r="E58" s="111"/>
      <c r="F58" s="111"/>
      <c r="G58" s="117"/>
      <c r="H58" s="113"/>
      <c r="I58" s="110"/>
      <c r="J58" s="108"/>
      <c r="K58" s="108"/>
    </row>
    <row r="59" spans="2:11" ht="13.4" customHeight="1" x14ac:dyDescent="0.25">
      <c r="B59" s="109"/>
      <c r="C59" s="110"/>
      <c r="D59" s="110"/>
      <c r="E59" s="111"/>
      <c r="F59" s="111"/>
      <c r="G59" s="117"/>
      <c r="H59" s="113"/>
      <c r="I59" s="110"/>
      <c r="J59" s="108"/>
      <c r="K59" s="108"/>
    </row>
    <row r="60" spans="2:11" ht="13.4" customHeight="1" x14ac:dyDescent="0.25">
      <c r="B60" s="109"/>
      <c r="C60" s="110"/>
      <c r="D60" s="110"/>
      <c r="E60" s="111"/>
      <c r="F60" s="111"/>
      <c r="G60" s="117"/>
      <c r="H60" s="113"/>
      <c r="I60" s="110"/>
      <c r="J60" s="108"/>
      <c r="K60" s="108"/>
    </row>
    <row r="61" spans="2:11" ht="13.4" customHeight="1" x14ac:dyDescent="0.25">
      <c r="B61" s="109"/>
      <c r="C61" s="110"/>
      <c r="D61" s="110"/>
      <c r="E61" s="111"/>
      <c r="F61" s="111"/>
      <c r="G61" s="117"/>
      <c r="H61" s="113"/>
      <c r="I61" s="110"/>
      <c r="J61" s="108"/>
      <c r="K61" s="108"/>
    </row>
    <row r="62" spans="2:11" ht="13.4" customHeight="1" x14ac:dyDescent="0.25">
      <c r="B62" s="109"/>
      <c r="C62" s="110"/>
      <c r="D62" s="110"/>
      <c r="E62" s="111"/>
      <c r="F62" s="111"/>
      <c r="G62" s="117"/>
      <c r="H62" s="113"/>
      <c r="I62" s="110"/>
      <c r="J62" s="108"/>
      <c r="K62" s="108"/>
    </row>
    <row r="63" spans="2:11" ht="25.5" customHeight="1" x14ac:dyDescent="0.25">
      <c r="B63" s="109"/>
      <c r="C63" s="110"/>
      <c r="D63" s="110"/>
      <c r="E63" s="111"/>
      <c r="F63" s="111"/>
      <c r="G63" s="117"/>
      <c r="H63" s="113"/>
      <c r="I63" s="110"/>
      <c r="J63" s="108"/>
      <c r="K63" s="108"/>
    </row>
    <row r="64" spans="2:11" ht="14.15" customHeight="1" x14ac:dyDescent="0.3"/>
  </sheetData>
  <sheetProtection algorithmName="SHA-512" hashValue="3DsVMVxxl0XIoxA2Gu6vf7uNN0ZUp2tjp5n3+tSQgLTn9eRYg1Bd4jDV5pwQuzwrCsaKa36jKxsBdreqQKIbgw==" saltValue="VobxCchSAvHaVdHNrMd8CQ=="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1:I51"/>
    <mergeCell ref="C24:E24"/>
    <mergeCell ref="G24:I24"/>
    <mergeCell ref="B25:I25"/>
    <mergeCell ref="F27:F38"/>
    <mergeCell ref="G27:G38"/>
    <mergeCell ref="I27:I38"/>
    <mergeCell ref="C39:I39"/>
    <mergeCell ref="B40:I44"/>
    <mergeCell ref="C50:I50"/>
    <mergeCell ref="C49:I49"/>
    <mergeCell ref="B45:B48"/>
    <mergeCell ref="C45:F48"/>
    <mergeCell ref="C55:I55"/>
    <mergeCell ref="C56:I56"/>
    <mergeCell ref="C57:I57"/>
    <mergeCell ref="B52:B53"/>
    <mergeCell ref="D52:F52"/>
    <mergeCell ref="G52:I52"/>
    <mergeCell ref="D53:F53"/>
    <mergeCell ref="G53:I53"/>
    <mergeCell ref="C54:I54"/>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rowBreaks count="1" manualBreakCount="1">
    <brk id="39" min="1" max="8" man="1"/>
  </rowBreaks>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69850</xdr:colOff>
                <xdr:row>1</xdr:row>
                <xdr:rowOff>31750</xdr:rowOff>
              </from>
              <to>
                <xdr:col>8</xdr:col>
                <xdr:colOff>1447800</xdr:colOff>
                <xdr:row>1</xdr:row>
                <xdr:rowOff>450850</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7265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0.7265625" style="3"/>
    <col min="25" max="16384" width="10.7265625" style="7"/>
  </cols>
  <sheetData>
    <row r="1" spans="2:14" ht="6" customHeight="1" thickBot="1" x14ac:dyDescent="0.35"/>
    <row r="2" spans="2:14" ht="25.5" customHeight="1" x14ac:dyDescent="0.25">
      <c r="B2" s="494"/>
      <c r="C2" s="492" t="s">
        <v>0</v>
      </c>
      <c r="D2" s="492"/>
      <c r="E2" s="492"/>
      <c r="F2" s="492"/>
      <c r="G2" s="492"/>
      <c r="H2" s="492"/>
      <c r="I2" s="496"/>
      <c r="J2" s="10"/>
      <c r="K2" s="10"/>
      <c r="M2" s="11" t="s">
        <v>67</v>
      </c>
    </row>
    <row r="3" spans="2:14" ht="25.5" customHeight="1" x14ac:dyDescent="0.25">
      <c r="B3" s="495"/>
      <c r="C3" s="493" t="s">
        <v>1</v>
      </c>
      <c r="D3" s="493"/>
      <c r="E3" s="493"/>
      <c r="F3" s="493"/>
      <c r="G3" s="493"/>
      <c r="H3" s="493"/>
      <c r="I3" s="497"/>
      <c r="J3" s="10"/>
      <c r="K3" s="10"/>
      <c r="M3" s="11" t="s">
        <v>68</v>
      </c>
    </row>
    <row r="4" spans="2:14" ht="25.5" customHeight="1" x14ac:dyDescent="0.25">
      <c r="B4" s="495"/>
      <c r="C4" s="493" t="s">
        <v>69</v>
      </c>
      <c r="D4" s="493"/>
      <c r="E4" s="493"/>
      <c r="F4" s="493"/>
      <c r="G4" s="493"/>
      <c r="H4" s="493"/>
      <c r="I4" s="497"/>
      <c r="J4" s="10"/>
      <c r="K4" s="10"/>
      <c r="M4" s="11" t="s">
        <v>70</v>
      </c>
    </row>
    <row r="5" spans="2:14" ht="25.5" customHeight="1" x14ac:dyDescent="0.25">
      <c r="B5" s="495"/>
      <c r="C5" s="493" t="s">
        <v>71</v>
      </c>
      <c r="D5" s="493"/>
      <c r="E5" s="493"/>
      <c r="F5" s="493"/>
      <c r="G5" s="498" t="s">
        <v>72</v>
      </c>
      <c r="H5" s="498"/>
      <c r="I5" s="497"/>
      <c r="J5" s="10"/>
      <c r="K5" s="10"/>
      <c r="M5" s="11" t="s">
        <v>73</v>
      </c>
    </row>
    <row r="6" spans="2:14" ht="23.25" customHeight="1" x14ac:dyDescent="0.25">
      <c r="B6" s="477" t="s">
        <v>74</v>
      </c>
      <c r="C6" s="478"/>
      <c r="D6" s="478"/>
      <c r="E6" s="478"/>
      <c r="F6" s="478"/>
      <c r="G6" s="478"/>
      <c r="H6" s="478"/>
      <c r="I6" s="479"/>
      <c r="J6" s="12"/>
      <c r="K6" s="12"/>
    </row>
    <row r="7" spans="2:14" ht="24" customHeight="1" x14ac:dyDescent="0.25">
      <c r="B7" s="480" t="s">
        <v>75</v>
      </c>
      <c r="C7" s="481"/>
      <c r="D7" s="481"/>
      <c r="E7" s="481"/>
      <c r="F7" s="481"/>
      <c r="G7" s="481"/>
      <c r="H7" s="481"/>
      <c r="I7" s="482"/>
      <c r="J7" s="13"/>
      <c r="K7" s="13"/>
    </row>
    <row r="8" spans="2:14" ht="24" customHeight="1" x14ac:dyDescent="0.25">
      <c r="B8" s="483" t="s">
        <v>76</v>
      </c>
      <c r="C8" s="484"/>
      <c r="D8" s="484"/>
      <c r="E8" s="484"/>
      <c r="F8" s="484"/>
      <c r="G8" s="484"/>
      <c r="H8" s="484"/>
      <c r="I8" s="485"/>
      <c r="J8" s="40"/>
      <c r="K8" s="40"/>
      <c r="N8" s="6" t="s">
        <v>77</v>
      </c>
    </row>
    <row r="9" spans="2:14" ht="30.75" customHeight="1" x14ac:dyDescent="0.25">
      <c r="B9" s="62" t="s">
        <v>78</v>
      </c>
      <c r="C9" s="41">
        <v>14</v>
      </c>
      <c r="D9" s="489" t="s">
        <v>79</v>
      </c>
      <c r="E9" s="489"/>
      <c r="F9" s="440" t="s">
        <v>445</v>
      </c>
      <c r="G9" s="441"/>
      <c r="H9" s="441"/>
      <c r="I9" s="442"/>
      <c r="J9" s="14"/>
      <c r="K9" s="14"/>
      <c r="M9" s="11" t="s">
        <v>81</v>
      </c>
      <c r="N9" s="6" t="s">
        <v>82</v>
      </c>
    </row>
    <row r="10" spans="2:14" ht="30.75" customHeight="1" x14ac:dyDescent="0.25">
      <c r="B10" s="157" t="s">
        <v>83</v>
      </c>
      <c r="C10" s="158" t="s">
        <v>84</v>
      </c>
      <c r="D10" s="490" t="s">
        <v>85</v>
      </c>
      <c r="E10" s="491"/>
      <c r="F10" s="474" t="s">
        <v>86</v>
      </c>
      <c r="G10" s="475"/>
      <c r="H10" s="159" t="s">
        <v>87</v>
      </c>
      <c r="I10" s="211" t="s">
        <v>84</v>
      </c>
      <c r="J10" s="15"/>
      <c r="K10" s="15"/>
      <c r="M10" s="11" t="s">
        <v>88</v>
      </c>
      <c r="N10" s="6" t="s">
        <v>89</v>
      </c>
    </row>
    <row r="11" spans="2:14" ht="30.75" customHeight="1" x14ac:dyDescent="0.25">
      <c r="B11" s="157" t="s">
        <v>90</v>
      </c>
      <c r="C11" s="486" t="s">
        <v>91</v>
      </c>
      <c r="D11" s="486"/>
      <c r="E11" s="486"/>
      <c r="F11" s="486"/>
      <c r="G11" s="159" t="s">
        <v>92</v>
      </c>
      <c r="H11" s="487">
        <v>1032</v>
      </c>
      <c r="I11" s="488"/>
      <c r="J11" s="16"/>
      <c r="K11" s="16"/>
      <c r="M11" s="11" t="s">
        <v>93</v>
      </c>
      <c r="N11" s="6" t="s">
        <v>44</v>
      </c>
    </row>
    <row r="12" spans="2:14" ht="30.75" customHeight="1" x14ac:dyDescent="0.25">
      <c r="B12" s="157" t="s">
        <v>94</v>
      </c>
      <c r="C12" s="471" t="s">
        <v>88</v>
      </c>
      <c r="D12" s="471"/>
      <c r="E12" s="471"/>
      <c r="F12" s="471"/>
      <c r="G12" s="159" t="s">
        <v>95</v>
      </c>
      <c r="H12" s="873" t="s">
        <v>446</v>
      </c>
      <c r="I12" s="874"/>
      <c r="J12" s="17"/>
      <c r="K12" s="17"/>
      <c r="M12" s="18" t="s">
        <v>97</v>
      </c>
    </row>
    <row r="13" spans="2:14" ht="30.75" customHeight="1" x14ac:dyDescent="0.25">
      <c r="B13" s="157" t="s">
        <v>98</v>
      </c>
      <c r="C13" s="467" t="s">
        <v>99</v>
      </c>
      <c r="D13" s="467"/>
      <c r="E13" s="467"/>
      <c r="F13" s="467"/>
      <c r="G13" s="467"/>
      <c r="H13" s="467"/>
      <c r="I13" s="468"/>
      <c r="J13" s="19"/>
      <c r="K13" s="19"/>
      <c r="M13" s="18"/>
    </row>
    <row r="14" spans="2:14" ht="30.75" customHeight="1" x14ac:dyDescent="0.25">
      <c r="B14" s="157" t="s">
        <v>100</v>
      </c>
      <c r="C14" s="474" t="s">
        <v>447</v>
      </c>
      <c r="D14" s="475"/>
      <c r="E14" s="475"/>
      <c r="F14" s="475"/>
      <c r="G14" s="475"/>
      <c r="H14" s="475"/>
      <c r="I14" s="476"/>
      <c r="J14" s="15"/>
      <c r="K14" s="15"/>
      <c r="M14" s="18"/>
      <c r="N14" s="6" t="s">
        <v>102</v>
      </c>
    </row>
    <row r="15" spans="2:14" ht="30.75" customHeight="1" x14ac:dyDescent="0.25">
      <c r="B15" s="157" t="s">
        <v>103</v>
      </c>
      <c r="C15" s="440" t="s">
        <v>448</v>
      </c>
      <c r="D15" s="441"/>
      <c r="E15" s="441"/>
      <c r="F15" s="875"/>
      <c r="G15" s="159" t="s">
        <v>105</v>
      </c>
      <c r="H15" s="463" t="s">
        <v>106</v>
      </c>
      <c r="I15" s="464"/>
      <c r="J15" s="15"/>
      <c r="K15" s="15"/>
      <c r="M15" s="18" t="s">
        <v>107</v>
      </c>
      <c r="N15" s="6" t="s">
        <v>84</v>
      </c>
    </row>
    <row r="16" spans="2:14" ht="30.75" customHeight="1" x14ac:dyDescent="0.25">
      <c r="B16" s="157" t="s">
        <v>108</v>
      </c>
      <c r="C16" s="465" t="s">
        <v>109</v>
      </c>
      <c r="D16" s="466"/>
      <c r="E16" s="466"/>
      <c r="F16" s="466"/>
      <c r="G16" s="159" t="s">
        <v>110</v>
      </c>
      <c r="H16" s="463" t="s">
        <v>44</v>
      </c>
      <c r="I16" s="464"/>
      <c r="J16" s="15"/>
      <c r="K16" s="15"/>
      <c r="M16" s="18" t="s">
        <v>111</v>
      </c>
    </row>
    <row r="17" spans="2:14" ht="36" customHeight="1" x14ac:dyDescent="0.25">
      <c r="B17" s="157" t="s">
        <v>112</v>
      </c>
      <c r="C17" s="876" t="s">
        <v>449</v>
      </c>
      <c r="D17" s="877"/>
      <c r="E17" s="877"/>
      <c r="F17" s="877"/>
      <c r="G17" s="877"/>
      <c r="H17" s="877"/>
      <c r="I17" s="878"/>
      <c r="J17" s="19"/>
      <c r="K17" s="19"/>
      <c r="M17" s="18" t="s">
        <v>114</v>
      </c>
      <c r="N17" s="6" t="s">
        <v>115</v>
      </c>
    </row>
    <row r="18" spans="2:14" ht="30.75" customHeight="1" x14ac:dyDescent="0.25">
      <c r="B18" s="157" t="s">
        <v>116</v>
      </c>
      <c r="C18" s="440" t="s">
        <v>450</v>
      </c>
      <c r="D18" s="441"/>
      <c r="E18" s="441"/>
      <c r="F18" s="441"/>
      <c r="G18" s="441"/>
      <c r="H18" s="441"/>
      <c r="I18" s="442"/>
      <c r="J18" s="20"/>
      <c r="K18" s="20"/>
      <c r="M18" s="18" t="s">
        <v>118</v>
      </c>
      <c r="N18" s="6" t="s">
        <v>119</v>
      </c>
    </row>
    <row r="19" spans="2:14" ht="30.75" customHeight="1" x14ac:dyDescent="0.25">
      <c r="B19" s="157" t="s">
        <v>120</v>
      </c>
      <c r="C19" s="879" t="s">
        <v>451</v>
      </c>
      <c r="D19" s="880"/>
      <c r="E19" s="880"/>
      <c r="F19" s="880"/>
      <c r="G19" s="880"/>
      <c r="H19" s="880"/>
      <c r="I19" s="881"/>
      <c r="J19" s="21"/>
      <c r="K19" s="21"/>
      <c r="M19" s="18"/>
      <c r="N19" s="6" t="s">
        <v>122</v>
      </c>
    </row>
    <row r="20" spans="2:14" ht="30.75" customHeight="1" x14ac:dyDescent="0.25">
      <c r="B20" s="157" t="s">
        <v>123</v>
      </c>
      <c r="C20" s="882" t="s">
        <v>43</v>
      </c>
      <c r="D20" s="883"/>
      <c r="E20" s="883"/>
      <c r="F20" s="883"/>
      <c r="G20" s="883"/>
      <c r="H20" s="883"/>
      <c r="I20" s="884"/>
      <c r="J20" s="22"/>
      <c r="K20" s="22"/>
      <c r="M20" s="18" t="s">
        <v>106</v>
      </c>
      <c r="N20" s="6" t="s">
        <v>124</v>
      </c>
    </row>
    <row r="21" spans="2:14" ht="27.75" customHeight="1" x14ac:dyDescent="0.25">
      <c r="B21" s="456" t="s">
        <v>125</v>
      </c>
      <c r="C21" s="458" t="s">
        <v>126</v>
      </c>
      <c r="D21" s="458"/>
      <c r="E21" s="458"/>
      <c r="F21" s="459" t="s">
        <v>127</v>
      </c>
      <c r="G21" s="459"/>
      <c r="H21" s="459"/>
      <c r="I21" s="460"/>
      <c r="J21" s="23"/>
      <c r="K21" s="23"/>
      <c r="M21" s="18" t="s">
        <v>128</v>
      </c>
      <c r="N21" s="6" t="s">
        <v>129</v>
      </c>
    </row>
    <row r="22" spans="2:14" ht="27" customHeight="1" x14ac:dyDescent="0.25">
      <c r="B22" s="457"/>
      <c r="C22" s="879" t="s">
        <v>452</v>
      </c>
      <c r="D22" s="880"/>
      <c r="E22" s="885"/>
      <c r="F22" s="879" t="s">
        <v>453</v>
      </c>
      <c r="G22" s="880"/>
      <c r="H22" s="880"/>
      <c r="I22" s="881"/>
      <c r="J22" s="21"/>
      <c r="K22" s="21"/>
      <c r="M22" s="18" t="s">
        <v>132</v>
      </c>
      <c r="N22" s="6" t="s">
        <v>133</v>
      </c>
    </row>
    <row r="23" spans="2:14" ht="39.75" customHeight="1" x14ac:dyDescent="0.25">
      <c r="B23" s="157" t="s">
        <v>134</v>
      </c>
      <c r="C23" s="474" t="s">
        <v>43</v>
      </c>
      <c r="D23" s="475"/>
      <c r="E23" s="886"/>
      <c r="F23" s="474" t="s">
        <v>43</v>
      </c>
      <c r="G23" s="475"/>
      <c r="H23" s="475"/>
      <c r="I23" s="476"/>
      <c r="J23" s="15"/>
      <c r="K23" s="15"/>
      <c r="M23" s="18"/>
      <c r="N23" s="6" t="s">
        <v>99</v>
      </c>
    </row>
    <row r="24" spans="2:14" ht="44.25" customHeight="1" x14ac:dyDescent="0.25">
      <c r="B24" s="157" t="s">
        <v>135</v>
      </c>
      <c r="C24" s="887" t="s">
        <v>454</v>
      </c>
      <c r="D24" s="888"/>
      <c r="E24" s="889"/>
      <c r="F24" s="879" t="s">
        <v>455</v>
      </c>
      <c r="G24" s="880"/>
      <c r="H24" s="880"/>
      <c r="I24" s="881"/>
      <c r="J24" s="20"/>
      <c r="K24" s="20"/>
      <c r="M24" s="24"/>
      <c r="N24" s="6" t="s">
        <v>138</v>
      </c>
    </row>
    <row r="25" spans="2:14" ht="29.25" customHeight="1" x14ac:dyDescent="0.25">
      <c r="B25" s="157" t="s">
        <v>139</v>
      </c>
      <c r="C25" s="443" t="s">
        <v>109</v>
      </c>
      <c r="D25" s="444"/>
      <c r="E25" s="445"/>
      <c r="F25" s="159" t="s">
        <v>140</v>
      </c>
      <c r="G25" s="890">
        <v>74</v>
      </c>
      <c r="H25" s="891"/>
      <c r="I25" s="892"/>
      <c r="J25" s="25"/>
      <c r="K25" s="25"/>
      <c r="M25" s="24"/>
    </row>
    <row r="26" spans="2:14" ht="27" customHeight="1" x14ac:dyDescent="0.25">
      <c r="B26" s="157" t="s">
        <v>141</v>
      </c>
      <c r="C26" s="440" t="s">
        <v>142</v>
      </c>
      <c r="D26" s="441"/>
      <c r="E26" s="875"/>
      <c r="F26" s="159" t="s">
        <v>143</v>
      </c>
      <c r="G26" s="890">
        <v>0</v>
      </c>
      <c r="H26" s="891"/>
      <c r="I26" s="892"/>
      <c r="J26" s="26"/>
      <c r="K26" s="26"/>
      <c r="M26" s="24"/>
    </row>
    <row r="27" spans="2:14" ht="47.25" customHeight="1" x14ac:dyDescent="0.25">
      <c r="B27" s="161" t="s">
        <v>144</v>
      </c>
      <c r="C27" s="474" t="s">
        <v>114</v>
      </c>
      <c r="D27" s="475"/>
      <c r="E27" s="886"/>
      <c r="F27" s="162" t="s">
        <v>145</v>
      </c>
      <c r="G27" s="450" t="s">
        <v>146</v>
      </c>
      <c r="H27" s="451"/>
      <c r="I27" s="452"/>
      <c r="J27" s="23"/>
      <c r="K27" s="23"/>
      <c r="M27" s="24"/>
    </row>
    <row r="28" spans="2:14" ht="30" customHeight="1" x14ac:dyDescent="0.25">
      <c r="B28" s="420" t="s">
        <v>147</v>
      </c>
      <c r="C28" s="421"/>
      <c r="D28" s="421"/>
      <c r="E28" s="421"/>
      <c r="F28" s="421"/>
      <c r="G28" s="421"/>
      <c r="H28" s="421"/>
      <c r="I28" s="422"/>
      <c r="J28" s="40"/>
      <c r="K28" s="40"/>
      <c r="M28" s="24"/>
    </row>
    <row r="29" spans="2:14" ht="56.25" customHeight="1" x14ac:dyDescent="0.25">
      <c r="B29" s="163" t="s">
        <v>148</v>
      </c>
      <c r="C29" s="164" t="s">
        <v>149</v>
      </c>
      <c r="D29" s="164" t="s">
        <v>150</v>
      </c>
      <c r="E29" s="164" t="s">
        <v>151</v>
      </c>
      <c r="F29" s="164" t="s">
        <v>152</v>
      </c>
      <c r="G29" s="165" t="s">
        <v>153</v>
      </c>
      <c r="H29" s="165" t="s">
        <v>154</v>
      </c>
      <c r="I29" s="166" t="s">
        <v>155</v>
      </c>
      <c r="J29" s="51" t="s">
        <v>156</v>
      </c>
      <c r="K29" s="21"/>
      <c r="M29" s="24"/>
    </row>
    <row r="30" spans="2:14" ht="19.5" customHeight="1" x14ac:dyDescent="0.25">
      <c r="B30" s="167" t="s">
        <v>157</v>
      </c>
      <c r="C30" s="212">
        <v>0</v>
      </c>
      <c r="D30" s="213">
        <f>+C30</f>
        <v>0</v>
      </c>
      <c r="E30" s="214">
        <v>0</v>
      </c>
      <c r="F30" s="215">
        <f>+E30</f>
        <v>0</v>
      </c>
      <c r="G30" s="216" t="e">
        <f>+C30/E30</f>
        <v>#DIV/0!</v>
      </c>
      <c r="H30" s="217" t="e">
        <f>+D30/F30</f>
        <v>#DIV/0!</v>
      </c>
      <c r="I30" s="218" t="e">
        <f>+D30/$G$26</f>
        <v>#DIV/0!</v>
      </c>
      <c r="J30" s="50">
        <v>0.99</v>
      </c>
      <c r="K30" s="27"/>
      <c r="M30" s="24"/>
    </row>
    <row r="31" spans="2:14" ht="19.5" customHeight="1" x14ac:dyDescent="0.25">
      <c r="B31" s="167" t="s">
        <v>158</v>
      </c>
      <c r="C31" s="212">
        <v>0</v>
      </c>
      <c r="D31" s="213">
        <f>+D30+C31</f>
        <v>0</v>
      </c>
      <c r="E31" s="214">
        <v>0</v>
      </c>
      <c r="F31" s="215">
        <f>+F30+E31</f>
        <v>0</v>
      </c>
      <c r="G31" s="216" t="e">
        <f t="shared" ref="G31:G41" si="0">+C31/E31</f>
        <v>#DIV/0!</v>
      </c>
      <c r="H31" s="217" t="e">
        <f t="shared" ref="H31:H41" si="1">+D31/F31</f>
        <v>#DIV/0!</v>
      </c>
      <c r="I31" s="218" t="e">
        <f t="shared" ref="I31:I40" si="2">+D31/$G$26</f>
        <v>#DIV/0!</v>
      </c>
      <c r="J31" s="50">
        <v>0.99</v>
      </c>
      <c r="K31" s="27"/>
      <c r="M31" s="24"/>
    </row>
    <row r="32" spans="2:14" ht="19.5" customHeight="1" x14ac:dyDescent="0.25">
      <c r="B32" s="167" t="s">
        <v>159</v>
      </c>
      <c r="C32" s="212">
        <v>0</v>
      </c>
      <c r="D32" s="213">
        <f t="shared" ref="D32:D41" si="3">+D31+C32</f>
        <v>0</v>
      </c>
      <c r="E32" s="214">
        <v>0</v>
      </c>
      <c r="F32" s="215">
        <f t="shared" ref="F32:F41" si="4">+F31+E32</f>
        <v>0</v>
      </c>
      <c r="G32" s="216" t="e">
        <f t="shared" si="0"/>
        <v>#DIV/0!</v>
      </c>
      <c r="H32" s="217" t="e">
        <f t="shared" si="1"/>
        <v>#DIV/0!</v>
      </c>
      <c r="I32" s="218" t="e">
        <f t="shared" si="2"/>
        <v>#DIV/0!</v>
      </c>
      <c r="J32" s="50">
        <v>0.99</v>
      </c>
      <c r="K32" s="27"/>
      <c r="M32" s="24"/>
    </row>
    <row r="33" spans="2:11" ht="19.5" customHeight="1" x14ac:dyDescent="0.25">
      <c r="B33" s="167" t="s">
        <v>160</v>
      </c>
      <c r="C33" s="212">
        <v>0</v>
      </c>
      <c r="D33" s="213">
        <f t="shared" si="3"/>
        <v>0</v>
      </c>
      <c r="E33" s="214">
        <v>0</v>
      </c>
      <c r="F33" s="215">
        <f t="shared" si="4"/>
        <v>0</v>
      </c>
      <c r="G33" s="216" t="e">
        <f t="shared" si="0"/>
        <v>#DIV/0!</v>
      </c>
      <c r="H33" s="217" t="e">
        <f t="shared" si="1"/>
        <v>#DIV/0!</v>
      </c>
      <c r="I33" s="218" t="e">
        <f t="shared" si="2"/>
        <v>#DIV/0!</v>
      </c>
      <c r="J33" s="50">
        <v>0.99</v>
      </c>
      <c r="K33" s="27"/>
    </row>
    <row r="34" spans="2:11" ht="19.5" customHeight="1" x14ac:dyDescent="0.25">
      <c r="B34" s="167" t="s">
        <v>161</v>
      </c>
      <c r="C34" s="212">
        <v>0</v>
      </c>
      <c r="D34" s="213">
        <f t="shared" si="3"/>
        <v>0</v>
      </c>
      <c r="E34" s="214">
        <v>0</v>
      </c>
      <c r="F34" s="215">
        <f t="shared" si="4"/>
        <v>0</v>
      </c>
      <c r="G34" s="216" t="e">
        <f t="shared" si="0"/>
        <v>#DIV/0!</v>
      </c>
      <c r="H34" s="217" t="e">
        <f t="shared" si="1"/>
        <v>#DIV/0!</v>
      </c>
      <c r="I34" s="218" t="e">
        <f t="shared" si="2"/>
        <v>#DIV/0!</v>
      </c>
      <c r="J34" s="50">
        <v>0.99</v>
      </c>
      <c r="K34" s="27"/>
    </row>
    <row r="35" spans="2:11" ht="19.5" customHeight="1" x14ac:dyDescent="0.25">
      <c r="B35" s="167" t="s">
        <v>162</v>
      </c>
      <c r="C35" s="212">
        <v>0</v>
      </c>
      <c r="D35" s="213">
        <f t="shared" si="3"/>
        <v>0</v>
      </c>
      <c r="E35" s="214">
        <v>0</v>
      </c>
      <c r="F35" s="215">
        <f t="shared" si="4"/>
        <v>0</v>
      </c>
      <c r="G35" s="216" t="e">
        <f t="shared" si="0"/>
        <v>#DIV/0!</v>
      </c>
      <c r="H35" s="217" t="e">
        <f t="shared" si="1"/>
        <v>#DIV/0!</v>
      </c>
      <c r="I35" s="218" t="e">
        <f t="shared" si="2"/>
        <v>#DIV/0!</v>
      </c>
      <c r="J35" s="50">
        <v>0.99</v>
      </c>
      <c r="K35" s="27"/>
    </row>
    <row r="36" spans="2:11" ht="19.5" customHeight="1" x14ac:dyDescent="0.25">
      <c r="B36" s="167" t="s">
        <v>163</v>
      </c>
      <c r="C36" s="212">
        <v>0</v>
      </c>
      <c r="D36" s="213">
        <f t="shared" si="3"/>
        <v>0</v>
      </c>
      <c r="E36" s="214">
        <v>0</v>
      </c>
      <c r="F36" s="215">
        <f t="shared" si="4"/>
        <v>0</v>
      </c>
      <c r="G36" s="216" t="e">
        <f t="shared" si="0"/>
        <v>#DIV/0!</v>
      </c>
      <c r="H36" s="217" t="e">
        <f t="shared" si="1"/>
        <v>#DIV/0!</v>
      </c>
      <c r="I36" s="218" t="e">
        <f t="shared" si="2"/>
        <v>#DIV/0!</v>
      </c>
      <c r="J36" s="50">
        <v>0.99</v>
      </c>
      <c r="K36" s="27"/>
    </row>
    <row r="37" spans="2:11" ht="19.5" customHeight="1" x14ac:dyDescent="0.25">
      <c r="B37" s="167" t="s">
        <v>164</v>
      </c>
      <c r="C37" s="212">
        <v>0</v>
      </c>
      <c r="D37" s="213">
        <f t="shared" si="3"/>
        <v>0</v>
      </c>
      <c r="E37" s="214">
        <v>0</v>
      </c>
      <c r="F37" s="215">
        <f t="shared" si="4"/>
        <v>0</v>
      </c>
      <c r="G37" s="216" t="e">
        <f t="shared" si="0"/>
        <v>#DIV/0!</v>
      </c>
      <c r="H37" s="217" t="e">
        <f t="shared" si="1"/>
        <v>#DIV/0!</v>
      </c>
      <c r="I37" s="218" t="e">
        <f t="shared" si="2"/>
        <v>#DIV/0!</v>
      </c>
      <c r="J37" s="50">
        <v>0.99</v>
      </c>
      <c r="K37" s="27"/>
    </row>
    <row r="38" spans="2:11" ht="19.5" customHeight="1" x14ac:dyDescent="0.25">
      <c r="B38" s="167" t="s">
        <v>165</v>
      </c>
      <c r="C38" s="212">
        <v>0</v>
      </c>
      <c r="D38" s="213">
        <f t="shared" si="3"/>
        <v>0</v>
      </c>
      <c r="E38" s="214">
        <v>0</v>
      </c>
      <c r="F38" s="215">
        <f t="shared" si="4"/>
        <v>0</v>
      </c>
      <c r="G38" s="216" t="e">
        <f t="shared" si="0"/>
        <v>#DIV/0!</v>
      </c>
      <c r="H38" s="217" t="e">
        <f t="shared" si="1"/>
        <v>#DIV/0!</v>
      </c>
      <c r="I38" s="218" t="e">
        <f t="shared" si="2"/>
        <v>#DIV/0!</v>
      </c>
      <c r="J38" s="50">
        <v>0.99</v>
      </c>
      <c r="K38" s="27"/>
    </row>
    <row r="39" spans="2:11" ht="19.5" customHeight="1" x14ac:dyDescent="0.25">
      <c r="B39" s="167" t="s">
        <v>166</v>
      </c>
      <c r="C39" s="212">
        <v>0</v>
      </c>
      <c r="D39" s="213">
        <f t="shared" si="3"/>
        <v>0</v>
      </c>
      <c r="E39" s="214">
        <v>0</v>
      </c>
      <c r="F39" s="215">
        <f t="shared" si="4"/>
        <v>0</v>
      </c>
      <c r="G39" s="216" t="e">
        <f t="shared" si="0"/>
        <v>#DIV/0!</v>
      </c>
      <c r="H39" s="217" t="e">
        <f t="shared" si="1"/>
        <v>#DIV/0!</v>
      </c>
      <c r="I39" s="218" t="e">
        <f t="shared" si="2"/>
        <v>#DIV/0!</v>
      </c>
      <c r="J39" s="50">
        <v>0.99</v>
      </c>
      <c r="K39" s="27"/>
    </row>
    <row r="40" spans="2:11" ht="19.5" customHeight="1" x14ac:dyDescent="0.25">
      <c r="B40" s="167" t="s">
        <v>167</v>
      </c>
      <c r="C40" s="212">
        <v>0</v>
      </c>
      <c r="D40" s="213">
        <f t="shared" si="3"/>
        <v>0</v>
      </c>
      <c r="E40" s="214">
        <v>0</v>
      </c>
      <c r="F40" s="215">
        <f t="shared" si="4"/>
        <v>0</v>
      </c>
      <c r="G40" s="216" t="e">
        <f t="shared" si="0"/>
        <v>#DIV/0!</v>
      </c>
      <c r="H40" s="217" t="e">
        <f t="shared" si="1"/>
        <v>#DIV/0!</v>
      </c>
      <c r="I40" s="218" t="e">
        <f t="shared" si="2"/>
        <v>#DIV/0!</v>
      </c>
      <c r="J40" s="50">
        <v>0.99</v>
      </c>
      <c r="K40" s="27"/>
    </row>
    <row r="41" spans="2:11" ht="19.5" customHeight="1" x14ac:dyDescent="0.25">
      <c r="B41" s="167" t="s">
        <v>168</v>
      </c>
      <c r="C41" s="212">
        <v>0</v>
      </c>
      <c r="D41" s="213">
        <f t="shared" si="3"/>
        <v>0</v>
      </c>
      <c r="E41" s="214">
        <v>0</v>
      </c>
      <c r="F41" s="215">
        <f t="shared" si="4"/>
        <v>0</v>
      </c>
      <c r="G41" s="216" t="e">
        <f t="shared" si="0"/>
        <v>#DIV/0!</v>
      </c>
      <c r="H41" s="217" t="e">
        <f t="shared" si="1"/>
        <v>#DIV/0!</v>
      </c>
      <c r="I41" s="218" t="e">
        <f>+D41/$G$26</f>
        <v>#DIV/0!</v>
      </c>
      <c r="J41" s="50">
        <v>0.99</v>
      </c>
      <c r="K41" s="27"/>
    </row>
    <row r="42" spans="2:11" ht="54.75" customHeight="1" x14ac:dyDescent="0.25">
      <c r="B42" s="175" t="s">
        <v>169</v>
      </c>
      <c r="C42" s="398"/>
      <c r="D42" s="398"/>
      <c r="E42" s="398"/>
      <c r="F42" s="398"/>
      <c r="G42" s="398"/>
      <c r="H42" s="398"/>
      <c r="I42" s="416"/>
      <c r="J42" s="28"/>
      <c r="K42" s="28"/>
    </row>
    <row r="43" spans="2:11" ht="29.25" customHeight="1" x14ac:dyDescent="0.25">
      <c r="B43" s="420" t="s">
        <v>170</v>
      </c>
      <c r="C43" s="421"/>
      <c r="D43" s="421"/>
      <c r="E43" s="421"/>
      <c r="F43" s="421"/>
      <c r="G43" s="421"/>
      <c r="H43" s="421"/>
      <c r="I43" s="422"/>
      <c r="J43" s="40"/>
      <c r="K43" s="40"/>
    </row>
    <row r="44" spans="2:11" ht="32.25" customHeight="1" x14ac:dyDescent="0.25">
      <c r="B44" s="428"/>
      <c r="C44" s="429"/>
      <c r="D44" s="429"/>
      <c r="E44" s="429"/>
      <c r="F44" s="429"/>
      <c r="G44" s="429"/>
      <c r="H44" s="429"/>
      <c r="I44" s="430"/>
      <c r="J44" s="40"/>
      <c r="K44" s="40"/>
    </row>
    <row r="45" spans="2:11" ht="32.25" customHeight="1" x14ac:dyDescent="0.25">
      <c r="B45" s="431"/>
      <c r="C45" s="432"/>
      <c r="D45" s="432"/>
      <c r="E45" s="432"/>
      <c r="F45" s="432"/>
      <c r="G45" s="432"/>
      <c r="H45" s="432"/>
      <c r="I45" s="433"/>
      <c r="J45" s="28"/>
      <c r="K45" s="28"/>
    </row>
    <row r="46" spans="2:11" ht="32.25" customHeight="1" x14ac:dyDescent="0.25">
      <c r="B46" s="431"/>
      <c r="C46" s="432"/>
      <c r="D46" s="432"/>
      <c r="E46" s="432"/>
      <c r="F46" s="432"/>
      <c r="G46" s="432"/>
      <c r="H46" s="432"/>
      <c r="I46" s="433"/>
      <c r="J46" s="28"/>
      <c r="K46" s="28"/>
    </row>
    <row r="47" spans="2:11" ht="32.25" customHeight="1" x14ac:dyDescent="0.25">
      <c r="B47" s="431"/>
      <c r="C47" s="432"/>
      <c r="D47" s="432"/>
      <c r="E47" s="432"/>
      <c r="F47" s="432"/>
      <c r="G47" s="432"/>
      <c r="H47" s="432"/>
      <c r="I47" s="433"/>
      <c r="J47" s="28"/>
      <c r="K47" s="28"/>
    </row>
    <row r="48" spans="2:11" ht="32.25" customHeight="1" x14ac:dyDescent="0.25">
      <c r="B48" s="434"/>
      <c r="C48" s="435"/>
      <c r="D48" s="435"/>
      <c r="E48" s="435"/>
      <c r="F48" s="435"/>
      <c r="G48" s="435"/>
      <c r="H48" s="435"/>
      <c r="I48" s="436"/>
      <c r="J48" s="12"/>
      <c r="K48" s="12"/>
    </row>
    <row r="49" spans="2:11" ht="79.5" customHeight="1" x14ac:dyDescent="0.25">
      <c r="B49" s="157" t="s">
        <v>171</v>
      </c>
      <c r="C49" s="893"/>
      <c r="D49" s="894"/>
      <c r="E49" s="894"/>
      <c r="F49" s="894"/>
      <c r="G49" s="894"/>
      <c r="H49" s="894"/>
      <c r="I49" s="895"/>
      <c r="J49" s="29"/>
      <c r="K49" s="29"/>
    </row>
    <row r="50" spans="2:11" ht="26.25" customHeight="1" x14ac:dyDescent="0.25">
      <c r="B50" s="157" t="s">
        <v>172</v>
      </c>
      <c r="C50" s="896"/>
      <c r="D50" s="897"/>
      <c r="E50" s="897"/>
      <c r="F50" s="897"/>
      <c r="G50" s="897"/>
      <c r="H50" s="897"/>
      <c r="I50" s="898"/>
      <c r="J50" s="29"/>
      <c r="K50" s="29"/>
    </row>
    <row r="51" spans="2:11" ht="64.5" customHeight="1" x14ac:dyDescent="0.25">
      <c r="B51" s="176" t="s">
        <v>173</v>
      </c>
      <c r="C51" s="893"/>
      <c r="D51" s="894"/>
      <c r="E51" s="894"/>
      <c r="F51" s="894"/>
      <c r="G51" s="894"/>
      <c r="H51" s="894"/>
      <c r="I51" s="895"/>
      <c r="J51" s="29"/>
      <c r="K51" s="29"/>
    </row>
    <row r="52" spans="2:11" ht="29.25" customHeight="1" x14ac:dyDescent="0.25">
      <c r="B52" s="420" t="s">
        <v>174</v>
      </c>
      <c r="C52" s="421"/>
      <c r="D52" s="421"/>
      <c r="E52" s="421"/>
      <c r="F52" s="421"/>
      <c r="G52" s="421"/>
      <c r="H52" s="421"/>
      <c r="I52" s="422"/>
      <c r="J52" s="29"/>
      <c r="K52" s="29"/>
    </row>
    <row r="53" spans="2:11" ht="33" customHeight="1" x14ac:dyDescent="0.25">
      <c r="B53" s="423" t="s">
        <v>175</v>
      </c>
      <c r="C53" s="177" t="s">
        <v>176</v>
      </c>
      <c r="D53" s="424" t="s">
        <v>177</v>
      </c>
      <c r="E53" s="424"/>
      <c r="F53" s="424"/>
      <c r="G53" s="424" t="s">
        <v>178</v>
      </c>
      <c r="H53" s="424"/>
      <c r="I53" s="425"/>
      <c r="J53" s="30"/>
      <c r="K53" s="30"/>
    </row>
    <row r="54" spans="2:11" ht="31.5" customHeight="1" x14ac:dyDescent="0.25">
      <c r="B54" s="423"/>
      <c r="C54" s="219"/>
      <c r="D54" s="398"/>
      <c r="E54" s="398"/>
      <c r="F54" s="398"/>
      <c r="G54" s="426"/>
      <c r="H54" s="426"/>
      <c r="I54" s="427"/>
      <c r="J54" s="30"/>
      <c r="K54" s="30"/>
    </row>
    <row r="55" spans="2:11" ht="31.5" customHeight="1" x14ac:dyDescent="0.25">
      <c r="B55" s="176" t="s">
        <v>179</v>
      </c>
      <c r="C55" s="685" t="s">
        <v>456</v>
      </c>
      <c r="D55" s="899"/>
      <c r="E55" s="411" t="s">
        <v>181</v>
      </c>
      <c r="F55" s="411"/>
      <c r="G55" s="410" t="s">
        <v>457</v>
      </c>
      <c r="H55" s="410"/>
      <c r="I55" s="412"/>
      <c r="J55" s="31"/>
      <c r="K55" s="31"/>
    </row>
    <row r="56" spans="2:11" ht="31.5" customHeight="1" x14ac:dyDescent="0.25">
      <c r="B56" s="176" t="s">
        <v>183</v>
      </c>
      <c r="C56" s="398" t="s">
        <v>184</v>
      </c>
      <c r="D56" s="398"/>
      <c r="E56" s="413" t="s">
        <v>185</v>
      </c>
      <c r="F56" s="413"/>
      <c r="G56" s="410" t="s">
        <v>186</v>
      </c>
      <c r="H56" s="410"/>
      <c r="I56" s="412"/>
      <c r="J56" s="31"/>
      <c r="K56" s="31"/>
    </row>
    <row r="57" spans="2:11" ht="31.5" customHeight="1" x14ac:dyDescent="0.25">
      <c r="B57" s="176" t="s">
        <v>187</v>
      </c>
      <c r="C57" s="398"/>
      <c r="D57" s="398"/>
      <c r="E57" s="399" t="s">
        <v>188</v>
      </c>
      <c r="F57" s="400"/>
      <c r="G57" s="403"/>
      <c r="H57" s="404"/>
      <c r="I57" s="405"/>
      <c r="J57" s="32"/>
      <c r="K57" s="32"/>
    </row>
    <row r="58" spans="2:11" ht="31.5" customHeight="1" thickBot="1" x14ac:dyDescent="0.3">
      <c r="B58" s="179" t="s">
        <v>189</v>
      </c>
      <c r="C58" s="409"/>
      <c r="D58" s="409"/>
      <c r="E58" s="401"/>
      <c r="F58" s="402"/>
      <c r="G58" s="406"/>
      <c r="H58" s="407"/>
      <c r="I58" s="408"/>
      <c r="J58" s="32"/>
      <c r="K58" s="32"/>
    </row>
    <row r="59" spans="2:11" hidden="1" x14ac:dyDescent="0.3">
      <c r="B59" s="3"/>
      <c r="C59" s="3"/>
      <c r="D59" s="5"/>
      <c r="E59" s="5"/>
      <c r="F59" s="5"/>
      <c r="G59" s="5"/>
      <c r="H59" s="5"/>
      <c r="I59" s="42"/>
      <c r="J59" s="33"/>
      <c r="K59" s="33"/>
    </row>
    <row r="60" spans="2:11" ht="12.5" hidden="1" x14ac:dyDescent="0.25">
      <c r="B60" s="43"/>
      <c r="C60" s="44"/>
      <c r="D60" s="44"/>
      <c r="E60" s="45"/>
      <c r="F60" s="45"/>
      <c r="G60" s="46"/>
      <c r="H60" s="47"/>
      <c r="I60" s="44"/>
      <c r="J60" s="34"/>
      <c r="K60" s="34"/>
    </row>
    <row r="61" spans="2:11" ht="12.5" hidden="1" x14ac:dyDescent="0.25">
      <c r="B61" s="43"/>
      <c r="C61" s="44"/>
      <c r="D61" s="44"/>
      <c r="E61" s="45"/>
      <c r="F61" s="45"/>
      <c r="G61" s="46"/>
      <c r="H61" s="47"/>
      <c r="I61" s="44"/>
      <c r="J61" s="34"/>
      <c r="K61" s="34"/>
    </row>
    <row r="62" spans="2:11" ht="12.5" hidden="1" x14ac:dyDescent="0.25">
      <c r="B62" s="43"/>
      <c r="C62" s="44"/>
      <c r="D62" s="44"/>
      <c r="E62" s="45"/>
      <c r="F62" s="45"/>
      <c r="G62" s="46"/>
      <c r="H62" s="47"/>
      <c r="I62" s="44"/>
      <c r="J62" s="34"/>
      <c r="K62" s="34"/>
    </row>
    <row r="63" spans="2:11" ht="12.5" hidden="1" x14ac:dyDescent="0.25">
      <c r="B63" s="43"/>
      <c r="C63" s="44"/>
      <c r="D63" s="44"/>
      <c r="E63" s="45"/>
      <c r="F63" s="45"/>
      <c r="G63" s="46"/>
      <c r="H63" s="47"/>
      <c r="I63" s="44"/>
      <c r="J63" s="34"/>
      <c r="K63" s="34"/>
    </row>
    <row r="64" spans="2:11" ht="12.5" hidden="1" x14ac:dyDescent="0.25">
      <c r="B64" s="43"/>
      <c r="C64" s="44"/>
      <c r="D64" s="44"/>
      <c r="E64" s="45"/>
      <c r="F64" s="45"/>
      <c r="G64" s="46"/>
      <c r="H64" s="47"/>
      <c r="I64" s="44"/>
      <c r="J64" s="34"/>
      <c r="K64" s="34"/>
    </row>
    <row r="65" spans="2:11" ht="12.5" hidden="1" x14ac:dyDescent="0.25">
      <c r="B65" s="43"/>
      <c r="C65" s="44"/>
      <c r="D65" s="44"/>
      <c r="E65" s="45"/>
      <c r="F65" s="45"/>
      <c r="G65" s="46"/>
      <c r="H65" s="47"/>
      <c r="I65" s="44"/>
      <c r="J65" s="34"/>
      <c r="K65" s="34"/>
    </row>
    <row r="66" spans="2:11" ht="12.5" hidden="1" x14ac:dyDescent="0.25">
      <c r="B66" s="43"/>
      <c r="C66" s="44"/>
      <c r="D66" s="44"/>
      <c r="E66" s="45"/>
      <c r="F66" s="45"/>
      <c r="G66" s="46"/>
      <c r="H66" s="47"/>
      <c r="I66" s="44"/>
      <c r="J66" s="34"/>
      <c r="K66" s="34"/>
    </row>
    <row r="67" spans="2:11" ht="12.5" hidden="1" x14ac:dyDescent="0.25">
      <c r="B67" s="43"/>
      <c r="C67" s="44"/>
      <c r="D67" s="44"/>
      <c r="E67" s="45"/>
      <c r="F67" s="45"/>
      <c r="G67" s="46"/>
      <c r="H67" s="47"/>
      <c r="I67" s="44"/>
      <c r="J67" s="34"/>
      <c r="K67" s="34"/>
    </row>
    <row r="68" spans="2:11" ht="12.5" x14ac:dyDescent="0.2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baseColWidth="10" defaultColWidth="11.453125" defaultRowHeight="14.5" x14ac:dyDescent="0.35"/>
  <cols>
    <col min="1" max="1" width="1.26953125" customWidth="1"/>
    <col min="2" max="2" width="20.1796875" style="38" customWidth="1"/>
    <col min="3" max="3" width="34.453125" customWidth="1"/>
    <col min="4" max="4" width="14.26953125" customWidth="1"/>
    <col min="5" max="5" width="5.7265625" customWidth="1"/>
    <col min="6" max="6" width="47" customWidth="1"/>
    <col min="7" max="8" width="16.1796875" customWidth="1"/>
    <col min="9" max="9" width="16.26953125" customWidth="1"/>
    <col min="10" max="10" width="15.7265625" customWidth="1"/>
    <col min="11" max="11" width="20" customWidth="1"/>
    <col min="13" max="13" width="17.7265625" bestFit="1" customWidth="1"/>
    <col min="108" max="108" width="11.453125" customWidth="1"/>
    <col min="198" max="198" width="1.453125" customWidth="1"/>
  </cols>
  <sheetData>
    <row r="1" spans="2:11" ht="18" customHeight="1" thickBot="1" x14ac:dyDescent="0.4">
      <c r="B1" s="515"/>
      <c r="C1" s="518" t="s">
        <v>0</v>
      </c>
      <c r="D1" s="519"/>
      <c r="E1" s="519"/>
      <c r="F1" s="519"/>
      <c r="G1" s="519"/>
      <c r="H1" s="520"/>
      <c r="I1" s="521"/>
      <c r="J1" s="522"/>
    </row>
    <row r="2" spans="2:11" ht="18" customHeight="1" thickBot="1" x14ac:dyDescent="0.4">
      <c r="B2" s="516"/>
      <c r="C2" s="518" t="s">
        <v>1</v>
      </c>
      <c r="D2" s="519"/>
      <c r="E2" s="519"/>
      <c r="F2" s="519"/>
      <c r="G2" s="519"/>
      <c r="H2" s="520"/>
      <c r="I2" s="523"/>
      <c r="J2" s="524"/>
    </row>
    <row r="3" spans="2:11" ht="18" customHeight="1" thickBot="1" x14ac:dyDescent="0.4">
      <c r="B3" s="516"/>
      <c r="C3" s="518" t="s">
        <v>458</v>
      </c>
      <c r="D3" s="519"/>
      <c r="E3" s="519"/>
      <c r="F3" s="519"/>
      <c r="G3" s="519"/>
      <c r="H3" s="520"/>
      <c r="I3" s="523"/>
      <c r="J3" s="524"/>
    </row>
    <row r="4" spans="2:11" ht="18" customHeight="1" thickBot="1" x14ac:dyDescent="0.4">
      <c r="B4" s="517"/>
      <c r="C4" s="518" t="s">
        <v>191</v>
      </c>
      <c r="D4" s="519"/>
      <c r="E4" s="519"/>
      <c r="F4" s="520"/>
      <c r="G4" s="527" t="s">
        <v>192</v>
      </c>
      <c r="H4" s="528"/>
      <c r="I4" s="525"/>
      <c r="J4" s="526"/>
    </row>
    <row r="5" spans="2:11" ht="18" customHeight="1" thickBot="1" x14ac:dyDescent="0.4">
      <c r="B5" s="35"/>
      <c r="C5" s="10"/>
      <c r="D5" s="10"/>
      <c r="E5" s="10"/>
      <c r="F5" s="10"/>
      <c r="G5" s="10"/>
      <c r="H5" s="10"/>
      <c r="I5" s="10"/>
      <c r="J5" s="36"/>
    </row>
    <row r="6" spans="2:11" ht="51.75" customHeight="1" thickBot="1" x14ac:dyDescent="0.4">
      <c r="B6" s="1" t="s">
        <v>459</v>
      </c>
      <c r="C6" s="529" t="s">
        <v>39</v>
      </c>
      <c r="D6" s="530"/>
      <c r="E6" s="531"/>
      <c r="F6" s="37"/>
      <c r="G6" s="10"/>
      <c r="H6" s="10"/>
      <c r="I6" s="10"/>
      <c r="J6" s="36"/>
    </row>
    <row r="7" spans="2:11" ht="32.25" customHeight="1" thickBot="1" x14ac:dyDescent="0.4">
      <c r="B7" s="2" t="s">
        <v>194</v>
      </c>
      <c r="C7" s="529" t="s">
        <v>86</v>
      </c>
      <c r="D7" s="530"/>
      <c r="E7" s="531"/>
      <c r="F7" s="37"/>
      <c r="G7" s="10"/>
      <c r="H7" s="10"/>
      <c r="I7" s="10"/>
      <c r="J7" s="36"/>
    </row>
    <row r="8" spans="2:11" ht="32.25" customHeight="1" thickBot="1" x14ac:dyDescent="0.4">
      <c r="B8" s="2" t="s">
        <v>195</v>
      </c>
      <c r="C8" s="529" t="s">
        <v>196</v>
      </c>
      <c r="D8" s="530"/>
      <c r="E8" s="531"/>
      <c r="F8" s="4"/>
      <c r="G8" s="10"/>
      <c r="H8" s="10"/>
      <c r="I8" s="10"/>
      <c r="J8" s="36"/>
    </row>
    <row r="9" spans="2:11" ht="33.75" customHeight="1" thickBot="1" x14ac:dyDescent="0.4">
      <c r="B9" s="2" t="s">
        <v>197</v>
      </c>
      <c r="C9" s="529" t="s">
        <v>186</v>
      </c>
      <c r="D9" s="530"/>
      <c r="E9" s="531"/>
      <c r="F9" s="37"/>
      <c r="G9" s="10"/>
      <c r="H9" s="10"/>
      <c r="I9" s="10"/>
      <c r="J9" s="36"/>
    </row>
    <row r="10" spans="2:11" ht="33.75" customHeight="1" thickBot="1" x14ac:dyDescent="0.4">
      <c r="B10" s="64" t="s">
        <v>198</v>
      </c>
      <c r="C10" s="529" t="s">
        <v>460</v>
      </c>
      <c r="D10" s="530"/>
      <c r="E10" s="531"/>
      <c r="F10" s="37"/>
      <c r="G10" s="10"/>
      <c r="H10" s="10"/>
      <c r="I10" s="10"/>
      <c r="J10" s="36"/>
    </row>
    <row r="11" spans="2:11" ht="34.5" customHeight="1" x14ac:dyDescent="0.35"/>
    <row r="12" spans="2:11" ht="21.75" customHeight="1" x14ac:dyDescent="0.35">
      <c r="B12" s="508" t="s">
        <v>461</v>
      </c>
      <c r="C12" s="509"/>
      <c r="D12" s="509"/>
      <c r="E12" s="509"/>
      <c r="F12" s="509"/>
      <c r="G12" s="509"/>
      <c r="H12" s="510"/>
      <c r="I12" s="906" t="s">
        <v>200</v>
      </c>
      <c r="J12" s="907"/>
      <c r="K12" s="907"/>
    </row>
    <row r="13" spans="2:11" s="39" customFormat="1" ht="30" customHeight="1" x14ac:dyDescent="0.35">
      <c r="B13" s="220" t="s">
        <v>201</v>
      </c>
      <c r="C13" s="220" t="s">
        <v>202</v>
      </c>
      <c r="D13" s="220" t="s">
        <v>203</v>
      </c>
      <c r="E13" s="220" t="s">
        <v>204</v>
      </c>
      <c r="F13" s="220" t="s">
        <v>205</v>
      </c>
      <c r="G13" s="220" t="s">
        <v>206</v>
      </c>
      <c r="H13" s="220" t="s">
        <v>207</v>
      </c>
      <c r="I13" s="221" t="s">
        <v>208</v>
      </c>
      <c r="J13" s="221" t="s">
        <v>209</v>
      </c>
      <c r="K13" s="221" t="s">
        <v>210</v>
      </c>
    </row>
    <row r="14" spans="2:11" s="39" customFormat="1" x14ac:dyDescent="0.35">
      <c r="B14" s="222"/>
      <c r="C14" s="223"/>
      <c r="D14" s="224"/>
      <c r="E14" s="225"/>
      <c r="F14" s="223"/>
      <c r="G14" s="224"/>
      <c r="H14" s="226"/>
      <c r="I14" s="227"/>
      <c r="J14" s="228"/>
      <c r="K14" s="225"/>
    </row>
    <row r="15" spans="2:11" ht="165" customHeight="1" x14ac:dyDescent="0.35">
      <c r="B15" s="222"/>
      <c r="C15" s="229"/>
      <c r="D15" s="224"/>
      <c r="E15" s="230"/>
      <c r="F15" s="231"/>
      <c r="G15" s="224"/>
      <c r="H15" s="226"/>
      <c r="I15" s="227"/>
      <c r="J15" s="228"/>
      <c r="K15" s="904"/>
    </row>
    <row r="16" spans="2:11" x14ac:dyDescent="0.35">
      <c r="B16" s="222"/>
      <c r="C16" s="223"/>
      <c r="D16" s="224"/>
      <c r="E16" s="225"/>
      <c r="F16" s="223"/>
      <c r="G16" s="224"/>
      <c r="H16" s="226"/>
      <c r="I16" s="227"/>
      <c r="J16" s="228"/>
      <c r="K16" s="905"/>
    </row>
    <row r="17" spans="2:12" x14ac:dyDescent="0.35">
      <c r="B17" s="222"/>
      <c r="C17" s="232"/>
      <c r="D17" s="224"/>
      <c r="E17" s="225"/>
      <c r="F17" s="232"/>
      <c r="G17" s="224"/>
      <c r="H17" s="233"/>
      <c r="I17" s="227"/>
      <c r="J17" s="228"/>
      <c r="K17" s="225"/>
    </row>
    <row r="18" spans="2:12" x14ac:dyDescent="0.35">
      <c r="B18" s="222"/>
      <c r="C18" s="232"/>
      <c r="D18" s="224"/>
      <c r="E18" s="225"/>
      <c r="F18" s="232"/>
      <c r="G18" s="224"/>
      <c r="H18" s="233"/>
      <c r="I18" s="234"/>
      <c r="J18" s="228"/>
      <c r="K18" s="235"/>
    </row>
    <row r="19" spans="2:12" ht="15" customHeight="1" x14ac:dyDescent="0.35">
      <c r="B19" s="900" t="s">
        <v>217</v>
      </c>
      <c r="C19" s="901"/>
      <c r="D19" s="236">
        <f>SUM(D15:D16)</f>
        <v>0</v>
      </c>
      <c r="E19" s="902" t="s">
        <v>217</v>
      </c>
      <c r="F19" s="903"/>
      <c r="G19" s="236">
        <v>1</v>
      </c>
      <c r="H19" s="237"/>
      <c r="I19" s="238">
        <f>SUM(I14:I18)</f>
        <v>0</v>
      </c>
      <c r="J19" s="239"/>
      <c r="K19" s="239"/>
    </row>
    <row r="23" spans="2:12" x14ac:dyDescent="0.35">
      <c r="L23" s="78"/>
    </row>
    <row r="24" spans="2:12" x14ac:dyDescent="0.35">
      <c r="L24" s="78"/>
    </row>
    <row r="25" spans="2:12" x14ac:dyDescent="0.35">
      <c r="L25" s="78"/>
    </row>
    <row r="26" spans="2:12" x14ac:dyDescent="0.35">
      <c r="L26" s="78"/>
    </row>
    <row r="27" spans="2:12" x14ac:dyDescent="0.35">
      <c r="L27" s="78"/>
    </row>
    <row r="28" spans="2:12" x14ac:dyDescent="0.35">
      <c r="L28" s="78"/>
    </row>
    <row r="30" spans="2:12" x14ac:dyDescent="0.35">
      <c r="L30" s="79"/>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baseColWidth="10" defaultColWidth="11.453125" defaultRowHeight="14.5" x14ac:dyDescent="0.35"/>
  <sheetData>
    <row r="9" spans="10:12" x14ac:dyDescent="0.35">
      <c r="K9" s="240" t="s">
        <v>462</v>
      </c>
      <c r="L9" s="240" t="s">
        <v>463</v>
      </c>
    </row>
    <row r="10" spans="10:12" x14ac:dyDescent="0.35">
      <c r="J10" s="241" t="s">
        <v>464</v>
      </c>
      <c r="K10" s="241">
        <v>77</v>
      </c>
      <c r="L10" s="241">
        <v>2</v>
      </c>
    </row>
    <row r="11" spans="10:12" x14ac:dyDescent="0.35">
      <c r="J11" s="190"/>
      <c r="K11" s="190"/>
      <c r="L11" s="190">
        <v>37</v>
      </c>
    </row>
    <row r="12" spans="10:12" x14ac:dyDescent="0.35">
      <c r="J12" s="190"/>
      <c r="K12" s="190"/>
      <c r="L12" s="190">
        <v>43</v>
      </c>
    </row>
    <row r="13" spans="10:12" x14ac:dyDescent="0.35">
      <c r="K13" s="190" t="s">
        <v>465</v>
      </c>
      <c r="L13" s="242">
        <f>SUM(L10:L12)</f>
        <v>82</v>
      </c>
    </row>
    <row r="14" spans="10:12" x14ac:dyDescent="0.35">
      <c r="J14" s="241" t="s">
        <v>466</v>
      </c>
      <c r="K14" s="241">
        <v>115</v>
      </c>
      <c r="L14" s="241">
        <v>16</v>
      </c>
    </row>
    <row r="15" spans="10:12" x14ac:dyDescent="0.35">
      <c r="J15" s="190"/>
      <c r="K15" s="190"/>
      <c r="L15" s="190">
        <v>27</v>
      </c>
    </row>
    <row r="16" spans="10:12" x14ac:dyDescent="0.35">
      <c r="J16" s="190"/>
      <c r="K16" s="190"/>
      <c r="L16" s="190">
        <v>10</v>
      </c>
    </row>
    <row r="17" spans="10:14" x14ac:dyDescent="0.35">
      <c r="J17" s="190"/>
      <c r="K17" s="190" t="s">
        <v>465</v>
      </c>
      <c r="L17" s="242">
        <f>SUM(L14:L16)</f>
        <v>53</v>
      </c>
    </row>
    <row r="18" spans="10:14" x14ac:dyDescent="0.35">
      <c r="J18" s="241" t="s">
        <v>467</v>
      </c>
      <c r="K18" s="241">
        <v>7</v>
      </c>
      <c r="L18" s="241">
        <v>13</v>
      </c>
    </row>
    <row r="19" spans="10:14" x14ac:dyDescent="0.35">
      <c r="J19" s="190"/>
      <c r="K19" s="190"/>
      <c r="L19" s="190">
        <v>14</v>
      </c>
    </row>
    <row r="20" spans="10:14" x14ac:dyDescent="0.35">
      <c r="J20" s="190"/>
      <c r="K20" s="190"/>
      <c r="L20" s="190">
        <v>10</v>
      </c>
    </row>
    <row r="21" spans="10:14" x14ac:dyDescent="0.35">
      <c r="J21" s="190"/>
      <c r="K21" s="190" t="s">
        <v>465</v>
      </c>
      <c r="L21" s="242">
        <f>SUM(L18:L20)</f>
        <v>37</v>
      </c>
    </row>
    <row r="22" spans="10:14" x14ac:dyDescent="0.35">
      <c r="J22" s="241" t="s">
        <v>468</v>
      </c>
      <c r="K22" s="241">
        <v>52</v>
      </c>
      <c r="L22" s="241">
        <v>10</v>
      </c>
    </row>
    <row r="23" spans="10:14" x14ac:dyDescent="0.35">
      <c r="J23" s="190"/>
      <c r="K23" s="190"/>
      <c r="L23" s="190">
        <v>0</v>
      </c>
    </row>
    <row r="24" spans="10:14" x14ac:dyDescent="0.35">
      <c r="J24" s="190"/>
      <c r="K24" s="190"/>
      <c r="L24" s="190">
        <v>59</v>
      </c>
    </row>
    <row r="25" spans="10:14" x14ac:dyDescent="0.35">
      <c r="J25" s="190"/>
      <c r="K25" s="190" t="s">
        <v>465</v>
      </c>
      <c r="L25" s="242">
        <f>SUM(L22:L24)</f>
        <v>69</v>
      </c>
    </row>
    <row r="27" spans="10:14" x14ac:dyDescent="0.35">
      <c r="J27" s="76" t="s">
        <v>469</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baseColWidth="10" defaultColWidth="11.453125" defaultRowHeight="14.5" x14ac:dyDescent="0.3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Carolina Alvarez</cp:lastModifiedBy>
  <cp:revision/>
  <cp:lastPrinted>2024-05-31T20:11:35Z</cp:lastPrinted>
  <dcterms:created xsi:type="dcterms:W3CDTF">2010-03-25T16:40:43Z</dcterms:created>
  <dcterms:modified xsi:type="dcterms:W3CDTF">2024-05-31T20:18:24Z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