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12"/>
  <workbookPr/>
  <mc:AlternateContent xmlns:mc="http://schemas.openxmlformats.org/markup-compatibility/2006">
    <mc:Choice Requires="x15">
      <x15ac:absPath xmlns:x15ac="http://schemas.microsoft.com/office/spreadsheetml/2010/11/ac" url="C:\Users\claudia.guerrero\Downloads\"/>
    </mc:Choice>
  </mc:AlternateContent>
  <xr:revisionPtr revIDLastSave="0" documentId="8_{05F3A309-BCFA-418B-8D98-808180D1DF05}" xr6:coauthVersionLast="47" xr6:coauthVersionMax="47" xr10:uidLastSave="{00000000-0000-0000-0000-000000000000}"/>
  <bookViews>
    <workbookView xWindow="-120" yWindow="-120" windowWidth="25440" windowHeight="15390" tabRatio="792" xr2:uid="{00000000-000D-0000-FFFF-FFFF00000000}"/>
  </bookViews>
  <sheets>
    <sheet name="RIESGOS DE GESTIÓN H1" sheetId="1" r:id="rId1"/>
    <sheet name="Listas" sheetId="3" state="hidden"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3" i="1" l="1"/>
  <c r="AD20" i="1"/>
  <c r="AB20" i="1"/>
  <c r="Z20" i="1"/>
  <c r="Y20" i="1"/>
  <c r="T20" i="1"/>
  <c r="R20" i="1"/>
  <c r="AD19" i="1"/>
  <c r="AB19" i="1"/>
  <c r="Z19" i="1"/>
  <c r="Y19" i="1"/>
  <c r="T19" i="1"/>
  <c r="R19" i="1"/>
  <c r="AD18" i="1"/>
  <c r="AB18" i="1"/>
  <c r="Z18" i="1"/>
  <c r="Y18" i="1"/>
  <c r="S18" i="1"/>
  <c r="T18" i="1" s="1"/>
  <c r="R18" i="1"/>
  <c r="Q18" i="1"/>
  <c r="L18" i="1"/>
  <c r="M18" i="1" s="1"/>
  <c r="AD14" i="1"/>
  <c r="AB14" i="1"/>
  <c r="Z14" i="1"/>
  <c r="Y14" i="1"/>
  <c r="T14" i="1"/>
  <c r="R14" i="1"/>
  <c r="AD23" i="1"/>
  <c r="AB23" i="1"/>
  <c r="Z23" i="1"/>
  <c r="Y23" i="1"/>
  <c r="T23" i="1"/>
  <c r="R23" i="1"/>
  <c r="AD22" i="1"/>
  <c r="AB22" i="1"/>
  <c r="Z22" i="1"/>
  <c r="Y22" i="1"/>
  <c r="T22" i="1"/>
  <c r="R22" i="1"/>
  <c r="AD21" i="1"/>
  <c r="AB21" i="1"/>
  <c r="Z21" i="1"/>
  <c r="Y21" i="1"/>
  <c r="T21" i="1"/>
  <c r="R21" i="1"/>
  <c r="AD17" i="1"/>
  <c r="AB17" i="1"/>
  <c r="Z17" i="1"/>
  <c r="Y17" i="1"/>
  <c r="T17" i="1"/>
  <c r="R17" i="1"/>
  <c r="AD16" i="1"/>
  <c r="AB16" i="1"/>
  <c r="Z16" i="1"/>
  <c r="Y16" i="1"/>
  <c r="T16" i="1"/>
  <c r="R16" i="1"/>
  <c r="AD15" i="1"/>
  <c r="AB15" i="1"/>
  <c r="Z15" i="1"/>
  <c r="Y15" i="1"/>
  <c r="T15" i="1"/>
  <c r="R15" i="1"/>
  <c r="AE15" i="1" l="1"/>
  <c r="AE21" i="1"/>
  <c r="AE20" i="1"/>
  <c r="AE19" i="1"/>
  <c r="U18" i="1"/>
  <c r="AN18" i="1" s="1"/>
  <c r="V19" i="1"/>
  <c r="AE14" i="1"/>
  <c r="AE18" i="1"/>
  <c r="AI18" i="1" s="1"/>
  <c r="AI19" i="1" s="1"/>
  <c r="AI20" i="1" s="1"/>
  <c r="AI21" i="1" s="1"/>
  <c r="AK18" i="1" s="1"/>
  <c r="AO18" i="1" s="1"/>
  <c r="N20" i="1"/>
  <c r="N18" i="1"/>
  <c r="N19" i="1"/>
  <c r="V23" i="1"/>
  <c r="V21" i="1"/>
  <c r="V14" i="1"/>
  <c r="V22" i="1"/>
  <c r="V16" i="1"/>
  <c r="N14" i="1"/>
  <c r="N15" i="1"/>
  <c r="N21" i="1"/>
  <c r="N22" i="1"/>
  <c r="N23" i="1"/>
  <c r="N16" i="1"/>
  <c r="AK13" i="1"/>
  <c r="N17" i="1"/>
  <c r="V17" i="1"/>
  <c r="AM18" i="1" l="1"/>
  <c r="V15" i="1"/>
  <c r="V18" i="1"/>
  <c r="W18" i="1" s="1"/>
  <c r="AL18" i="1"/>
  <c r="V20" i="1"/>
  <c r="AL19" i="1"/>
  <c r="AL20" i="1"/>
  <c r="AL21" i="1"/>
  <c r="AJ18" i="1"/>
  <c r="AL22" i="1"/>
  <c r="AL23" i="1"/>
  <c r="AJ13" i="1"/>
  <c r="AL17" i="1"/>
  <c r="AD10" i="1" l="1"/>
  <c r="AD7" i="1"/>
  <c r="AB11" i="1"/>
  <c r="AB13" i="1"/>
  <c r="AB7" i="1"/>
  <c r="AB10" i="1"/>
  <c r="Z10" i="1"/>
  <c r="Y10" i="1"/>
  <c r="S13" i="1"/>
  <c r="S7" i="1"/>
  <c r="Z11" i="1" l="1"/>
  <c r="Z13" i="1"/>
  <c r="Z7" i="1"/>
  <c r="Y13" i="1"/>
  <c r="Y11" i="1"/>
  <c r="Y7" i="1"/>
  <c r="T7" i="1"/>
  <c r="T8" i="1"/>
  <c r="T9" i="1"/>
  <c r="R10" i="1"/>
  <c r="R11" i="1"/>
  <c r="R12" i="1"/>
  <c r="Q7" i="1"/>
  <c r="R7" i="1" s="1"/>
  <c r="T11" i="1"/>
  <c r="T12" i="1"/>
  <c r="T13" i="1"/>
  <c r="T10" i="1"/>
  <c r="AD11" i="1"/>
  <c r="AE11" i="1" s="1"/>
  <c r="AD13" i="1"/>
  <c r="AE13" i="1" s="1"/>
  <c r="R9" i="1"/>
  <c r="R13" i="1"/>
  <c r="L13" i="1"/>
  <c r="M13" i="1" s="1"/>
  <c r="AI13" i="1" s="1"/>
  <c r="AI14" i="1" s="1"/>
  <c r="AI15" i="1" s="1"/>
  <c r="R8" i="1"/>
  <c r="L7" i="1"/>
  <c r="M7" i="1" s="1"/>
  <c r="AL16" i="1" l="1"/>
  <c r="N11" i="1"/>
  <c r="AI11" i="1"/>
  <c r="N10" i="1"/>
  <c r="N12" i="1"/>
  <c r="N13" i="1"/>
  <c r="N7" i="1"/>
  <c r="AE10" i="1"/>
  <c r="AI10" i="1" s="1"/>
  <c r="AE7" i="1"/>
  <c r="U7" i="1"/>
  <c r="U13" i="1"/>
  <c r="AL14" i="1" l="1"/>
  <c r="AL15" i="1"/>
  <c r="AI7" i="1"/>
  <c r="AK7" i="1" s="1"/>
  <c r="V11" i="1"/>
  <c r="V12" i="1"/>
  <c r="V10" i="1"/>
  <c r="AL12" i="1"/>
  <c r="AL10" i="1"/>
  <c r="AL11" i="1"/>
  <c r="AL13" i="1"/>
  <c r="V13" i="1"/>
  <c r="W13" i="1" s="1"/>
  <c r="AN13" i="1"/>
  <c r="AO13" i="1" s="1"/>
  <c r="AN7" i="1"/>
  <c r="AM7" i="1" s="1"/>
  <c r="V7" i="1"/>
  <c r="W7" i="1" s="1"/>
  <c r="AO7" i="1" l="1"/>
  <c r="AM13" i="1"/>
  <c r="AJ7" i="1"/>
  <c r="AL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00000000-0006-0000-0000-00000100000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00000000-0006-0000-0000-000002000000}">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00000000-0006-0000-0000-000003000000}">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00000000-0006-0000-0000-000004000000}">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00000000-0006-0000-0000-000005000000}">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00000000-0006-0000-0000-000006000000}">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00000000-0006-0000-0000-000007000000}">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0000000-0006-0000-0000-000008000000}">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00000000-0006-0000-0000-00000900000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00000000-0006-0000-0000-00000A000000}">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00000000-0006-0000-0000-00000B000000}">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00000000-0006-0000-0000-00000C00000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00000000-0006-0000-0000-00000D000000}">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00000000-0006-0000-0000-00000E000000}">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00000000-0006-0000-0000-00000F000000}">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<sst xmlns="http://schemas.openxmlformats.org/spreadsheetml/2006/main" count="820" uniqueCount="360">
  <si>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</si>
  <si>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</si>
  <si>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</si>
  <si>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</si>
  <si>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</si>
  <si>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</si>
  <si>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</si>
  <si>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</si>
  <si>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</si>
  <si>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</si>
  <si>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</si>
  <si>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</si>
  <si>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</si>
  <si>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</si>
  <si>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</si>
  <si>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</si>
  <si>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</si>
  <si>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</si>
  <si>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</si>
  <si>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</si>
  <si>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</si>
  <si>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</si>
  <si>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</si>
  <si>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</si>
  <si>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</si>
  <si>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</si>
  <si>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</si>
  <si>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</si>
  <si>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</si>
  <si>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</si>
  <si>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</si>
  <si>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</si>
  <si>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</si>
  <si>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</si>
  <si>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</si>
  <si>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</si>
  <si>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</si>
  <si>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</si>
  <si>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</si>
  <si>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</si>
  <si>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</si>
  <si>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</si>
  <si>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</si>
  <si>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</si>
  <si>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</si>
  <si>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</si>
  <si>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</si>
  <si>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</si>
  <si>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</si>
  <si>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</si>
  <si>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</si>
  <si>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</si>
  <si>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</si>
  <si>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</si>
  <si>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Tecnológica</t>
  </si>
  <si>
    <t xml:space="preserve">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
</t>
  </si>
  <si>
    <t>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t>
  </si>
  <si>
    <t>1. Manipulación o pérdida de información vital del Instituto.</t>
  </si>
  <si>
    <t>1. Software desactualizados</t>
  </si>
  <si>
    <t>No se cuenta con una valoración detallada de los riesgos asociados a los procesos misionales y los activos de información involucrados.</t>
  </si>
  <si>
    <t>Vulnerabilidad en los recursos de infraestructura tecnológica que ocasiona pérdida de integridad y confidencialidad de la información del instituto</t>
  </si>
  <si>
    <t>Seguridad de la información: potencial de que las amenazas exploten la vulnerabilidad de un activo de información o grupo de activos de información y, por lo tanto, causen daños a una organización</t>
  </si>
  <si>
    <t>2 veces por año</t>
  </si>
  <si>
    <t>Entre 50 y 100 SMLMV</t>
  </si>
  <si>
    <t>El riesgo afecta la imagen del Instituto con efecto publicitario sostenido a nivel de sector administrativo, nivel departamental o municipal</t>
  </si>
  <si>
    <t>1. Actualizaciones de las herramientas de seguridad de la información con las que cuenta el Instituto</t>
  </si>
  <si>
    <t>Preventivo</t>
  </si>
  <si>
    <t>Manual</t>
  </si>
  <si>
    <t>Documentado</t>
  </si>
  <si>
    <t>Continua</t>
  </si>
  <si>
    <t>Con registro</t>
  </si>
  <si>
    <t>Mitigar: Despues de realizar un analisis y cosiderar los niveles de riesgo se implementan acciones que mitiguen el nivel del riesgo. No necesariamente es un control adicional</t>
  </si>
  <si>
    <t>1. Continuar con las actualizaciones de hardware y software periódicamente.</t>
  </si>
  <si>
    <t>Profesional Universitario Subdireccion de Gestion Corporativa- TIC</t>
  </si>
  <si>
    <t>En curso</t>
  </si>
  <si>
    <t>Numero de reportes del sistema actualizado</t>
  </si>
  <si>
    <t xml:space="preserve">Se realizó cambio de equipos de cómputo en las diferentes áreas del Instituto, permitiendo mantener actualizado la infraestructura tecnológica en cuanto a software y hardware.
De igual forma los sistemas de información periódicamente se realizan actualizaciones de seguridad, con fin de mitigar riesgos y/o ataques de seguridad.
</t>
  </si>
  <si>
    <t>Controlado</t>
  </si>
  <si>
    <t>Se evidencia carpeta con No. 1 la cual contiene los soportes de cambios de hardtware.
Se sugiere controlar actualizaciones de software de  los elementos que no se cambiaron (si es necesario)</t>
  </si>
  <si>
    <t>Se evidencia cambios del hardware. Se recomienda revisar la redacción del riesgo y de los elementos para su definición, ya que éste debe contemplar el impacto, la causa inmediata y la causa raíz, de acuerdo con la Guía de administración de riesgos versión 5 del Departamento Administrativo de la Función Pública.</t>
  </si>
  <si>
    <t xml:space="preserve">Se realizó el mantenimiento de los equipos de (PCs, impresoras y scaners) del Instituto.                                         De igual forma se procedio con el cambio de varios elementos tecnologicos para su respectivo rendimiento y actualización de Hardware y Software.                          </t>
  </si>
  <si>
    <t>Se relizara revision de la definicion del cotrol como lo suguere control interno.
Con la evidencia presentada se da cuenta del cumplimiento de lo programado</t>
  </si>
  <si>
    <t>Se evidencia actas que soportan el  mantenimiento preventivo a equipos de cómputo. Como recomendación sería conveniente relacionar todos los equipos en un único archivo para que dimensionen el avance del proceso</t>
  </si>
  <si>
    <t xml:space="preserve">2. Sanciones disciplinarias. </t>
  </si>
  <si>
    <t>2. Carencia de un plan de mantenimiento preventivo para aplicaciones y sistema operativo.</t>
  </si>
  <si>
    <t>2. Implementación y configuración de la plataforma tecnólogica (firewall, VPNs, Antivirus, directorio activo y copias de seguridad)</t>
  </si>
  <si>
    <t>Correctivo</t>
  </si>
  <si>
    <t>2. Crear curso en Herramienta Moodle para  capacitación a los usuarios en seguridad informática y otros temas TIC</t>
  </si>
  <si>
    <t>3 Cursos en Herramienta Moodle</t>
  </si>
  <si>
    <t>Se creó el curso de seguridad de la información y se subió en la plataforma de Moodle de la entidad.</t>
  </si>
  <si>
    <t>1 curso en Herramienta Moodle</t>
  </si>
  <si>
    <t>Se evidencia el curso en Seguridad de la Información</t>
  </si>
  <si>
    <t>Se observa evidencia del curso en seguridad en la información, se sugiere revisar dichos controles definidos como capacitaciones teniendo en cuenta que estos no son considerados como controles pues no están encaminados a verificar, validar, conciliar, cotejar, comparar, etc. Es decir, la actividad pudiese verificar el conocimiento en materia de seguridad informática si se aplican evaluaciones antes y después del curso.</t>
  </si>
  <si>
    <t>En el segundo cuatrimestre no se realizaron cursos en la plataforma Moodle, se envío correo al área de Cultura Ciudadana para el acceso a la Plataforma.</t>
  </si>
  <si>
    <t>0 curso en Herramienta Moodle</t>
  </si>
  <si>
    <t>Se relizara revision de la definicion del cotrol como lo suguere control interno.
se suguiere presentar evidencias de personas que realizaron el curso de seguridad de la informacion</t>
  </si>
  <si>
    <t>Se debe revisar la definición del control pues no es claro la forma como se controla y mitiga el riesgo</t>
  </si>
  <si>
    <t>3. Retraso en el funcionamiento del servicio  de algunas áreas de la entidad</t>
  </si>
  <si>
    <t>3. Carencia de plataforma de seguridad para evitar y controlar los daños o ataques a los sistemas informáticos ocasionados por programas elaborados intencionalmente por terceros.</t>
  </si>
  <si>
    <t>3. Implementar mecanismos de control de acceso a los sistemas de información del instituto</t>
  </si>
  <si>
    <t>Automatico</t>
  </si>
  <si>
    <t>3. Socializar el acuerdo de confidencialidad y política de tratamiento de datos personales.</t>
  </si>
  <si>
    <t xml:space="preserve"> 1 Piezas gráficas y 1 Capacitación</t>
  </si>
  <si>
    <t>Se creó acuerdo de confidencialidad y política de datos personales, el acuerdo de confidencialidad se socializo mediante capacitación de seguridad, la política de datos personales se creó pieza gráfica, también se socializo mediante capacitación de seguridad y se encuentra publica en el portal web institucional.</t>
  </si>
  <si>
    <t>1 Capacitación</t>
  </si>
  <si>
    <t>Se evidencia que el acuerdo de confidencialidad no tiene codigo de adopcion del documento, este no puede utilizarse hasta que no siga el proceso de Adopcion
Se evidencia la capacitacion en seguridad de la información
No se evidencia la pieza comunicativa</t>
  </si>
  <si>
    <t>El proceso aporta el Acuerdo de Confidencialidad en borrador y sin código de adopción, se recomienda utilizar una vez se haya adoptado. No se observa la pieza gráfica pero si una capacitación en seguridad de la información, sin embargo se sugiere revisar dichos controles definidos como socializaciones teniendo en cuenta que estos no son considerados como controles pues no están encaminados a verificar, validar, conciliar, cotejar, comparar, etc.</t>
  </si>
  <si>
    <t>Se realizaron capacitaciones de sensibilización y divulgación del acuerdo de confidencialidad y política de tratamiento de datos personales.</t>
  </si>
  <si>
    <t>No presentan el acuerdo de confidencialidad y politica de datos personales adoptado, por favor enviar envidencias en el ultimo seguimiento
No se evidencia la pieza comunicativa, por favor tenerlo en cuenta para el ultimo seguimiento</t>
  </si>
  <si>
    <t>No se presentan evidencias del control</t>
  </si>
  <si>
    <t>Pérdidas económicas al afectarse la integridad y/o confidencialidad de documentos contractuales</t>
  </si>
  <si>
    <t>4. Deficiencia en el control de acceso y passwords para los sistemas de información del instituto</t>
  </si>
  <si>
    <t>4. Implementar un sistema robusto de contraseñas</t>
  </si>
  <si>
    <t xml:space="preserve">4. Aprobación e implementación del procedimiento de mesa de servicios tecnológicos para los permisos de los servidores públicos. </t>
  </si>
  <si>
    <t>Procedimiento aprobado, socializado e implementado</t>
  </si>
  <si>
    <t>Se actualizó procedimiento de mesa de servicios a la versión 2, se trabajó conjuntamente con la oficina de planeación, el documento se encuentra actualizado y aprobado en el listado maestro, se ha socializado mediante capacitación de seguridad.</t>
  </si>
  <si>
    <t>Revisar la formulacion del riesgo ya que la actualización presentada se llevo a cabo el 25 de noviembre del 2021</t>
  </si>
  <si>
    <t xml:space="preserve">Se observa que el Procedimiento de mesa de servicios fue actualizado en noviembre de 2021. Se recomienda revisar el control. </t>
  </si>
  <si>
    <t>No se tienen cambios en el procedimiento. Teniendo en cuenta que hay un procedimiento de Mesa de Servicios V2, actualmente se esta realizando el nuevo diseño de la Mesa de Servicios, este se encuentra en ambiente de pruebas para incluir nuevas funcionalidades y proceder con la actualización del mismo.</t>
  </si>
  <si>
    <t>Se evidenian documentos que no dan cuenta del cumplimiento del la actividad
Se sugiere realizar esta actividad para el trecer seguimiento</t>
  </si>
  <si>
    <t>Se valida la carpeta; sin embargo no se encuentran evidencias del procedimiento aprobado, evidencias y socialización</t>
  </si>
  <si>
    <t>Pérdida de imagen y credibilidad institucional</t>
  </si>
  <si>
    <t>5. No tener en vigencia acuerdos de confidencialidad con terceros</t>
  </si>
  <si>
    <t>5. Establecer mecanismos contractuales de acuerdos de confidencialidad con terceros</t>
  </si>
  <si>
    <t>5. Afinamiento de la plataforma de Seguridad (Fortinet) contratada por la entidad para robustecer la seguridad de la información.</t>
  </si>
  <si>
    <t xml:space="preserve"> 1 Pieza gráfica y 1 Capacitación</t>
  </si>
  <si>
    <t xml:space="preserve">Se actualizaron las licencias de la plataforma de seguridad, se dictara capacitación para manejo basico de las plataformas </t>
  </si>
  <si>
    <t>Se evidencai documento con la actualizacion de la licencia pero lo que se debe presentar en este item es pieza grafica y capacitación, se sugiere presentar avances en el proximo seguimiento</t>
  </si>
  <si>
    <t>Se observa acta donde consta la contextualización de las plataformas a renovar, no se observa la capacitación ni la pieza gráfica. Se sugiere revisar dichos controles definidos como capacitaciones teniendo en cuenta que estos no son considerados como controles pues no están encaminados a verificar, validar, conciliar, cotejar, comparar, etc.</t>
  </si>
  <si>
    <t>Se realizó afinamiento de la plataforma de Seguridad (Fortinet) contratada y se realizó la capacitación de la administración de la plataforma Fortinet. Actividad al 100%</t>
  </si>
  <si>
    <t>Con la evidencia presentada se da cuenta del cumplimiento de lo programado</t>
  </si>
  <si>
    <t xml:space="preserve">Se evidencian las grabaciones del proceso </t>
  </si>
  <si>
    <t>Afectación en la prestación del servicio a los ciudadanos</t>
  </si>
  <si>
    <t>6. Aprobación e implementación de políticas de software malicioso, control de acceso y administración de contraseñas</t>
  </si>
  <si>
    <t>Políticas aprobadas e implementadas</t>
  </si>
  <si>
    <t>se crearon políticas de software malicioso, control de acceso y administración de contraseñas y fueron aprobadas mediante comité (21/12/2021)</t>
  </si>
  <si>
    <t>Revisar la formulacion del riesgo ya que la actualización presentada se llevo a cabo el 21 de diciembre del 2021, por otro lado tener en cuenta para el otro seguimiento la socializacion de las mismas</t>
  </si>
  <si>
    <t xml:space="preserve">A pesar de que se aportan las políticas de control de acceso, administración de contraseñas y de protección software malicioso, se evidencia que éstas fueron aprobadas en diciembre de 2021, por lo que se recomienda revisar la aplicabilidad del control en la vigencia 2022. </t>
  </si>
  <si>
    <t>Las políticas se encuentran aprobadas e implementadas, se realizó socialización a través de capacitaciones.</t>
  </si>
  <si>
    <t>Con la evidencia presentada se da cuenta del cumplimiento de lo programado
Se sugiere presentar evidencias de las socializaciones y de el cumplimiento de las mismas</t>
  </si>
  <si>
    <t>Se verifica la evidencia y se tiene documentadas la politicas aprobadas y capacitacion, se sugiere tener actas de capacitación y socialización</t>
  </si>
  <si>
    <t>1. Incumplimiento en la entrega planeada de los desarrollos de software solicitados por las áreas</t>
  </si>
  <si>
    <t>1. Rotación de personal que conoce el modelo operativo que soporta el sistema de información.</t>
  </si>
  <si>
    <t>Personal con deficiencias en las metodologias de desarrollo de aplicaciones y proyectos de tecnología</t>
  </si>
  <si>
    <t>Incumplimiento de los objetivos de las áreas misionales desde el punto de vista tecnológico al no soportar los requerimientos de las mismas, en tiempo y forma.</t>
  </si>
  <si>
    <t xml:space="preserve">Ejecución y administración de procesos : Pérdidas derivadas de errores en la ejecución y administración de procesos. </t>
  </si>
  <si>
    <t>3 a 24 veces por año</t>
  </si>
  <si>
    <t>El riesgo afecta la imagen de algún área del Instituto</t>
  </si>
  <si>
    <t>1. Creación y aprobación del procedimiento de sistemas de información en donde se establescan tiempos de ejecucion de las etapas de especificacion  y pruebas.</t>
  </si>
  <si>
    <t>1. Creación y aprobación del procedimiento para desarrollo de software</t>
  </si>
  <si>
    <t>Procedimiento aprobado e implementado</t>
  </si>
  <si>
    <t>Se creo el procedimiento y esta en proceso de revisión por parte de la oficina de planeación</t>
  </si>
  <si>
    <t>Se evidencian correos y documentos desarrollados, por favor para el siguiente segimiento tenerlo aprobado y socializado</t>
  </si>
  <si>
    <t>Se observan documentos preliminares del procedimiento para el desarrollo e implementación de sistemas de información.  Se recomienda revisar la redacción del riesgo y de los elementos para su definición, ya que éste debe contemplar el impacto, la causa inmediata y la causa raíz, de acuerdo con la Guía de administración de riesgos versión 5 del Departamento Administrativo de la Función Pública.</t>
  </si>
  <si>
    <t>Se creó procedimiento de desarrollo de software, fue aprobado por parte del área de Planeación, esta pendiente realizar la publicación en el listado maestro de documentos.</t>
  </si>
  <si>
    <t>Se evidencia que al documento le fantan firmas, no tiene acta de adopcion y no esta publicado en el listado maestro.
Revisar</t>
  </si>
  <si>
    <t>Se valida la aprobación del procedimiento falta aprobación por acta y publicar en listado maestro</t>
  </si>
  <si>
    <t>2. Cambio de prioridad en el desarrollo de las actividades propias del área solicitante del desarrollo software.</t>
  </si>
  <si>
    <t xml:space="preserve">2. sensibilización a los usuarios funcionales de los sistemas de información, </t>
  </si>
  <si>
    <t>2. Socialización del procedimiento a los usuarios funcionales de los sistemas de información</t>
  </si>
  <si>
    <t>Socialización del procedimiento</t>
  </si>
  <si>
    <t>Actividad programada para el segundo semestre</t>
  </si>
  <si>
    <t>NA</t>
  </si>
  <si>
    <t>N/A. Se sugiere revisar los controles definidos como socializaciones teniendo en cuenta que estos no son considerados como controles pues no están encaminados a verificar, validar, conciliar, cotejar, comparar, etc.</t>
  </si>
  <si>
    <t xml:space="preserve">Se realizaron de capacitaciones del sistema de adopciones y como utilizar la aplicación. </t>
  </si>
  <si>
    <t>Aunque con las evidencias presentadas se da cuenta de las diferentes capacitaciones en aplicaciones nuevas, el control plantea capacitcaion en la implementacion del procedimeinto
Por avor tenerlo en cuenta para el siguiente cuatrimentre</t>
  </si>
  <si>
    <t>Validando no se observa evidencia sino de una capacitación y no se soporta registros de asistencia</t>
  </si>
  <si>
    <t>3. Brechas entre la operación real y el modelo operativo previsto para el sistema de información o desarrollo software.</t>
  </si>
  <si>
    <t>3. seguimiento a los cambios de requerimientos solicitados y variaciones en las fechas programadas para las etapas de análisis y pruebas.</t>
  </si>
  <si>
    <t>Detectivo</t>
  </si>
  <si>
    <t>Se dictaron capacitaciones de los módulos del ERP</t>
  </si>
  <si>
    <t>4. El área solicitante no participa en la etapa de especificación y pruebas de acuerdo a lo planificado.</t>
  </si>
  <si>
    <t>Se creó manual de Adopciones y turnos. Pendiente aprobación interna en tecnología</t>
  </si>
  <si>
    <t>5. Desfase en la estimación del alcance de los requerimientos.</t>
  </si>
  <si>
    <t xml:space="preserve">Gestión Tecnológica
</t>
  </si>
  <si>
    <t xml:space="preserve">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
</t>
  </si>
  <si>
    <t>1. Interrupción en el acceso a las plataformas tecnológicas, a la información y al servicio prestado por la entidad   electrónico.</t>
  </si>
  <si>
    <t xml:space="preserve">1.Ruptura de la fibra del proveedor que suministra canales de internet
</t>
  </si>
  <si>
    <t>No hay un plan rigurosp de continuidad del negocio y mantenimiento de las plataformas tecnológicas con terceros</t>
  </si>
  <si>
    <t>No disponibilidad de las plataformas tecnológica de canales, servidores de aplicación y correo electrónico.</t>
  </si>
  <si>
    <t xml:space="preserve">Fallas tecnológicas: Errores en hardware, software, telecomunicaciones, interrupción de servicios básicos. </t>
  </si>
  <si>
    <t>El riesgo afecta la imagen del Instituto con algunos usuarios de relevancia frente al logro de los objetivos</t>
  </si>
  <si>
    <t>1. Robustecer mecanismos de seguimiento a la disponibilidad de los servicios que componen la plataforma tecnológica de canales de red, servidores y correo.</t>
  </si>
  <si>
    <t>Terminar el proceso de implementación de la plataforma de Backup (veeam)</t>
  </si>
  <si>
    <t xml:space="preserve">12 Seguimientos a mecanismos de seguimiento a la disponibilidad de los servicios que componen la plataforma tecnológica de canales de red, servidores y correo </t>
  </si>
  <si>
    <t>Se realiza seguimiento mensual de la plataforma de backup de los equipos de computo</t>
  </si>
  <si>
    <t>4 seguimientos mesnuales /12 seguimientos programados</t>
  </si>
  <si>
    <t>En las evidencias presentadas solo se evidencia un seguimiento y se habian formulado un seguimiento mensual
SE SUGIERE REVISAR LAS EVIDENCIA QUE ACOMPAÑAN EL CUMPLIMIENTO DE LA ACTIVIDAD</t>
  </si>
  <si>
    <t>El proceso presenta como evidencia sólo un seguimiento cuando el control es mensual. Se recomienda revisar la redacción del control y del riesgo , así de los elementos para la definición de éste último, ya que éste debe contemplar el impacto, la causa inmediata y la causa raíz, de acuerdo con la Guía de administración de riesgos versión 5 del Departamento Administrativo de la Función Pública.</t>
  </si>
  <si>
    <t>La plataforma de Backup (veeam), se realizo la actualización del licenciameinto y se encuentra operativa</t>
  </si>
  <si>
    <t>La evidencia da cuenta de dos seguimientos de mayo y junio y deberían por periodo ser 4 seguimientos 1 mensual</t>
  </si>
  <si>
    <t>2. Afectación en la imagen institucional</t>
  </si>
  <si>
    <t xml:space="preserve">2. Fallas técnicas en los servidores y aplicaciones
</t>
  </si>
  <si>
    <t>Garantizar a nivel contractual para asegurar los niveles de servicio requeridos por el instituto (tiempos de respuesta, tiempos de recuperación)</t>
  </si>
  <si>
    <t>Plan de Continuidad del negocio en versión preliminar</t>
  </si>
  <si>
    <t>N/A. Se sugiere revisar la redacción del control.</t>
  </si>
  <si>
    <t>Se realizaron avances en le documento de Contingencia tecnologíca</t>
  </si>
  <si>
    <t>Aunque se evidencia gestion en el plan de continuidad del negocio. se suguiere terminar el documento aprobado y socializado para el trecer seguimiento</t>
  </si>
  <si>
    <t>Se tiene un documento que avanza ; sin embargo no da cuenta al plan con actividades tiempos recursos y estimaciones</t>
  </si>
  <si>
    <t xml:space="preserve">3. Fallas en los equipos de comunicaciones
</t>
  </si>
  <si>
    <t>Elaborar un Plan de Continudad del negocio</t>
  </si>
  <si>
    <t>Adelantar la revisión de los contratos con los proveedores de servicios</t>
  </si>
  <si>
    <t>Revision de contratos con los proveedores de servicios</t>
  </si>
  <si>
    <t>X</t>
  </si>
  <si>
    <t>Se evidencian reuniones con proveedores como ETB, Zbox y AZ Digital
Se suguiere preentar listado de proveedores VS revisiones de contratos</t>
  </si>
  <si>
    <t>Se observan actas de reunión con los proveedrores tecnológicos.</t>
  </si>
  <si>
    <t>Se adelantó la revisión y prorroga del contrato 360 de 2021 de ETB</t>
  </si>
  <si>
    <t>En las evidencias no se soporta la adición o prorroga al contrato 360 de 2021</t>
  </si>
  <si>
    <t>4. Equipos obsoletos o sin contratos de mantenimiento</t>
  </si>
  <si>
    <t>Identificar plataformas críticas del instituto para implementar redundancias de las mismas, incluyendo copias de respaldo</t>
  </si>
  <si>
    <t>Se realizó la compra del software Adobe Creative, mediante proceso de acuerdo marco 89973-2022</t>
  </si>
  <si>
    <t xml:space="preserve">Se evidencia la compra </t>
  </si>
  <si>
    <t>5. Actualizaciones de las plataformas contratadas</t>
  </si>
  <si>
    <t>6. Vencimiento de licencias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</si>
  <si>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</si>
  <si>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</si>
  <si>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</si>
  <si>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</si>
  <si>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</si>
  <si>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analissi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</si>
  <si>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</si>
  <si>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</si>
  <si>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</si>
  <si>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</si>
  <si>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</si>
  <si>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</si>
  <si>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</si>
  <si>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</si>
  <si>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</si>
  <si>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</si>
  <si>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</si>
  <si>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</si>
  <si>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El riesgo afecta la imagen del Instituto internamente, de conocimiento general nivel interno, de junta directiva y proveedores</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</si>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</sst>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sz val="11"/>
      <name val="Arial"/>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E699"/>
        <bgColor indexed="64"/>
      </patternFill>
    </fill>
    <fill>
      <patternFill patternType="solid">
        <fgColor rgb="FFF4B084"/>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s>
  <cellStyleXfs count="2">
    <xf numFmtId="0" fontId="0" fillId="0" borderId="0"/>
    <xf numFmtId="9" fontId="7" fillId="0" borderId="0" applyFont="0" applyFill="0" applyBorder="0" applyAlignment="0" applyProtection="0"/>
  </cellStyleXfs>
  <cellXfs count="221">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21" fillId="0" borderId="11" xfId="0" applyFont="1" applyBorder="1" applyAlignment="1">
      <alignment horizontal="left" vertical="top" wrapText="1"/>
    </xf>
    <xf numFmtId="0" fontId="5" fillId="0" borderId="11" xfId="0" applyFont="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0" borderId="12" xfId="0" applyFont="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xf>
    <xf numFmtId="0" fontId="5" fillId="0" borderId="11" xfId="0" applyFont="1" applyBorder="1" applyAlignment="1" applyProtection="1">
      <alignment vertical="center" wrapText="1"/>
      <protection locked="0"/>
    </xf>
    <xf numFmtId="164" fontId="5" fillId="0" borderId="11" xfId="0" applyNumberFormat="1" applyFont="1" applyBorder="1" applyAlignment="1" applyProtection="1">
      <alignment vertical="center" wrapText="1"/>
      <protection locked="0"/>
    </xf>
    <xf numFmtId="0" fontId="21" fillId="0" borderId="11" xfId="0" applyFont="1" applyBorder="1" applyAlignment="1">
      <alignment horizontal="center" vertical="center" wrapText="1"/>
    </xf>
    <xf numFmtId="9" fontId="5" fillId="0" borderId="11" xfId="1" applyFont="1" applyFill="1" applyBorder="1" applyAlignment="1" applyProtection="1">
      <alignment horizontal="center" vertical="center" wrapText="1"/>
      <protection locked="0"/>
    </xf>
    <xf numFmtId="9" fontId="3" fillId="0" borderId="11" xfId="1" applyFont="1" applyBorder="1" applyAlignment="1" applyProtection="1">
      <alignment horizontal="center" vertical="center" wrapText="1"/>
      <protection locked="0"/>
    </xf>
    <xf numFmtId="0" fontId="5" fillId="0" borderId="11" xfId="0" applyFont="1" applyBorder="1" applyAlignment="1" applyProtection="1">
      <alignment horizontal="left" vertical="center" wrapText="1"/>
      <protection locked="0"/>
    </xf>
    <xf numFmtId="0" fontId="5" fillId="0" borderId="12" xfId="0" applyFont="1" applyBorder="1" applyAlignment="1">
      <alignment horizontal="center" vertical="center" wrapText="1"/>
    </xf>
    <xf numFmtId="0" fontId="21" fillId="0" borderId="14" xfId="0" applyFont="1" applyBorder="1" applyAlignment="1">
      <alignment horizontal="left" vertical="top" wrapText="1"/>
    </xf>
    <xf numFmtId="0" fontId="5" fillId="0" borderId="14" xfId="0" applyFont="1" applyBorder="1" applyAlignment="1" applyProtection="1">
      <alignment horizontal="center" vertical="center" wrapText="1"/>
      <protection locked="0"/>
    </xf>
    <xf numFmtId="9" fontId="3" fillId="0" borderId="14" xfId="1" applyFont="1" applyFill="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5" fillId="0" borderId="14" xfId="0" applyFont="1" applyBorder="1" applyAlignment="1" applyProtection="1">
      <alignment vertical="center" wrapText="1"/>
      <protection locked="0"/>
    </xf>
    <xf numFmtId="9" fontId="3" fillId="0" borderId="14" xfId="1" applyFont="1" applyFill="1" applyBorder="1" applyAlignment="1" applyProtection="1">
      <alignment horizontal="center" vertical="center" wrapText="1"/>
    </xf>
    <xf numFmtId="164" fontId="5" fillId="0" borderId="14" xfId="0" applyNumberFormat="1" applyFont="1" applyBorder="1" applyAlignment="1" applyProtection="1">
      <alignment vertical="center" wrapText="1"/>
      <protection locked="0"/>
    </xf>
    <xf numFmtId="0" fontId="21" fillId="0" borderId="14" xfId="0" applyFont="1" applyBorder="1" applyAlignment="1">
      <alignment horizontal="center" vertical="center" wrapText="1"/>
    </xf>
    <xf numFmtId="9" fontId="5" fillId="0" borderId="14" xfId="1" applyFont="1" applyFill="1" applyBorder="1" applyAlignment="1" applyProtection="1">
      <alignment horizontal="center" vertical="center" wrapText="1"/>
      <protection locked="0"/>
    </xf>
    <xf numFmtId="0" fontId="21" fillId="0" borderId="19" xfId="0" applyFont="1" applyBorder="1" applyAlignment="1">
      <alignment horizontal="left" vertical="top" wrapText="1"/>
    </xf>
    <xf numFmtId="0" fontId="5" fillId="0" borderId="19" xfId="0" applyFont="1" applyBorder="1" applyAlignment="1" applyProtection="1">
      <alignment horizontal="center" vertical="center" wrapText="1"/>
      <protection locked="0"/>
    </xf>
    <xf numFmtId="9" fontId="3" fillId="0" borderId="19" xfId="1"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9" fontId="3" fillId="0" borderId="19" xfId="1" applyFont="1" applyFill="1" applyBorder="1" applyAlignment="1" applyProtection="1">
      <alignment horizontal="center" vertical="center" wrapText="1"/>
      <protection locked="0"/>
    </xf>
    <xf numFmtId="9" fontId="3" fillId="0" borderId="19" xfId="1" applyFont="1" applyFill="1" applyBorder="1" applyAlignment="1" applyProtection="1">
      <alignment horizontal="center" vertical="center" wrapText="1"/>
    </xf>
    <xf numFmtId="0" fontId="3" fillId="5" borderId="12" xfId="0" applyFont="1" applyFill="1" applyBorder="1" applyAlignment="1" applyProtection="1">
      <alignment horizontal="center" vertical="center" wrapText="1"/>
      <protection locked="0"/>
    </xf>
    <xf numFmtId="9" fontId="3" fillId="10" borderId="12" xfId="1" applyFont="1" applyFill="1" applyBorder="1" applyAlignment="1" applyProtection="1">
      <alignment horizontal="center" vertical="center" wrapText="1"/>
      <protection locked="0"/>
    </xf>
    <xf numFmtId="0" fontId="19" fillId="5"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textRotation="90"/>
      <protection locked="0"/>
    </xf>
    <xf numFmtId="9" fontId="3" fillId="7" borderId="12" xfId="1" applyFont="1" applyFill="1" applyBorder="1" applyAlignment="1" applyProtection="1">
      <alignment horizontal="center" vertical="center" textRotation="90"/>
      <protection locked="0"/>
    </xf>
    <xf numFmtId="0" fontId="3" fillId="8" borderId="12" xfId="0" applyFont="1" applyFill="1" applyBorder="1" applyAlignment="1" applyProtection="1">
      <alignment horizontal="center" vertical="center" wrapText="1"/>
      <protection locked="0"/>
    </xf>
    <xf numFmtId="164" fontId="3" fillId="8" borderId="12" xfId="0" applyNumberFormat="1"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9" fontId="3" fillId="9" borderId="12" xfId="1" applyFont="1" applyFill="1" applyBorder="1" applyAlignment="1" applyProtection="1">
      <alignment horizontal="center" vertical="center" wrapText="1"/>
      <protection locked="0"/>
    </xf>
    <xf numFmtId="9" fontId="3" fillId="0" borderId="14" xfId="1"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21" fillId="0" borderId="12" xfId="0" applyFont="1" applyBorder="1" applyAlignment="1">
      <alignment horizontal="left" vertical="top" wrapText="1"/>
    </xf>
    <xf numFmtId="9" fontId="3" fillId="0" borderId="12" xfId="1" applyFont="1" applyBorder="1" applyAlignment="1" applyProtection="1">
      <alignment horizontal="center" vertical="center" wrapText="1"/>
      <protection locked="0"/>
    </xf>
    <xf numFmtId="9" fontId="3" fillId="0" borderId="12" xfId="1" applyFont="1" applyFill="1" applyBorder="1" applyAlignment="1" applyProtection="1">
      <alignment horizontal="center" vertical="center" wrapText="1"/>
      <protection locked="0"/>
    </xf>
    <xf numFmtId="9" fontId="3" fillId="0" borderId="12" xfId="1" applyFont="1" applyFill="1" applyBorder="1" applyAlignment="1" applyProtection="1">
      <alignment horizontal="center" vertical="center" wrapText="1"/>
    </xf>
    <xf numFmtId="9" fontId="5" fillId="0" borderId="12" xfId="1" applyFont="1" applyFill="1" applyBorder="1" applyAlignment="1" applyProtection="1">
      <alignment horizontal="center" vertical="center" wrapText="1"/>
      <protection locked="0"/>
    </xf>
    <xf numFmtId="164" fontId="5" fillId="0" borderId="11" xfId="0" applyNumberFormat="1" applyFont="1" applyBorder="1" applyAlignment="1" applyProtection="1">
      <alignment horizontal="center" vertical="center" wrapText="1"/>
      <protection locked="0"/>
    </xf>
    <xf numFmtId="164" fontId="5" fillId="0" borderId="12" xfId="0" applyNumberFormat="1" applyFont="1" applyBorder="1" applyAlignment="1" applyProtection="1">
      <alignment horizontal="center" vertical="center" wrapText="1"/>
      <protection locked="0"/>
    </xf>
    <xf numFmtId="0" fontId="21" fillId="0" borderId="14" xfId="0" applyFont="1" applyBorder="1" applyAlignment="1">
      <alignment vertical="top" wrapText="1"/>
    </xf>
    <xf numFmtId="9" fontId="5" fillId="0" borderId="24" xfId="1" applyFont="1" applyFill="1" applyBorder="1" applyAlignment="1" applyProtection="1">
      <alignment horizontal="center" vertical="center" wrapText="1"/>
      <protection locked="0"/>
    </xf>
    <xf numFmtId="9" fontId="5" fillId="0" borderId="25" xfId="1" applyFont="1" applyFill="1" applyBorder="1" applyAlignment="1" applyProtection="1">
      <alignment horizontal="center" vertical="center" wrapText="1"/>
      <protection locked="0"/>
    </xf>
    <xf numFmtId="9" fontId="5" fillId="0" borderId="26" xfId="1" applyFont="1" applyFill="1" applyBorder="1" applyAlignment="1" applyProtection="1">
      <alignment horizontal="center" vertical="center" wrapText="1"/>
      <protection locked="0"/>
    </xf>
    <xf numFmtId="164" fontId="5" fillId="0" borderId="12" xfId="0" applyNumberFormat="1" applyFont="1" applyBorder="1" applyAlignment="1" applyProtection="1">
      <alignment vertical="center" wrapText="1"/>
      <protection locked="0"/>
    </xf>
    <xf numFmtId="0" fontId="5" fillId="0" borderId="12" xfId="0" applyFont="1" applyBorder="1" applyAlignment="1" applyProtection="1">
      <alignment vertical="center" wrapText="1"/>
      <protection locked="0"/>
    </xf>
    <xf numFmtId="0" fontId="21" fillId="0" borderId="12" xfId="0" applyFont="1" applyBorder="1" applyAlignment="1">
      <alignment horizontal="left" vertical="center" wrapText="1"/>
    </xf>
    <xf numFmtId="9" fontId="5" fillId="0" borderId="27" xfId="1" applyFont="1" applyFill="1" applyBorder="1" applyAlignment="1" applyProtection="1">
      <alignment horizontal="center" vertical="center" wrapText="1"/>
      <protection locked="0"/>
    </xf>
    <xf numFmtId="164" fontId="5" fillId="0" borderId="14" xfId="0" applyNumberFormat="1" applyFont="1" applyBorder="1" applyAlignment="1" applyProtection="1">
      <alignment horizontal="center" vertical="center" wrapText="1"/>
      <protection locked="0"/>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vertical="top" wrapText="1"/>
      <protection locked="0"/>
    </xf>
    <xf numFmtId="0" fontId="5" fillId="0" borderId="11" xfId="0" applyFont="1" applyBorder="1" applyAlignment="1" applyProtection="1">
      <alignment vertical="top" wrapText="1"/>
      <protection locked="0"/>
    </xf>
    <xf numFmtId="0" fontId="5" fillId="11" borderId="11" xfId="0" applyFont="1" applyFill="1" applyBorder="1" applyAlignment="1" applyProtection="1">
      <alignment horizontal="center" vertical="center" wrapText="1"/>
      <protection locked="0"/>
    </xf>
    <xf numFmtId="0" fontId="5" fillId="12" borderId="11" xfId="0" applyFont="1" applyFill="1" applyBorder="1" applyAlignment="1" applyProtection="1">
      <alignment horizontal="center" vertical="center" wrapText="1"/>
      <protection locked="0"/>
    </xf>
    <xf numFmtId="16" fontId="5" fillId="0" borderId="14" xfId="0" applyNumberFormat="1" applyFont="1" applyBorder="1" applyAlignment="1" applyProtection="1">
      <alignment vertical="center" wrapText="1"/>
      <protection locked="0"/>
    </xf>
    <xf numFmtId="0" fontId="5" fillId="12" borderId="14" xfId="0" applyFont="1" applyFill="1" applyBorder="1" applyAlignment="1" applyProtection="1">
      <alignment vertical="center" wrapText="1"/>
      <protection locked="0"/>
    </xf>
    <xf numFmtId="9" fontId="5" fillId="0" borderId="14" xfId="1" applyFont="1" applyFill="1" applyBorder="1" applyAlignment="1" applyProtection="1">
      <alignment vertical="center" wrapText="1"/>
      <protection locked="0"/>
    </xf>
    <xf numFmtId="9" fontId="5" fillId="0" borderId="11" xfId="1" applyFont="1" applyFill="1" applyBorder="1" applyAlignment="1" applyProtection="1">
      <alignment vertical="center" wrapText="1"/>
      <protection locked="0"/>
    </xf>
    <xf numFmtId="0" fontId="22" fillId="0" borderId="12" xfId="0" applyFont="1" applyBorder="1" applyAlignment="1" applyProtection="1">
      <alignment horizontal="center" vertical="center" wrapText="1"/>
      <protection locked="0"/>
    </xf>
    <xf numFmtId="0" fontId="5" fillId="12" borderId="14" xfId="0" applyFont="1" applyFill="1" applyBorder="1" applyAlignment="1" applyProtection="1">
      <alignment horizontal="center" vertical="center" wrapText="1"/>
      <protection locked="0"/>
    </xf>
    <xf numFmtId="164" fontId="5" fillId="0" borderId="11" xfId="0" applyNumberFormat="1" applyFont="1" applyBorder="1" applyAlignment="1" applyProtection="1">
      <alignment horizontal="center" vertical="center" wrapText="1"/>
      <protection locked="0"/>
    </xf>
    <xf numFmtId="164" fontId="5" fillId="0" borderId="19" xfId="0" applyNumberFormat="1"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164" fontId="5" fillId="0" borderId="12" xfId="0" applyNumberFormat="1" applyFont="1" applyBorder="1" applyAlignment="1" applyProtection="1">
      <alignment horizontal="center" vertical="center" wrapText="1"/>
      <protection locked="0"/>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9" fontId="3" fillId="0" borderId="14" xfId="1" applyFont="1" applyFill="1" applyBorder="1" applyAlignment="1" applyProtection="1">
      <alignment horizontal="center" vertical="center" wrapText="1"/>
    </xf>
    <xf numFmtId="9" fontId="3" fillId="0" borderId="11"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xf>
    <xf numFmtId="0" fontId="20" fillId="0" borderId="19" xfId="0" applyFont="1" applyBorder="1" applyAlignment="1">
      <alignment horizontal="center" vertical="center" wrapText="1"/>
    </xf>
    <xf numFmtId="9" fontId="5" fillId="0" borderId="12" xfId="1" applyFont="1" applyFill="1" applyBorder="1" applyAlignment="1" applyProtection="1">
      <alignment horizontal="center" vertical="center" wrapText="1"/>
      <protection locked="0"/>
    </xf>
    <xf numFmtId="9" fontId="5" fillId="0" borderId="29" xfId="1" applyFont="1" applyFill="1" applyBorder="1" applyAlignment="1" applyProtection="1">
      <alignment horizontal="center" vertical="center" wrapText="1"/>
      <protection locked="0"/>
    </xf>
    <xf numFmtId="9" fontId="5" fillId="0" borderId="30" xfId="1" applyFont="1" applyFill="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9" xfId="0" applyFont="1" applyBorder="1" applyAlignment="1">
      <alignment horizontal="center" vertical="center" wrapText="1"/>
    </xf>
    <xf numFmtId="0" fontId="21" fillId="0" borderId="14" xfId="0" applyFont="1" applyBorder="1" applyAlignment="1">
      <alignment horizontal="center" vertical="top" wrapText="1"/>
    </xf>
    <xf numFmtId="0" fontId="21" fillId="0" borderId="11" xfId="0" applyFont="1" applyBorder="1" applyAlignment="1">
      <alignment horizontal="center" vertical="top" wrapText="1"/>
    </xf>
    <xf numFmtId="0" fontId="21" fillId="0" borderId="12" xfId="0" applyFont="1" applyBorder="1" applyAlignment="1">
      <alignment horizontal="center" vertical="top" wrapText="1"/>
    </xf>
    <xf numFmtId="0" fontId="5" fillId="0" borderId="12" xfId="0" applyFont="1" applyBorder="1" applyAlignment="1" applyProtection="1">
      <alignment horizontal="center" vertical="center" wrapText="1"/>
      <protection locked="0"/>
    </xf>
    <xf numFmtId="0" fontId="5" fillId="0" borderId="12" xfId="0" applyFont="1" applyBorder="1" applyAlignment="1">
      <alignment horizontal="center" vertical="center" wrapText="1"/>
    </xf>
    <xf numFmtId="9" fontId="3" fillId="0" borderId="12" xfId="1" applyFont="1" applyFill="1" applyBorder="1" applyAlignment="1" applyProtection="1">
      <alignment horizontal="center" vertical="center" wrapText="1"/>
    </xf>
    <xf numFmtId="9" fontId="5" fillId="0" borderId="14" xfId="1" applyFont="1" applyFill="1" applyBorder="1" applyAlignment="1" applyProtection="1">
      <alignment horizontal="center" vertical="center" wrapText="1"/>
    </xf>
    <xf numFmtId="9" fontId="5" fillId="0" borderId="11" xfId="1" applyFont="1" applyFill="1" applyBorder="1" applyAlignment="1" applyProtection="1">
      <alignment horizontal="center" vertical="center" wrapText="1"/>
    </xf>
    <xf numFmtId="9" fontId="5" fillId="0" borderId="12" xfId="1" applyFont="1" applyFill="1" applyBorder="1" applyAlignment="1" applyProtection="1">
      <alignment horizontal="center" vertical="center" wrapText="1"/>
    </xf>
    <xf numFmtId="9" fontId="5" fillId="0" borderId="19" xfId="1" applyFont="1" applyFill="1" applyBorder="1" applyAlignment="1" applyProtection="1">
      <alignment horizontal="center" vertical="center" wrapText="1"/>
    </xf>
    <xf numFmtId="0" fontId="5" fillId="0" borderId="11"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11" xfId="0" applyFont="1" applyBorder="1" applyAlignment="1" applyProtection="1">
      <alignment horizontal="left" vertical="top" wrapText="1"/>
      <protection locked="0"/>
    </xf>
    <xf numFmtId="0" fontId="5" fillId="0" borderId="19" xfId="0" applyFont="1" applyBorder="1" applyAlignment="1" applyProtection="1">
      <alignment horizontal="left" vertical="top" wrapText="1"/>
      <protection locked="0"/>
    </xf>
    <xf numFmtId="0" fontId="5" fillId="11" borderId="11" xfId="0" applyFont="1" applyFill="1" applyBorder="1" applyAlignment="1" applyProtection="1">
      <alignment horizontal="center" vertical="center" wrapText="1"/>
      <protection locked="0"/>
    </xf>
    <xf numFmtId="0" fontId="5" fillId="11" borderId="19" xfId="0" applyFont="1" applyFill="1" applyBorder="1" applyAlignment="1" applyProtection="1">
      <alignment horizontal="center" vertical="center" wrapText="1"/>
      <protection locked="0"/>
    </xf>
    <xf numFmtId="9" fontId="3" fillId="0" borderId="14"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9" fontId="16" fillId="0" borderId="14" xfId="0" applyNumberFormat="1" applyFont="1" applyBorder="1" applyAlignment="1" applyProtection="1">
      <alignment horizontal="center" vertical="center" wrapText="1"/>
      <protection locked="0"/>
    </xf>
    <xf numFmtId="9" fontId="16" fillId="0" borderId="11" xfId="0" applyNumberFormat="1"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12" xfId="0" applyFont="1" applyBorder="1" applyAlignment="1">
      <alignment horizontal="center" vertical="center" wrapText="1"/>
    </xf>
    <xf numFmtId="0" fontId="9" fillId="0" borderId="14"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9" fillId="0" borderId="19" xfId="0" applyFont="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9"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13"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3" fillId="9" borderId="11" xfId="0" applyFont="1" applyFill="1" applyBorder="1" applyAlignment="1" applyProtection="1">
      <alignment horizontal="center" vertical="center" wrapText="1"/>
      <protection locked="0"/>
    </xf>
    <xf numFmtId="9" fontId="5" fillId="0" borderId="11" xfId="1"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6" fillId="0" borderId="19" xfId="0" applyFont="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9" fontId="3" fillId="7" borderId="11" xfId="1" applyFont="1" applyFill="1" applyBorder="1" applyAlignment="1" applyProtection="1">
      <alignment horizontal="center" vertical="center" wrapText="1"/>
      <protection locked="0"/>
    </xf>
    <xf numFmtId="9" fontId="3" fillId="7" borderId="12" xfId="1"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19" fillId="7" borderId="11" xfId="0" applyFont="1" applyFill="1" applyBorder="1" applyAlignment="1" applyProtection="1">
      <alignment horizontal="center" vertical="center" wrapText="1"/>
      <protection locked="0"/>
    </xf>
    <xf numFmtId="0" fontId="19" fillId="7" borderId="12" xfId="0" applyFont="1" applyFill="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9" fontId="5" fillId="0" borderId="31" xfId="1" applyFont="1" applyFill="1" applyBorder="1" applyAlignment="1" applyProtection="1">
      <alignment horizontal="center" vertical="center" wrapText="1"/>
      <protection locked="0"/>
    </xf>
    <xf numFmtId="0" fontId="5" fillId="11" borderId="12" xfId="0" applyFont="1" applyFill="1" applyBorder="1" applyAlignment="1" applyProtection="1">
      <alignment horizontal="center" vertical="center" wrapText="1"/>
      <protection locked="0"/>
    </xf>
    <xf numFmtId="0" fontId="5" fillId="11" borderId="29" xfId="0" applyFont="1" applyFill="1" applyBorder="1" applyAlignment="1" applyProtection="1">
      <alignment horizontal="center" vertical="center" wrapText="1"/>
      <protection locked="0"/>
    </xf>
    <xf numFmtId="0" fontId="5" fillId="11" borderId="31"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92">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281668</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U4" zoomScale="70" zoomScaleNormal="70" workbookViewId="0">
      <pane ySplit="1" topLeftCell="A5" activePane="bottomLeft" state="frozen"/>
      <selection pane="bottomLeft" activeCell="BG13" sqref="BG13"/>
    </sheetView>
  </sheetViews>
  <sheetFormatPr defaultColWidth="0" defaultRowHeight="18" zeroHeight="1"/>
  <cols>
    <col min="1" max="2" width="10.7109375" style="13" customWidth="1"/>
    <col min="3" max="5" width="30.7109375" style="13" customWidth="1"/>
    <col min="6" max="6" width="29.140625" style="13" customWidth="1"/>
    <col min="7" max="7" width="33.7109375" style="13" customWidth="1"/>
    <col min="8" max="8" width="34"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52" customWidth="1"/>
    <col min="27" max="27" width="7.140625" style="13" customWidth="1"/>
    <col min="28" max="28" width="8" style="13" hidden="1" customWidth="1"/>
    <col min="29" max="29" width="7.140625" style="13" customWidth="1"/>
    <col min="30" max="30" width="6.5703125" style="13" hidden="1"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19.7109375" style="13" customWidth="1"/>
    <col min="43" max="43" width="36.7109375" style="13" customWidth="1"/>
    <col min="44" max="44" width="19.7109375" style="13" customWidth="1"/>
    <col min="45" max="46" width="19.7109375" style="35" customWidth="1"/>
    <col min="47" max="48" width="19.7109375" style="13" customWidth="1"/>
    <col min="49" max="49" width="28.140625" style="13" customWidth="1"/>
    <col min="50" max="51" width="15.42578125" style="13" customWidth="1"/>
    <col min="52" max="52" width="28.140625" style="13" customWidth="1"/>
    <col min="53" max="53" width="32.85546875" style="13" customWidth="1"/>
    <col min="54" max="54" width="9.5703125" style="27" customWidth="1"/>
    <col min="55" max="55" width="28.140625" style="13" customWidth="1"/>
    <col min="56" max="57" width="15.42578125" style="13" customWidth="1"/>
    <col min="58" max="58" width="28.140625" style="13" customWidth="1"/>
    <col min="59" max="59" width="42" style="13" customWidth="1"/>
    <col min="60" max="60" width="19"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72" ht="23.25" customHeight="1">
      <c r="A1" s="189"/>
      <c r="B1" s="190"/>
      <c r="C1" s="174" t="s">
        <v>0</v>
      </c>
      <c r="D1" s="175"/>
      <c r="E1" s="175"/>
      <c r="F1" s="175"/>
      <c r="G1" s="175"/>
      <c r="H1" s="175"/>
      <c r="I1" s="176"/>
      <c r="J1" s="172"/>
      <c r="K1" s="172"/>
      <c r="L1" s="172"/>
      <c r="M1" s="48"/>
      <c r="N1" s="49"/>
      <c r="O1" s="14"/>
      <c r="P1" s="14"/>
      <c r="Q1" s="14"/>
      <c r="R1" s="14"/>
      <c r="S1" s="14"/>
      <c r="T1" s="14"/>
      <c r="U1" s="50"/>
      <c r="V1" s="50"/>
      <c r="W1" s="51"/>
      <c r="X1" s="48"/>
      <c r="Y1" s="13"/>
      <c r="Z1" s="13"/>
      <c r="AE1" s="28"/>
      <c r="AI1" s="28"/>
      <c r="AK1" s="26"/>
      <c r="BB1" s="26"/>
      <c r="BH1" s="26"/>
      <c r="BN1" s="26"/>
    </row>
    <row r="2" spans="1:72" ht="23.25" customHeight="1">
      <c r="A2" s="191"/>
      <c r="B2" s="192"/>
      <c r="C2" s="174" t="s">
        <v>1</v>
      </c>
      <c r="D2" s="175"/>
      <c r="E2" s="175"/>
      <c r="F2" s="175"/>
      <c r="G2" s="175"/>
      <c r="H2" s="175"/>
      <c r="I2" s="176"/>
      <c r="J2" s="172"/>
      <c r="K2" s="172"/>
      <c r="L2" s="172"/>
      <c r="M2" s="48"/>
      <c r="N2" s="49"/>
      <c r="O2" s="14"/>
      <c r="P2" s="14"/>
      <c r="Q2" s="14"/>
      <c r="R2" s="14"/>
      <c r="S2" s="14"/>
      <c r="T2" s="14"/>
      <c r="U2" s="50"/>
      <c r="V2" s="50"/>
      <c r="W2" s="51"/>
      <c r="X2" s="48"/>
      <c r="Y2" s="13"/>
      <c r="Z2" s="13"/>
      <c r="AE2" s="28"/>
      <c r="AI2" s="28"/>
      <c r="AK2" s="26"/>
      <c r="BB2" s="26"/>
      <c r="BH2" s="26"/>
      <c r="BN2" s="26"/>
    </row>
    <row r="3" spans="1:72" ht="23.25" customHeight="1">
      <c r="A3" s="191"/>
      <c r="B3" s="192"/>
      <c r="C3" s="173" t="s">
        <v>2</v>
      </c>
      <c r="D3" s="173"/>
      <c r="E3" s="173"/>
      <c r="F3" s="173" t="s">
        <v>3</v>
      </c>
      <c r="G3" s="173"/>
      <c r="H3" s="173"/>
      <c r="I3" s="173"/>
      <c r="J3" s="173"/>
      <c r="K3" s="173"/>
      <c r="L3" s="173"/>
      <c r="M3" s="48"/>
      <c r="N3" s="49"/>
      <c r="O3" s="48"/>
      <c r="P3" s="48"/>
      <c r="Q3" s="48"/>
      <c r="R3" s="48"/>
      <c r="S3" s="48"/>
      <c r="T3" s="48"/>
      <c r="U3" s="49"/>
      <c r="V3" s="49"/>
      <c r="W3" s="51"/>
      <c r="X3" s="48"/>
      <c r="Y3" s="13"/>
      <c r="Z3" s="13"/>
      <c r="AE3" s="28"/>
      <c r="AI3" s="28"/>
      <c r="AK3" s="26"/>
      <c r="BB3" s="26"/>
      <c r="BH3" s="26"/>
      <c r="BN3" s="26"/>
    </row>
    <row r="4" spans="1:72" s="14" customFormat="1" ht="39.75" customHeight="1">
      <c r="A4" s="184" t="s">
        <v>4</v>
      </c>
      <c r="B4" s="184"/>
      <c r="C4" s="184" t="s">
        <v>5</v>
      </c>
      <c r="D4" s="184" t="s">
        <v>6</v>
      </c>
      <c r="E4" s="184" t="s">
        <v>7</v>
      </c>
      <c r="F4" s="186" t="s">
        <v>8</v>
      </c>
      <c r="G4" s="186"/>
      <c r="H4" s="186"/>
      <c r="I4" s="186"/>
      <c r="J4" s="186"/>
      <c r="K4" s="186"/>
      <c r="L4" s="186"/>
      <c r="M4" s="186"/>
      <c r="N4" s="186"/>
      <c r="O4" s="186"/>
      <c r="P4" s="186"/>
      <c r="Q4" s="186"/>
      <c r="R4" s="186"/>
      <c r="S4" s="186"/>
      <c r="T4" s="186"/>
      <c r="U4" s="186"/>
      <c r="V4" s="186"/>
      <c r="W4" s="186"/>
      <c r="X4" s="188" t="s">
        <v>9</v>
      </c>
      <c r="Y4" s="188"/>
      <c r="Z4" s="188"/>
      <c r="AA4" s="188"/>
      <c r="AB4" s="188"/>
      <c r="AC4" s="188"/>
      <c r="AD4" s="188"/>
      <c r="AE4" s="188"/>
      <c r="AF4" s="188"/>
      <c r="AG4" s="188"/>
      <c r="AH4" s="188"/>
      <c r="AI4" s="188"/>
      <c r="AJ4" s="188"/>
      <c r="AK4" s="188"/>
      <c r="AL4" s="188"/>
      <c r="AM4" s="188"/>
      <c r="AN4" s="188"/>
      <c r="AO4" s="188"/>
      <c r="AP4" s="188"/>
      <c r="AQ4" s="204" t="s">
        <v>10</v>
      </c>
      <c r="AR4" s="204"/>
      <c r="AS4" s="204"/>
      <c r="AT4" s="204"/>
      <c r="AU4" s="204"/>
      <c r="AV4" s="204"/>
      <c r="AW4" s="196" t="s">
        <v>11</v>
      </c>
      <c r="AX4" s="196"/>
      <c r="AY4" s="196"/>
      <c r="AZ4" s="196"/>
      <c r="BA4" s="196"/>
      <c r="BB4" s="196"/>
      <c r="BC4" s="196" t="s">
        <v>12</v>
      </c>
      <c r="BD4" s="196"/>
      <c r="BE4" s="196"/>
      <c r="BF4" s="196"/>
      <c r="BG4" s="196"/>
      <c r="BH4" s="196"/>
      <c r="BI4" s="196" t="s">
        <v>13</v>
      </c>
      <c r="BJ4" s="196"/>
      <c r="BK4" s="196"/>
      <c r="BL4" s="196"/>
      <c r="BM4" s="196"/>
      <c r="BN4" s="196"/>
    </row>
    <row r="5" spans="1:72" s="14" customFormat="1" ht="36" customHeight="1">
      <c r="A5" s="184"/>
      <c r="B5" s="184"/>
      <c r="C5" s="184"/>
      <c r="D5" s="184"/>
      <c r="E5" s="184"/>
      <c r="F5" s="186"/>
      <c r="G5" s="186"/>
      <c r="H5" s="186"/>
      <c r="I5" s="186"/>
      <c r="J5" s="186"/>
      <c r="K5" s="186"/>
      <c r="L5" s="186"/>
      <c r="M5" s="186"/>
      <c r="N5" s="186"/>
      <c r="O5" s="186"/>
      <c r="P5" s="186"/>
      <c r="Q5" s="186"/>
      <c r="R5" s="186"/>
      <c r="S5" s="186"/>
      <c r="T5" s="186"/>
      <c r="U5" s="186"/>
      <c r="V5" s="186"/>
      <c r="W5" s="186"/>
      <c r="X5" s="188" t="s">
        <v>14</v>
      </c>
      <c r="Y5" s="188" t="s">
        <v>15</v>
      </c>
      <c r="Z5" s="188"/>
      <c r="AA5" s="188" t="s">
        <v>16</v>
      </c>
      <c r="AB5" s="188"/>
      <c r="AC5" s="188"/>
      <c r="AD5" s="188"/>
      <c r="AE5" s="188"/>
      <c r="AF5" s="188"/>
      <c r="AG5" s="188"/>
      <c r="AH5" s="188"/>
      <c r="AI5" s="202" t="s">
        <v>17</v>
      </c>
      <c r="AJ5" s="188" t="s">
        <v>18</v>
      </c>
      <c r="AK5" s="202" t="s">
        <v>19</v>
      </c>
      <c r="AL5" s="57"/>
      <c r="AM5" s="188" t="s">
        <v>20</v>
      </c>
      <c r="AN5" s="188" t="s">
        <v>19</v>
      </c>
      <c r="AO5" s="205" t="s">
        <v>21</v>
      </c>
      <c r="AP5" s="188" t="s">
        <v>22</v>
      </c>
      <c r="AQ5" s="204"/>
      <c r="AR5" s="204"/>
      <c r="AS5" s="204"/>
      <c r="AT5" s="204"/>
      <c r="AU5" s="204"/>
      <c r="AV5" s="204"/>
      <c r="AW5" s="196"/>
      <c r="AX5" s="196"/>
      <c r="AY5" s="196"/>
      <c r="AZ5" s="196"/>
      <c r="BA5" s="196"/>
      <c r="BB5" s="196"/>
      <c r="BC5" s="196"/>
      <c r="BD5" s="196"/>
      <c r="BE5" s="196"/>
      <c r="BF5" s="196"/>
      <c r="BG5" s="196"/>
      <c r="BH5" s="196"/>
      <c r="BI5" s="196"/>
      <c r="BJ5" s="196"/>
      <c r="BK5" s="196"/>
      <c r="BL5" s="196"/>
      <c r="BM5" s="196"/>
      <c r="BN5" s="196"/>
    </row>
    <row r="6" spans="1:72" s="14" customFormat="1" ht="91.5" customHeight="1">
      <c r="A6" s="185"/>
      <c r="B6" s="185"/>
      <c r="C6" s="185"/>
      <c r="D6" s="185"/>
      <c r="E6" s="185"/>
      <c r="F6" s="82" t="s">
        <v>23</v>
      </c>
      <c r="G6" s="82" t="s">
        <v>24</v>
      </c>
      <c r="H6" s="82" t="s">
        <v>25</v>
      </c>
      <c r="I6" s="82" t="s">
        <v>26</v>
      </c>
      <c r="J6" s="82" t="s">
        <v>27</v>
      </c>
      <c r="K6" s="82" t="s">
        <v>28</v>
      </c>
      <c r="L6" s="82" t="s">
        <v>29</v>
      </c>
      <c r="M6" s="82" t="s">
        <v>19</v>
      </c>
      <c r="N6" s="83"/>
      <c r="O6" s="82" t="s">
        <v>30</v>
      </c>
      <c r="P6" s="82" t="s">
        <v>31</v>
      </c>
      <c r="Q6" s="82" t="s">
        <v>32</v>
      </c>
      <c r="R6" s="82"/>
      <c r="S6" s="82" t="s">
        <v>33</v>
      </c>
      <c r="T6" s="82"/>
      <c r="U6" s="82" t="s">
        <v>19</v>
      </c>
      <c r="V6" s="82"/>
      <c r="W6" s="84" t="s">
        <v>34</v>
      </c>
      <c r="X6" s="201"/>
      <c r="Y6" s="86" t="s">
        <v>35</v>
      </c>
      <c r="Z6" s="86" t="s">
        <v>23</v>
      </c>
      <c r="AA6" s="86" t="s">
        <v>36</v>
      </c>
      <c r="AB6" s="86"/>
      <c r="AC6" s="86" t="s">
        <v>37</v>
      </c>
      <c r="AD6" s="86"/>
      <c r="AE6" s="87" t="s">
        <v>38</v>
      </c>
      <c r="AF6" s="86" t="s">
        <v>39</v>
      </c>
      <c r="AG6" s="86" t="s">
        <v>28</v>
      </c>
      <c r="AH6" s="86" t="s">
        <v>40</v>
      </c>
      <c r="AI6" s="203"/>
      <c r="AJ6" s="201"/>
      <c r="AK6" s="203"/>
      <c r="AL6" s="85"/>
      <c r="AM6" s="201"/>
      <c r="AN6" s="201"/>
      <c r="AO6" s="206"/>
      <c r="AP6" s="201"/>
      <c r="AQ6" s="88" t="s">
        <v>41</v>
      </c>
      <c r="AR6" s="88" t="s">
        <v>42</v>
      </c>
      <c r="AS6" s="89" t="s">
        <v>43</v>
      </c>
      <c r="AT6" s="89" t="s">
        <v>44</v>
      </c>
      <c r="AU6" s="88" t="s">
        <v>45</v>
      </c>
      <c r="AV6" s="88" t="s">
        <v>46</v>
      </c>
      <c r="AW6" s="90" t="s">
        <v>47</v>
      </c>
      <c r="AX6" s="90" t="s">
        <v>48</v>
      </c>
      <c r="AY6" s="90" t="s">
        <v>49</v>
      </c>
      <c r="AZ6" s="90" t="s">
        <v>50</v>
      </c>
      <c r="BA6" s="90" t="s">
        <v>51</v>
      </c>
      <c r="BB6" s="91" t="s">
        <v>52</v>
      </c>
      <c r="BC6" s="90" t="s">
        <v>47</v>
      </c>
      <c r="BD6" s="90" t="s">
        <v>48</v>
      </c>
      <c r="BE6" s="90" t="s">
        <v>49</v>
      </c>
      <c r="BF6" s="90" t="s">
        <v>50</v>
      </c>
      <c r="BG6" s="90" t="s">
        <v>51</v>
      </c>
      <c r="BH6" s="91" t="s">
        <v>52</v>
      </c>
      <c r="BI6" s="90" t="s">
        <v>47</v>
      </c>
      <c r="BJ6" s="90" t="s">
        <v>48</v>
      </c>
      <c r="BK6" s="90" t="s">
        <v>49</v>
      </c>
      <c r="BL6" s="90" t="s">
        <v>50</v>
      </c>
      <c r="BM6" s="90" t="s">
        <v>51</v>
      </c>
      <c r="BN6" s="91" t="s">
        <v>52</v>
      </c>
    </row>
    <row r="7" spans="1:72" ht="216.75" customHeight="1">
      <c r="A7" s="193">
        <v>1</v>
      </c>
      <c r="B7" s="131" t="s">
        <v>53</v>
      </c>
      <c r="C7" s="131" t="s">
        <v>54</v>
      </c>
      <c r="D7" s="131" t="s">
        <v>55</v>
      </c>
      <c r="E7" s="131" t="s">
        <v>56</v>
      </c>
      <c r="F7" s="67" t="s">
        <v>57</v>
      </c>
      <c r="G7" s="67" t="s">
        <v>58</v>
      </c>
      <c r="H7" s="131" t="s">
        <v>59</v>
      </c>
      <c r="I7" s="131" t="s">
        <v>60</v>
      </c>
      <c r="J7" s="131" t="s">
        <v>61</v>
      </c>
      <c r="K7" s="131" t="s">
        <v>62</v>
      </c>
      <c r="L7" s="143" t="str">
        <f>IF(K7=0,"Defina la frecuencia",IF(K7="2 veces por año","Muy baja",IF(K7="3 a 24 veces por año","Baja",IF(K7="24 a 500 veces por año","Media",IF(K7="500 veces al año y maximo 5000veces por año","Alta","Muy alta")))))</f>
        <v>Muy baja</v>
      </c>
      <c r="M7" s="146" t="str">
        <f>IF(L7="Muy baja","20%",IF(L7="Baja","40%",IF(L7="Media","60%",IF(L7="Alta","80%",IF(L7="Muy alta","100%","Defina la Frecuencia")))))</f>
        <v>20%</v>
      </c>
      <c r="N7" s="165">
        <f>VALUE(M7)</f>
        <v>0.2</v>
      </c>
      <c r="O7" s="131" t="s">
        <v>63</v>
      </c>
      <c r="P7" s="131" t="s">
        <v>64</v>
      </c>
      <c r="Q7" s="143" t="str">
        <f>IF(O7=0,0,IF(O7="Afectación menor a 10 SMLMV","Leve 20%",IF(O7="Entre 10 y 50 SMLMV","Menor 40%",IF(O7="Entre 50 y 100 SMLMV","Moderado 60%",IF(O7="Entre 100 y 500 SMLMV","Mayor 80%","Castastrofico 100%")))))</f>
        <v>Moderado 60%</v>
      </c>
      <c r="R7" s="68">
        <f>IF(O7=0,0,IF(Q7="Leve 20%",20%,IF(Q7="Menor 40%",40%,IF(Q7="Moderado 60%",60%,IF(Q7="Mayor 80%",80%,100%)))))</f>
        <v>0.6</v>
      </c>
      <c r="S7" s="143"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Mayor 80%</v>
      </c>
      <c r="T7" s="70">
        <f t="shared" ref="T7:T13" si="0">IF(S7=0,0,IF(S7="Leve 20%",20%,IF(S7="Menor 40%",40%,IF(S7="Moderado 60%",60%,IF(S7="Mayor 80%",80%,100%)))))</f>
        <v>0.8</v>
      </c>
      <c r="U7" s="136">
        <f>IF(R7&gt;T7,R7,T7)</f>
        <v>0.8</v>
      </c>
      <c r="V7" s="165">
        <f>VALUE(U7)</f>
        <v>0.8</v>
      </c>
      <c r="W7" s="133" t="str">
        <f>VLOOKUP(N7,Matriz!$B$3:$G$8,MATCH(V7,Matriz!$B$3:$G$3,0),FALSE)</f>
        <v>Alto</v>
      </c>
      <c r="X7" s="67" t="s">
        <v>65</v>
      </c>
      <c r="Y7" s="143" t="str">
        <f>IF(AA7="Preventivo","X",IF(AA7="Detectivo","X"," "))</f>
        <v>X</v>
      </c>
      <c r="Z7" s="143" t="str">
        <f>IF(AA7="Correctivo","X"," ")</f>
        <v xml:space="preserve"> </v>
      </c>
      <c r="AA7" s="71" t="s">
        <v>66</v>
      </c>
      <c r="AB7" s="131">
        <f>IF(AA7="","",IF(AA7="Preventivo",25%,IF(AA7="Detectivo",15%,10%)))</f>
        <v>0.25</v>
      </c>
      <c r="AC7" s="71" t="s">
        <v>67</v>
      </c>
      <c r="AD7" s="131">
        <f t="shared" ref="AD7:AD13" si="1">IF(AC7="Automatico",25%,15%)</f>
        <v>0.15</v>
      </c>
      <c r="AE7" s="136">
        <f>AB7+AD7</f>
        <v>0.4</v>
      </c>
      <c r="AF7" s="71" t="s">
        <v>68</v>
      </c>
      <c r="AG7" s="71" t="s">
        <v>69</v>
      </c>
      <c r="AH7" s="71" t="s">
        <v>70</v>
      </c>
      <c r="AI7" s="136">
        <f>M7-(M7*AE7)</f>
        <v>0.12</v>
      </c>
      <c r="AJ7" s="143" t="str">
        <f>IF(AK7=0,"Defina la frecuencia",IF(AK7=20%,"Muy baja",IF(AK7=40%,"Baja",IF(AK7=60%,"Media",IF(AK7=80%,"Alta","Muy alta")))))</f>
        <v>Muy baja</v>
      </c>
      <c r="AK7" s="155">
        <f>IF(AI7&lt;20%,20%,IF(AI7&lt;40%,40%,IF(AI7&lt;60%,60%,IF(AI7&lt;80%,80%,100%))))</f>
        <v>0.2</v>
      </c>
      <c r="AL7" s="167">
        <f>VALUE(AK7)</f>
        <v>0.2</v>
      </c>
      <c r="AM7" s="136" t="str">
        <f>IF(AN7=0,0,IF(AN7=20%,"Leve 20%",IF(AN7=40%,"Menor 40%",IF(AN7=60%,"Moderado 60%",IF(AN7=80%,"Mayor 80%","Catastrofico 100%")))))</f>
        <v>Mayor 80%</v>
      </c>
      <c r="AN7" s="136">
        <f>U7</f>
        <v>0.8</v>
      </c>
      <c r="AO7" s="133" t="str">
        <f>VLOOKUP(AK7,Matriz!$B$3:$G$8,MATCH(AN7,Matriz!$B$3:$G$3,0),FALSE)</f>
        <v>Alto</v>
      </c>
      <c r="AP7" s="131" t="s">
        <v>71</v>
      </c>
      <c r="AQ7" s="67" t="s">
        <v>72</v>
      </c>
      <c r="AR7" s="68" t="s">
        <v>73</v>
      </c>
      <c r="AS7" s="73">
        <v>44562</v>
      </c>
      <c r="AT7" s="113">
        <v>44926</v>
      </c>
      <c r="AU7" s="71" t="s">
        <v>74</v>
      </c>
      <c r="AV7" s="74" t="s">
        <v>75</v>
      </c>
      <c r="AW7" s="114" t="s">
        <v>76</v>
      </c>
      <c r="AX7" s="131" t="s">
        <v>77</v>
      </c>
      <c r="AY7" s="74" t="s">
        <v>75</v>
      </c>
      <c r="AZ7" s="68" t="s">
        <v>78</v>
      </c>
      <c r="BA7" s="68" t="s">
        <v>79</v>
      </c>
      <c r="BB7" s="75">
        <v>1</v>
      </c>
      <c r="BC7" s="68" t="s">
        <v>80</v>
      </c>
      <c r="BD7" s="131" t="s">
        <v>77</v>
      </c>
      <c r="BE7" s="74" t="s">
        <v>75</v>
      </c>
      <c r="BF7" s="68" t="s">
        <v>81</v>
      </c>
      <c r="BG7" s="68" t="s">
        <v>82</v>
      </c>
      <c r="BH7" s="75">
        <v>1</v>
      </c>
      <c r="BI7" s="68"/>
      <c r="BJ7" s="131"/>
      <c r="BK7" s="131"/>
      <c r="BL7" s="68"/>
      <c r="BM7" s="68"/>
      <c r="BN7" s="106"/>
    </row>
    <row r="8" spans="1:72" ht="231" customHeight="1">
      <c r="A8" s="194"/>
      <c r="B8" s="129"/>
      <c r="C8" s="129"/>
      <c r="D8" s="129"/>
      <c r="E8" s="129"/>
      <c r="F8" s="53" t="s">
        <v>83</v>
      </c>
      <c r="G8" s="53" t="s">
        <v>84</v>
      </c>
      <c r="H8" s="129"/>
      <c r="I8" s="129"/>
      <c r="J8" s="129"/>
      <c r="K8" s="129"/>
      <c r="L8" s="144"/>
      <c r="M8" s="147"/>
      <c r="N8" s="166"/>
      <c r="O8" s="129"/>
      <c r="P8" s="129"/>
      <c r="Q8" s="144"/>
      <c r="R8" s="54">
        <f t="shared" ref="R8:R13" si="2">IF(O8=0,0,IF(Q8="Leve 20%",20%,IF(Q8="Menor 40%",40%,IF(Q8="Moderado 60%",60%,IF(Q8="Mayor 80%",80%,100%)))))</f>
        <v>0</v>
      </c>
      <c r="S8" s="144"/>
      <c r="T8" s="55">
        <f t="shared" si="0"/>
        <v>0</v>
      </c>
      <c r="U8" s="137"/>
      <c r="V8" s="166"/>
      <c r="W8" s="134"/>
      <c r="X8" s="53" t="s">
        <v>85</v>
      </c>
      <c r="Y8" s="144"/>
      <c r="Z8" s="144"/>
      <c r="AA8" s="60" t="s">
        <v>86</v>
      </c>
      <c r="AB8" s="129"/>
      <c r="AC8" s="60" t="s">
        <v>67</v>
      </c>
      <c r="AD8" s="129"/>
      <c r="AE8" s="137"/>
      <c r="AF8" s="60" t="s">
        <v>68</v>
      </c>
      <c r="AG8" s="60" t="s">
        <v>69</v>
      </c>
      <c r="AH8" s="60" t="s">
        <v>70</v>
      </c>
      <c r="AI8" s="137"/>
      <c r="AJ8" s="144"/>
      <c r="AK8" s="156"/>
      <c r="AL8" s="168"/>
      <c r="AM8" s="137"/>
      <c r="AN8" s="137"/>
      <c r="AO8" s="134"/>
      <c r="AP8" s="129"/>
      <c r="AQ8" s="53" t="s">
        <v>87</v>
      </c>
      <c r="AR8" s="54" t="s">
        <v>73</v>
      </c>
      <c r="AS8" s="61">
        <v>44562</v>
      </c>
      <c r="AT8" s="103">
        <v>44926</v>
      </c>
      <c r="AU8" s="60" t="s">
        <v>74</v>
      </c>
      <c r="AV8" s="62" t="s">
        <v>88</v>
      </c>
      <c r="AW8" s="115" t="s">
        <v>89</v>
      </c>
      <c r="AX8" s="129"/>
      <c r="AY8" s="60" t="s">
        <v>90</v>
      </c>
      <c r="AZ8" s="54" t="s">
        <v>91</v>
      </c>
      <c r="BA8" s="54" t="s">
        <v>92</v>
      </c>
      <c r="BB8" s="63">
        <v>0.9</v>
      </c>
      <c r="BC8" s="54" t="s">
        <v>93</v>
      </c>
      <c r="BD8" s="129"/>
      <c r="BE8" s="60" t="s">
        <v>94</v>
      </c>
      <c r="BF8" s="119" t="s">
        <v>95</v>
      </c>
      <c r="BG8" s="54" t="s">
        <v>96</v>
      </c>
      <c r="BH8" s="63">
        <v>0</v>
      </c>
      <c r="BI8" s="54"/>
      <c r="BJ8" s="129"/>
      <c r="BK8" s="129"/>
      <c r="BL8" s="54"/>
      <c r="BM8" s="54"/>
      <c r="BN8" s="107"/>
    </row>
    <row r="9" spans="1:72" ht="228" customHeight="1">
      <c r="A9" s="194"/>
      <c r="B9" s="129"/>
      <c r="C9" s="129"/>
      <c r="D9" s="129"/>
      <c r="E9" s="129"/>
      <c r="F9" s="53" t="s">
        <v>97</v>
      </c>
      <c r="G9" s="53" t="s">
        <v>98</v>
      </c>
      <c r="H9" s="129"/>
      <c r="I9" s="129"/>
      <c r="J9" s="129"/>
      <c r="K9" s="129"/>
      <c r="L9" s="144"/>
      <c r="M9" s="147"/>
      <c r="N9" s="166"/>
      <c r="O9" s="129"/>
      <c r="P9" s="129"/>
      <c r="Q9" s="144"/>
      <c r="R9" s="54">
        <f t="shared" si="2"/>
        <v>0</v>
      </c>
      <c r="S9" s="144"/>
      <c r="T9" s="55">
        <f t="shared" si="0"/>
        <v>0</v>
      </c>
      <c r="U9" s="137"/>
      <c r="V9" s="166"/>
      <c r="W9" s="134"/>
      <c r="X9" s="53" t="s">
        <v>99</v>
      </c>
      <c r="Y9" s="144"/>
      <c r="Z9" s="144"/>
      <c r="AA9" s="60" t="s">
        <v>66</v>
      </c>
      <c r="AB9" s="129"/>
      <c r="AC9" s="60" t="s">
        <v>100</v>
      </c>
      <c r="AD9" s="129"/>
      <c r="AE9" s="137"/>
      <c r="AF9" s="60" t="s">
        <v>68</v>
      </c>
      <c r="AG9" s="60" t="s">
        <v>69</v>
      </c>
      <c r="AH9" s="60" t="s">
        <v>70</v>
      </c>
      <c r="AI9" s="137"/>
      <c r="AJ9" s="144"/>
      <c r="AK9" s="156"/>
      <c r="AL9" s="168"/>
      <c r="AM9" s="137"/>
      <c r="AN9" s="137"/>
      <c r="AO9" s="134"/>
      <c r="AP9" s="129"/>
      <c r="AQ9" s="53" t="s">
        <v>101</v>
      </c>
      <c r="AR9" s="54" t="s">
        <v>73</v>
      </c>
      <c r="AS9" s="61">
        <v>44562</v>
      </c>
      <c r="AT9" s="103">
        <v>44926</v>
      </c>
      <c r="AU9" s="60" t="s">
        <v>74</v>
      </c>
      <c r="AV9" s="62" t="s">
        <v>102</v>
      </c>
      <c r="AW9" s="115" t="s">
        <v>103</v>
      </c>
      <c r="AX9" s="129"/>
      <c r="AY9" s="62" t="s">
        <v>104</v>
      </c>
      <c r="AZ9" s="119" t="s">
        <v>105</v>
      </c>
      <c r="BA9" s="54" t="s">
        <v>106</v>
      </c>
      <c r="BB9" s="63">
        <v>0.5</v>
      </c>
      <c r="BC9" s="54" t="s">
        <v>107</v>
      </c>
      <c r="BD9" s="129"/>
      <c r="BE9" s="71" t="s">
        <v>102</v>
      </c>
      <c r="BF9" s="120" t="s">
        <v>108</v>
      </c>
      <c r="BG9" s="54" t="s">
        <v>109</v>
      </c>
      <c r="BH9" s="63">
        <v>0</v>
      </c>
      <c r="BI9" s="54"/>
      <c r="BJ9" s="129"/>
      <c r="BK9" s="129"/>
      <c r="BL9" s="54"/>
      <c r="BM9" s="54"/>
      <c r="BN9" s="107">
        <v>0</v>
      </c>
    </row>
    <row r="10" spans="1:72" ht="179.25" customHeight="1">
      <c r="A10" s="194"/>
      <c r="B10" s="129"/>
      <c r="C10" s="129"/>
      <c r="D10" s="129"/>
      <c r="E10" s="129"/>
      <c r="F10" s="53" t="s">
        <v>110</v>
      </c>
      <c r="G10" s="53" t="s">
        <v>111</v>
      </c>
      <c r="H10" s="129"/>
      <c r="I10" s="129"/>
      <c r="J10" s="129"/>
      <c r="K10" s="129"/>
      <c r="L10" s="144"/>
      <c r="M10" s="147"/>
      <c r="N10" s="64">
        <f>VALUE(M10)</f>
        <v>0</v>
      </c>
      <c r="O10" s="129"/>
      <c r="P10" s="129"/>
      <c r="Q10" s="144"/>
      <c r="R10" s="54">
        <f t="shared" si="2"/>
        <v>0</v>
      </c>
      <c r="S10" s="144"/>
      <c r="T10" s="55">
        <f t="shared" si="0"/>
        <v>0</v>
      </c>
      <c r="U10" s="137"/>
      <c r="V10" s="58">
        <f>VALUE(U10)</f>
        <v>0</v>
      </c>
      <c r="W10" s="134"/>
      <c r="X10" s="53" t="s">
        <v>112</v>
      </c>
      <c r="Y10" s="55" t="str">
        <f t="shared" ref="Y10:Y13" si="3">IF(AA10="Preventivo","X",IF(AA10="Detectivo","X"," "))</f>
        <v>X</v>
      </c>
      <c r="Z10" s="55" t="str">
        <f t="shared" ref="Z10:Z13" si="4">IF(AA10="Correctivo","X"," ")</f>
        <v xml:space="preserve"> </v>
      </c>
      <c r="AA10" s="54" t="s">
        <v>66</v>
      </c>
      <c r="AB10" s="54">
        <f>IF(AA10="","",IF(AA10="Preventivo",25%,IF(AA10="Detectivo",15%,10%)))</f>
        <v>0.25</v>
      </c>
      <c r="AC10" s="54" t="s">
        <v>67</v>
      </c>
      <c r="AD10" s="54">
        <f t="shared" si="1"/>
        <v>0.15</v>
      </c>
      <c r="AE10" s="59">
        <f t="shared" ref="AE10:AE13" si="5">AB10+AD10</f>
        <v>0.4</v>
      </c>
      <c r="AF10" s="54" t="s">
        <v>68</v>
      </c>
      <c r="AG10" s="54" t="s">
        <v>69</v>
      </c>
      <c r="AH10" s="54" t="s">
        <v>70</v>
      </c>
      <c r="AI10" s="59">
        <f>M10-(M7*AE10)</f>
        <v>-8.0000000000000016E-2</v>
      </c>
      <c r="AJ10" s="144"/>
      <c r="AK10" s="156"/>
      <c r="AL10" s="54">
        <f>VALUE(AK10)</f>
        <v>0</v>
      </c>
      <c r="AM10" s="137"/>
      <c r="AN10" s="137"/>
      <c r="AO10" s="134"/>
      <c r="AP10" s="129"/>
      <c r="AQ10" s="53" t="s">
        <v>113</v>
      </c>
      <c r="AR10" s="54" t="s">
        <v>73</v>
      </c>
      <c r="AS10" s="61">
        <v>44562</v>
      </c>
      <c r="AT10" s="103">
        <v>44926</v>
      </c>
      <c r="AU10" s="60" t="s">
        <v>74</v>
      </c>
      <c r="AV10" s="62" t="s">
        <v>114</v>
      </c>
      <c r="AW10" s="115" t="s">
        <v>115</v>
      </c>
      <c r="AX10" s="129"/>
      <c r="AY10" s="62" t="s">
        <v>114</v>
      </c>
      <c r="AZ10" s="120" t="s">
        <v>116</v>
      </c>
      <c r="BA10" s="54" t="s">
        <v>117</v>
      </c>
      <c r="BB10" s="63">
        <v>0</v>
      </c>
      <c r="BC10" s="54" t="s">
        <v>118</v>
      </c>
      <c r="BD10" s="54" t="s">
        <v>77</v>
      </c>
      <c r="BE10" s="62" t="s">
        <v>114</v>
      </c>
      <c r="BF10" s="120" t="s">
        <v>119</v>
      </c>
      <c r="BG10" s="54" t="s">
        <v>120</v>
      </c>
      <c r="BH10" s="63">
        <v>0</v>
      </c>
      <c r="BI10" s="54"/>
      <c r="BJ10" s="54"/>
      <c r="BK10" s="54"/>
      <c r="BL10" s="54"/>
      <c r="BM10" s="54"/>
      <c r="BN10" s="107"/>
    </row>
    <row r="11" spans="1:72" ht="196.5" customHeight="1">
      <c r="A11" s="194"/>
      <c r="B11" s="129"/>
      <c r="C11" s="129"/>
      <c r="D11" s="129"/>
      <c r="E11" s="129"/>
      <c r="F11" s="53" t="s">
        <v>121</v>
      </c>
      <c r="G11" s="53" t="s">
        <v>122</v>
      </c>
      <c r="H11" s="129"/>
      <c r="I11" s="129"/>
      <c r="J11" s="129"/>
      <c r="K11" s="129"/>
      <c r="L11" s="144"/>
      <c r="M11" s="147"/>
      <c r="N11" s="64">
        <f t="shared" ref="N11:N13" si="6">VALUE(M11)</f>
        <v>0</v>
      </c>
      <c r="O11" s="129"/>
      <c r="P11" s="129"/>
      <c r="Q11" s="144"/>
      <c r="R11" s="54">
        <f t="shared" si="2"/>
        <v>0</v>
      </c>
      <c r="S11" s="144"/>
      <c r="T11" s="55">
        <f t="shared" si="0"/>
        <v>0</v>
      </c>
      <c r="U11" s="137"/>
      <c r="V11" s="58">
        <f t="shared" ref="V11:V13" si="7">VALUE(U11)</f>
        <v>0</v>
      </c>
      <c r="W11" s="134"/>
      <c r="X11" s="53" t="s">
        <v>123</v>
      </c>
      <c r="Y11" s="55" t="str">
        <f t="shared" si="3"/>
        <v>X</v>
      </c>
      <c r="Z11" s="55" t="str">
        <f t="shared" si="4"/>
        <v xml:space="preserve"> </v>
      </c>
      <c r="AA11" s="54" t="s">
        <v>66</v>
      </c>
      <c r="AB11" s="54">
        <f t="shared" ref="AB11:AB13" si="8">IF(AA11="","",IF(AA11="Preventivo",25%,IF(AA11="Detectivo",15%,10%)))</f>
        <v>0.25</v>
      </c>
      <c r="AC11" s="54" t="s">
        <v>67</v>
      </c>
      <c r="AD11" s="54">
        <f t="shared" si="1"/>
        <v>0.15</v>
      </c>
      <c r="AE11" s="59">
        <f t="shared" si="5"/>
        <v>0.4</v>
      </c>
      <c r="AF11" s="54" t="s">
        <v>68</v>
      </c>
      <c r="AG11" s="54" t="s">
        <v>69</v>
      </c>
      <c r="AH11" s="54" t="s">
        <v>70</v>
      </c>
      <c r="AI11" s="59">
        <f t="shared" ref="AI11" si="9">M11-(M8*AE11)</f>
        <v>0</v>
      </c>
      <c r="AJ11" s="144"/>
      <c r="AK11" s="156"/>
      <c r="AL11" s="54">
        <f t="shared" ref="AL11:AL12" si="10">VALUE(AK11)</f>
        <v>0</v>
      </c>
      <c r="AM11" s="137"/>
      <c r="AN11" s="137"/>
      <c r="AO11" s="134"/>
      <c r="AP11" s="129"/>
      <c r="AQ11" s="53" t="s">
        <v>124</v>
      </c>
      <c r="AR11" s="54" t="s">
        <v>73</v>
      </c>
      <c r="AS11" s="61">
        <v>44562</v>
      </c>
      <c r="AT11" s="103">
        <v>44926</v>
      </c>
      <c r="AU11" s="60" t="s">
        <v>74</v>
      </c>
      <c r="AV11" s="62" t="s">
        <v>125</v>
      </c>
      <c r="AW11" s="115" t="s">
        <v>126</v>
      </c>
      <c r="AX11" s="129"/>
      <c r="AY11" s="62" t="s">
        <v>125</v>
      </c>
      <c r="AZ11" s="119" t="s">
        <v>127</v>
      </c>
      <c r="BA11" s="54" t="s">
        <v>128</v>
      </c>
      <c r="BB11" s="63">
        <v>0</v>
      </c>
      <c r="BC11" s="54" t="s">
        <v>129</v>
      </c>
      <c r="BD11" s="54" t="s">
        <v>77</v>
      </c>
      <c r="BE11" s="62" t="s">
        <v>125</v>
      </c>
      <c r="BF11" s="54" t="s">
        <v>130</v>
      </c>
      <c r="BG11" s="54" t="s">
        <v>131</v>
      </c>
      <c r="BH11" s="63">
        <v>1</v>
      </c>
      <c r="BI11" s="54"/>
      <c r="BJ11" s="54"/>
      <c r="BK11" s="54"/>
      <c r="BL11" s="54"/>
      <c r="BM11" s="54"/>
      <c r="BN11" s="107"/>
    </row>
    <row r="12" spans="1:72" ht="145.5" customHeight="1">
      <c r="A12" s="195"/>
      <c r="B12" s="152"/>
      <c r="C12" s="152"/>
      <c r="D12" s="152"/>
      <c r="E12" s="152"/>
      <c r="F12" s="98" t="s">
        <v>132</v>
      </c>
      <c r="G12" s="56"/>
      <c r="H12" s="152"/>
      <c r="I12" s="152"/>
      <c r="J12" s="152"/>
      <c r="K12" s="152"/>
      <c r="L12" s="153"/>
      <c r="M12" s="177"/>
      <c r="N12" s="99">
        <f t="shared" si="6"/>
        <v>0</v>
      </c>
      <c r="O12" s="152"/>
      <c r="P12" s="152"/>
      <c r="Q12" s="153"/>
      <c r="R12" s="56">
        <f t="shared" si="2"/>
        <v>0</v>
      </c>
      <c r="S12" s="153"/>
      <c r="T12" s="66">
        <f t="shared" si="0"/>
        <v>0</v>
      </c>
      <c r="U12" s="154"/>
      <c r="V12" s="100">
        <f t="shared" si="7"/>
        <v>0</v>
      </c>
      <c r="W12" s="135"/>
      <c r="X12" s="56"/>
      <c r="Y12" s="66"/>
      <c r="Z12" s="66"/>
      <c r="AA12" s="56"/>
      <c r="AB12" s="56"/>
      <c r="AC12" s="56"/>
      <c r="AD12" s="56"/>
      <c r="AE12" s="101"/>
      <c r="AF12" s="56"/>
      <c r="AG12" s="56"/>
      <c r="AH12" s="56"/>
      <c r="AI12" s="101"/>
      <c r="AJ12" s="153"/>
      <c r="AK12" s="157"/>
      <c r="AL12" s="56">
        <f t="shared" si="10"/>
        <v>0</v>
      </c>
      <c r="AM12" s="154"/>
      <c r="AN12" s="154"/>
      <c r="AO12" s="135"/>
      <c r="AP12" s="152"/>
      <c r="AQ12" s="98" t="s">
        <v>133</v>
      </c>
      <c r="AR12" s="56" t="s">
        <v>73</v>
      </c>
      <c r="AS12" s="109">
        <v>44562</v>
      </c>
      <c r="AT12" s="104">
        <v>44926</v>
      </c>
      <c r="AU12" s="110" t="s">
        <v>74</v>
      </c>
      <c r="AV12" s="111" t="s">
        <v>134</v>
      </c>
      <c r="AW12" s="116" t="s">
        <v>135</v>
      </c>
      <c r="AX12" s="152"/>
      <c r="AY12" s="111" t="s">
        <v>134</v>
      </c>
      <c r="AZ12" s="120" t="s">
        <v>136</v>
      </c>
      <c r="BA12" s="56" t="s">
        <v>137</v>
      </c>
      <c r="BB12" s="102">
        <v>0</v>
      </c>
      <c r="BC12" s="56" t="s">
        <v>138</v>
      </c>
      <c r="BD12" s="125" t="s">
        <v>77</v>
      </c>
      <c r="BE12" s="111" t="s">
        <v>134</v>
      </c>
      <c r="BF12" s="56" t="s">
        <v>139</v>
      </c>
      <c r="BG12" s="56" t="s">
        <v>140</v>
      </c>
      <c r="BH12" s="102">
        <v>1</v>
      </c>
      <c r="BI12" s="56"/>
      <c r="BJ12" s="56"/>
      <c r="BK12" s="56"/>
      <c r="BL12" s="56"/>
      <c r="BM12" s="56"/>
      <c r="BN12" s="112"/>
    </row>
    <row r="13" spans="1:72" ht="225" customHeight="1">
      <c r="A13" s="193">
        <v>2</v>
      </c>
      <c r="B13" s="131" t="s">
        <v>53</v>
      </c>
      <c r="C13" s="131" t="s">
        <v>54</v>
      </c>
      <c r="D13" s="131" t="s">
        <v>55</v>
      </c>
      <c r="E13" s="131" t="s">
        <v>56</v>
      </c>
      <c r="F13" s="149" t="s">
        <v>141</v>
      </c>
      <c r="G13" s="67" t="s">
        <v>142</v>
      </c>
      <c r="H13" s="131" t="s">
        <v>143</v>
      </c>
      <c r="I13" s="131" t="s">
        <v>144</v>
      </c>
      <c r="J13" s="178" t="s">
        <v>145</v>
      </c>
      <c r="K13" s="181" t="s">
        <v>146</v>
      </c>
      <c r="L13" s="143" t="str">
        <f t="shared" ref="L13" si="11">IF(K13=0,"Defina la frecuencia",IF(K13="2 veces por año","Muy baja",IF(K13="3 a 24 veces por año","Baja",IF(K13="24 a 500 veces por año","Media",IF(K13="500 veces al año y maximo 5000veces por año","Alta","Muy alta")))))</f>
        <v>Baja</v>
      </c>
      <c r="M13" s="146" t="str">
        <f t="shared" ref="M13" si="12">IF(L13="Muy baja","20%",IF(L13="Baja","40%",IF(L13="Media","60%",IF(L13="Alta","80%",IF(L13="Muy alta","100%","Defina la Frecuencia")))))</f>
        <v>40%</v>
      </c>
      <c r="N13" s="92">
        <f t="shared" si="6"/>
        <v>0.4</v>
      </c>
      <c r="O13" s="131"/>
      <c r="P13" s="131" t="s">
        <v>147</v>
      </c>
      <c r="Q13" s="143">
        <f>IF(O13=0,0,IF(O13="Afectación menor a 10 SMLMV","Leve 20%",IF(O13="Entre 10 y 50 SMLMV","Menor 40%",IF(O13="Entre 50 y 100 SMLMV","Moderado 60%",IF(O13="Entre 100 y 500 SMLMV","Mayor 80%","Catastrofico 100%")))))</f>
        <v>0</v>
      </c>
      <c r="R13" s="68">
        <f t="shared" si="2"/>
        <v>0</v>
      </c>
      <c r="S13" s="143" t="str">
        <f t="shared" ref="S13" si="13">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Leve 20%</v>
      </c>
      <c r="T13" s="70">
        <f t="shared" si="0"/>
        <v>0.2</v>
      </c>
      <c r="U13" s="136">
        <f t="shared" ref="U13" si="14">IF(R13&gt;T13,R13,T13)</f>
        <v>0.2</v>
      </c>
      <c r="V13" s="69">
        <f t="shared" si="7"/>
        <v>0.2</v>
      </c>
      <c r="W13" s="133" t="str">
        <f>VLOOKUP(N13,Matriz!$B$3:$G$8,MATCH(V13,Matriz!$B$3:$G$3,0),FALSE)</f>
        <v>Bajo</v>
      </c>
      <c r="X13" s="67" t="s">
        <v>148</v>
      </c>
      <c r="Y13" s="70" t="str">
        <f t="shared" si="3"/>
        <v>X</v>
      </c>
      <c r="Z13" s="70" t="str">
        <f t="shared" si="4"/>
        <v xml:space="preserve"> </v>
      </c>
      <c r="AA13" s="68" t="s">
        <v>66</v>
      </c>
      <c r="AB13" s="68">
        <f t="shared" si="8"/>
        <v>0.25</v>
      </c>
      <c r="AC13" s="68" t="s">
        <v>67</v>
      </c>
      <c r="AD13" s="68">
        <f t="shared" si="1"/>
        <v>0.15</v>
      </c>
      <c r="AE13" s="72">
        <f t="shared" si="5"/>
        <v>0.4</v>
      </c>
      <c r="AF13" s="68" t="s">
        <v>68</v>
      </c>
      <c r="AG13" s="68" t="s">
        <v>69</v>
      </c>
      <c r="AH13" s="68" t="s">
        <v>70</v>
      </c>
      <c r="AI13" s="72">
        <f>M13-(M13*AE13)</f>
        <v>0.24</v>
      </c>
      <c r="AJ13" s="143" t="str">
        <f>IF(AK13=0,"Valore el control",IF(AK13=20%,"Muy baja",IF(AK13=40%,"Baja",IF(AK13=60%,"Media",IF(AK13=80%,"Alta","Muy alta")))))</f>
        <v>Muy baja</v>
      </c>
      <c r="AK13" s="155">
        <f>IF(AI17&lt;20%,20%,IF(AI17&lt;40%,40%,IF(AI17&lt;60%,60%,IF(AI17&lt;80%,80%,100%))))</f>
        <v>0.2</v>
      </c>
      <c r="AL13" s="68" t="e">
        <f>VALUE(#REF!)</f>
        <v>#REF!</v>
      </c>
      <c r="AM13" s="136" t="str">
        <f t="shared" ref="AM13" si="15">IF(AN13=0,0,IF(AN13=20%,"Leve 20%",IF(AN13=40%,"Menor 40%",IF(AN13=60%,"Moderado 60%",IF(AN13=80%,"Mayor 80%","Catastrofico 100%")))))</f>
        <v>Leve 20%</v>
      </c>
      <c r="AN13" s="136">
        <f t="shared" ref="AN13" si="16">U13</f>
        <v>0.2</v>
      </c>
      <c r="AO13" s="133" t="str">
        <f>VLOOKUP(AK13,Matriz!$B$3:$G$8,MATCH(AN13,Matriz!$B$3:$G$3,0),FALSE)</f>
        <v>Bajo</v>
      </c>
      <c r="AP13" s="131" t="s">
        <v>71</v>
      </c>
      <c r="AQ13" s="67" t="s">
        <v>149</v>
      </c>
      <c r="AR13" s="68" t="s">
        <v>73</v>
      </c>
      <c r="AS13" s="73">
        <v>44562</v>
      </c>
      <c r="AT13" s="113">
        <v>44926</v>
      </c>
      <c r="AU13" s="68" t="s">
        <v>74</v>
      </c>
      <c r="AV13" s="68" t="s">
        <v>150</v>
      </c>
      <c r="AW13" s="114" t="s">
        <v>151</v>
      </c>
      <c r="AX13" s="169" t="s">
        <v>77</v>
      </c>
      <c r="AY13" s="68" t="s">
        <v>150</v>
      </c>
      <c r="AZ13" s="68" t="s">
        <v>152</v>
      </c>
      <c r="BA13" s="68" t="s">
        <v>153</v>
      </c>
      <c r="BB13" s="75">
        <v>0.8</v>
      </c>
      <c r="BC13" s="68" t="s">
        <v>154</v>
      </c>
      <c r="BD13" s="68" t="s">
        <v>77</v>
      </c>
      <c r="BE13" s="68" t="s">
        <v>150</v>
      </c>
      <c r="BF13" s="126" t="s">
        <v>155</v>
      </c>
      <c r="BG13" s="68" t="s">
        <v>156</v>
      </c>
      <c r="BH13" s="75">
        <v>0.5</v>
      </c>
      <c r="BI13" s="68"/>
      <c r="BJ13" s="68"/>
      <c r="BK13" s="68"/>
      <c r="BL13" s="68"/>
      <c r="BM13" s="68"/>
      <c r="BN13" s="106"/>
      <c r="BO13" s="93"/>
      <c r="BP13" s="93"/>
      <c r="BQ13" s="93"/>
      <c r="BR13" s="93"/>
      <c r="BS13" s="93"/>
      <c r="BT13" s="94"/>
    </row>
    <row r="14" spans="1:72" ht="102" customHeight="1">
      <c r="A14" s="194"/>
      <c r="B14" s="129"/>
      <c r="C14" s="129"/>
      <c r="D14" s="129"/>
      <c r="E14" s="129"/>
      <c r="F14" s="150"/>
      <c r="G14" s="53" t="s">
        <v>157</v>
      </c>
      <c r="H14" s="129"/>
      <c r="I14" s="129"/>
      <c r="J14" s="179"/>
      <c r="K14" s="182"/>
      <c r="L14" s="144"/>
      <c r="M14" s="147"/>
      <c r="N14" s="64">
        <f t="shared" ref="N14" si="17">VALUE(M14)</f>
        <v>0</v>
      </c>
      <c r="O14" s="129"/>
      <c r="P14" s="129"/>
      <c r="Q14" s="144"/>
      <c r="R14" s="54">
        <f t="shared" ref="R14" si="18">IF(O14=0,0,IF(Q14="Leve 20%",20%,IF(Q14="Menor 40%",40%,IF(Q14="Moderado 60%",60%,IF(Q14="Mayor 80%",80%,100%)))))</f>
        <v>0</v>
      </c>
      <c r="S14" s="144"/>
      <c r="T14" s="55">
        <f t="shared" ref="T14" si="19">IF(S14=0,0,IF(S14="Leve 20%",20%,IF(S14="Menor 40%",40%,IF(S14="Moderado 60%",60%,IF(S14="Mayor 80%",80%,100%)))))</f>
        <v>0</v>
      </c>
      <c r="U14" s="137"/>
      <c r="V14" s="58">
        <f t="shared" ref="V14" si="20">VALUE(U14)</f>
        <v>0</v>
      </c>
      <c r="W14" s="134"/>
      <c r="X14" s="65" t="s">
        <v>158</v>
      </c>
      <c r="Y14" s="55" t="str">
        <f t="shared" ref="Y14" si="21">IF(AA14="Preventivo","X",IF(AA14="Detectivo","X"," "))</f>
        <v>X</v>
      </c>
      <c r="Z14" s="55" t="str">
        <f t="shared" ref="Z14" si="22">IF(AA14="Correctivo","X"," ")</f>
        <v xml:space="preserve"> </v>
      </c>
      <c r="AA14" s="54" t="s">
        <v>66</v>
      </c>
      <c r="AB14" s="54">
        <f t="shared" ref="AB14" si="23">IF(AA14="","",IF(AA14="Preventivo",25%,IF(AA14="Detectivo",15%,10%)))</f>
        <v>0.25</v>
      </c>
      <c r="AC14" s="54" t="s">
        <v>67</v>
      </c>
      <c r="AD14" s="54">
        <f t="shared" ref="AD14" si="24">IF(AC14="Automatico",25%,15%)</f>
        <v>0.15</v>
      </c>
      <c r="AE14" s="59">
        <f t="shared" ref="AE14" si="25">AB14+AD14</f>
        <v>0.4</v>
      </c>
      <c r="AF14" s="54" t="s">
        <v>68</v>
      </c>
      <c r="AG14" s="54" t="s">
        <v>69</v>
      </c>
      <c r="AH14" s="54" t="s">
        <v>70</v>
      </c>
      <c r="AI14" s="59">
        <f>AI13-(AI13*AE14)</f>
        <v>0.14399999999999999</v>
      </c>
      <c r="AJ14" s="144"/>
      <c r="AK14" s="156"/>
      <c r="AL14" s="54" t="e">
        <f>VALUE(#REF!)</f>
        <v>#REF!</v>
      </c>
      <c r="AM14" s="137"/>
      <c r="AN14" s="137"/>
      <c r="AO14" s="134"/>
      <c r="AP14" s="129"/>
      <c r="AQ14" s="150" t="s">
        <v>159</v>
      </c>
      <c r="AR14" s="129" t="s">
        <v>73</v>
      </c>
      <c r="AS14" s="127">
        <v>44562</v>
      </c>
      <c r="AT14" s="127">
        <v>44926</v>
      </c>
      <c r="AU14" s="129" t="s">
        <v>74</v>
      </c>
      <c r="AV14" s="129" t="s">
        <v>160</v>
      </c>
      <c r="AW14" s="198" t="s">
        <v>161</v>
      </c>
      <c r="AX14" s="170"/>
      <c r="AY14" s="129" t="s">
        <v>160</v>
      </c>
      <c r="AZ14" s="129" t="s">
        <v>162</v>
      </c>
      <c r="BA14" s="129" t="s">
        <v>163</v>
      </c>
      <c r="BB14" s="197"/>
      <c r="BC14" s="54" t="s">
        <v>164</v>
      </c>
      <c r="BD14" s="152" t="s">
        <v>77</v>
      </c>
      <c r="BE14" s="152"/>
      <c r="BF14" s="210" t="s">
        <v>165</v>
      </c>
      <c r="BG14" s="152" t="s">
        <v>166</v>
      </c>
      <c r="BH14" s="140">
        <v>0.5</v>
      </c>
      <c r="BI14" s="54"/>
      <c r="BJ14" s="54"/>
      <c r="BK14" s="54"/>
      <c r="BL14" s="54"/>
      <c r="BM14" s="54"/>
      <c r="BN14" s="107"/>
      <c r="BT14" s="95"/>
    </row>
    <row r="15" spans="1:72" ht="71.45" customHeight="1">
      <c r="A15" s="194"/>
      <c r="B15" s="129"/>
      <c r="C15" s="129"/>
      <c r="D15" s="129"/>
      <c r="E15" s="129"/>
      <c r="F15" s="150"/>
      <c r="G15" s="53" t="s">
        <v>167</v>
      </c>
      <c r="H15" s="129"/>
      <c r="I15" s="129"/>
      <c r="J15" s="179"/>
      <c r="K15" s="182"/>
      <c r="L15" s="144"/>
      <c r="M15" s="147"/>
      <c r="N15" s="64">
        <f t="shared" ref="N15:N23" si="26">VALUE(M15)</f>
        <v>0</v>
      </c>
      <c r="O15" s="129"/>
      <c r="P15" s="129"/>
      <c r="Q15" s="144"/>
      <c r="R15" s="54">
        <f t="shared" ref="R15:R23" si="27">IF(O15=0,0,IF(Q15="Leve 20%",20%,IF(Q15="Menor 40%",40%,IF(Q15="Moderado 60%",60%,IF(Q15="Mayor 80%",80%,100%)))))</f>
        <v>0</v>
      </c>
      <c r="S15" s="144"/>
      <c r="T15" s="55">
        <f t="shared" ref="T15:T23" si="28">IF(S15=0,0,IF(S15="Leve 20%",20%,IF(S15="Menor 40%",40%,IF(S15="Moderado 60%",60%,IF(S15="Mayor 80%",80%,100%)))))</f>
        <v>0</v>
      </c>
      <c r="U15" s="137"/>
      <c r="V15" s="58">
        <f t="shared" ref="V15:V23" si="29">VALUE(U15)</f>
        <v>0</v>
      </c>
      <c r="W15" s="134"/>
      <c r="X15" s="65" t="s">
        <v>168</v>
      </c>
      <c r="Y15" s="55" t="str">
        <f t="shared" ref="Y15:Y23" si="30">IF(AA15="Preventivo","X",IF(AA15="Detectivo","X"," "))</f>
        <v>X</v>
      </c>
      <c r="Z15" s="55" t="str">
        <f t="shared" ref="Z15:Z23" si="31">IF(AA15="Correctivo","X"," ")</f>
        <v xml:space="preserve"> </v>
      </c>
      <c r="AA15" s="54" t="s">
        <v>169</v>
      </c>
      <c r="AB15" s="54">
        <f t="shared" ref="AB15:AB23" si="32">IF(AA15="","",IF(AA15="Preventivo",25%,IF(AA15="Detectivo",15%,10%)))</f>
        <v>0.15</v>
      </c>
      <c r="AC15" s="54" t="s">
        <v>67</v>
      </c>
      <c r="AD15" s="54">
        <f t="shared" ref="AD15:AD23" si="33">IF(AC15="Automatico",25%,15%)</f>
        <v>0.15</v>
      </c>
      <c r="AE15" s="59">
        <f t="shared" ref="AE15:AE21" si="34">AB15+AD15</f>
        <v>0.3</v>
      </c>
      <c r="AF15" s="54" t="s">
        <v>68</v>
      </c>
      <c r="AG15" s="54" t="s">
        <v>69</v>
      </c>
      <c r="AH15" s="54" t="s">
        <v>70</v>
      </c>
      <c r="AI15" s="59">
        <f>AI14-(AI14*AE15)</f>
        <v>0.1008</v>
      </c>
      <c r="AJ15" s="144"/>
      <c r="AK15" s="156"/>
      <c r="AL15" s="54">
        <f t="shared" ref="AL15:AL23" si="35">VALUE(AK15)</f>
        <v>0</v>
      </c>
      <c r="AM15" s="137"/>
      <c r="AN15" s="137"/>
      <c r="AO15" s="134"/>
      <c r="AP15" s="129"/>
      <c r="AQ15" s="150"/>
      <c r="AR15" s="129"/>
      <c r="AS15" s="127"/>
      <c r="AT15" s="127"/>
      <c r="AU15" s="129"/>
      <c r="AV15" s="129"/>
      <c r="AW15" s="198"/>
      <c r="AX15" s="170"/>
      <c r="AY15" s="129"/>
      <c r="AZ15" s="129"/>
      <c r="BA15" s="129"/>
      <c r="BB15" s="197"/>
      <c r="BC15" s="54" t="s">
        <v>170</v>
      </c>
      <c r="BD15" s="170"/>
      <c r="BE15" s="170"/>
      <c r="BF15" s="211"/>
      <c r="BG15" s="170"/>
      <c r="BH15" s="141"/>
      <c r="BI15" s="54"/>
      <c r="BJ15" s="54"/>
      <c r="BK15" s="54"/>
      <c r="BL15" s="54"/>
      <c r="BM15" s="54"/>
      <c r="BN15" s="107"/>
      <c r="BT15" s="95"/>
    </row>
    <row r="16" spans="1:72" ht="57" customHeight="1">
      <c r="A16" s="194"/>
      <c r="B16" s="129"/>
      <c r="C16" s="129"/>
      <c r="D16" s="129"/>
      <c r="E16" s="129"/>
      <c r="F16" s="150"/>
      <c r="G16" s="53" t="s">
        <v>171</v>
      </c>
      <c r="H16" s="129"/>
      <c r="I16" s="129"/>
      <c r="J16" s="179"/>
      <c r="K16" s="182"/>
      <c r="L16" s="144"/>
      <c r="M16" s="147"/>
      <c r="N16" s="64">
        <f t="shared" si="26"/>
        <v>0</v>
      </c>
      <c r="O16" s="129"/>
      <c r="P16" s="129"/>
      <c r="Q16" s="144"/>
      <c r="R16" s="54">
        <f t="shared" si="27"/>
        <v>0</v>
      </c>
      <c r="S16" s="144"/>
      <c r="T16" s="55">
        <f t="shared" si="28"/>
        <v>0</v>
      </c>
      <c r="U16" s="137"/>
      <c r="V16" s="58">
        <f t="shared" si="29"/>
        <v>0</v>
      </c>
      <c r="W16" s="134"/>
      <c r="X16" s="54"/>
      <c r="Y16" s="55" t="str">
        <f t="shared" si="30"/>
        <v xml:space="preserve"> </v>
      </c>
      <c r="Z16" s="55" t="str">
        <f t="shared" si="31"/>
        <v xml:space="preserve"> </v>
      </c>
      <c r="AA16" s="54"/>
      <c r="AB16" s="54" t="str">
        <f t="shared" si="32"/>
        <v/>
      </c>
      <c r="AC16" s="54"/>
      <c r="AD16" s="54">
        <f t="shared" si="33"/>
        <v>0.15</v>
      </c>
      <c r="AE16" s="59"/>
      <c r="AF16" s="54"/>
      <c r="AG16" s="54"/>
      <c r="AH16" s="54"/>
      <c r="AI16" s="59"/>
      <c r="AJ16" s="144"/>
      <c r="AK16" s="156"/>
      <c r="AL16" s="54">
        <f t="shared" si="35"/>
        <v>0</v>
      </c>
      <c r="AM16" s="137"/>
      <c r="AN16" s="137"/>
      <c r="AO16" s="134"/>
      <c r="AP16" s="129"/>
      <c r="AQ16" s="150"/>
      <c r="AR16" s="129"/>
      <c r="AS16" s="127"/>
      <c r="AT16" s="127"/>
      <c r="AU16" s="129"/>
      <c r="AV16" s="129"/>
      <c r="AW16" s="198"/>
      <c r="AX16" s="170"/>
      <c r="AY16" s="129"/>
      <c r="AZ16" s="129"/>
      <c r="BA16" s="129"/>
      <c r="BB16" s="197"/>
      <c r="BC16" s="54" t="s">
        <v>172</v>
      </c>
      <c r="BD16" s="208"/>
      <c r="BE16" s="208"/>
      <c r="BF16" s="212"/>
      <c r="BG16" s="208"/>
      <c r="BH16" s="209"/>
      <c r="BI16" s="54"/>
      <c r="BJ16" s="54"/>
      <c r="BK16" s="54"/>
      <c r="BL16" s="54"/>
      <c r="BM16" s="54"/>
      <c r="BN16" s="107"/>
      <c r="BT16" s="95"/>
    </row>
    <row r="17" spans="1:72" ht="51.6" hidden="1" customHeight="1">
      <c r="A17" s="195"/>
      <c r="B17" s="152"/>
      <c r="C17" s="152"/>
      <c r="D17" s="152"/>
      <c r="E17" s="152"/>
      <c r="F17" s="151"/>
      <c r="G17" s="98" t="s">
        <v>173</v>
      </c>
      <c r="H17" s="152"/>
      <c r="I17" s="152"/>
      <c r="J17" s="180"/>
      <c r="K17" s="183"/>
      <c r="L17" s="153"/>
      <c r="M17" s="177"/>
      <c r="N17" s="99">
        <f t="shared" si="26"/>
        <v>0</v>
      </c>
      <c r="O17" s="152"/>
      <c r="P17" s="152"/>
      <c r="Q17" s="153"/>
      <c r="R17" s="56">
        <f t="shared" si="27"/>
        <v>0</v>
      </c>
      <c r="S17" s="153"/>
      <c r="T17" s="66">
        <f t="shared" si="28"/>
        <v>0</v>
      </c>
      <c r="U17" s="154"/>
      <c r="V17" s="100">
        <f t="shared" si="29"/>
        <v>0</v>
      </c>
      <c r="W17" s="135"/>
      <c r="X17" s="56"/>
      <c r="Y17" s="66" t="str">
        <f t="shared" si="30"/>
        <v xml:space="preserve"> </v>
      </c>
      <c r="Z17" s="66" t="str">
        <f t="shared" si="31"/>
        <v xml:space="preserve"> </v>
      </c>
      <c r="AA17" s="56"/>
      <c r="AB17" s="56" t="str">
        <f t="shared" si="32"/>
        <v/>
      </c>
      <c r="AC17" s="56"/>
      <c r="AD17" s="56">
        <f t="shared" si="33"/>
        <v>0.15</v>
      </c>
      <c r="AE17" s="101"/>
      <c r="AF17" s="56"/>
      <c r="AG17" s="56"/>
      <c r="AH17" s="56"/>
      <c r="AI17" s="101"/>
      <c r="AJ17" s="153"/>
      <c r="AK17" s="157"/>
      <c r="AL17" s="56">
        <f>VALUE(AK13)</f>
        <v>0.2</v>
      </c>
      <c r="AM17" s="154"/>
      <c r="AN17" s="154"/>
      <c r="AO17" s="135"/>
      <c r="AP17" s="152"/>
      <c r="AQ17" s="151"/>
      <c r="AR17" s="152"/>
      <c r="AS17" s="132"/>
      <c r="AT17" s="132"/>
      <c r="AU17" s="152"/>
      <c r="AV17" s="152"/>
      <c r="AW17" s="199"/>
      <c r="AX17" s="171"/>
      <c r="AY17" s="152"/>
      <c r="AZ17" s="152"/>
      <c r="BA17" s="152"/>
      <c r="BB17" s="140"/>
      <c r="BC17" s="56"/>
      <c r="BD17" s="56"/>
      <c r="BE17" s="56"/>
      <c r="BF17" s="56" t="s">
        <v>130</v>
      </c>
      <c r="BG17" s="56"/>
      <c r="BH17" s="102"/>
      <c r="BI17" s="56"/>
      <c r="BJ17" s="56"/>
      <c r="BK17" s="56"/>
      <c r="BL17" s="56"/>
      <c r="BM17" s="56"/>
      <c r="BN17" s="112"/>
      <c r="BO17" s="96"/>
      <c r="BP17" s="96"/>
      <c r="BQ17" s="96"/>
      <c r="BR17" s="96"/>
      <c r="BS17" s="96"/>
      <c r="BT17" s="97"/>
    </row>
    <row r="18" spans="1:72" ht="220.5" customHeight="1">
      <c r="A18" s="193">
        <v>3</v>
      </c>
      <c r="B18" s="131" t="s">
        <v>53</v>
      </c>
      <c r="C18" s="131" t="s">
        <v>174</v>
      </c>
      <c r="D18" s="131" t="s">
        <v>55</v>
      </c>
      <c r="E18" s="131" t="s">
        <v>175</v>
      </c>
      <c r="F18" s="67" t="s">
        <v>176</v>
      </c>
      <c r="G18" s="67" t="s">
        <v>177</v>
      </c>
      <c r="H18" s="131" t="s">
        <v>178</v>
      </c>
      <c r="I18" s="131" t="s">
        <v>179</v>
      </c>
      <c r="J18" s="178" t="s">
        <v>180</v>
      </c>
      <c r="K18" s="181" t="s">
        <v>62</v>
      </c>
      <c r="L18" s="143" t="str">
        <f t="shared" ref="L18" si="36">IF(K18=0,"Defina la frecuencia",IF(K18="2 veces por año","Muy baja",IF(K18="3 a 24 veces por año","Baja",IF(K18="24 a 500 veces por año","Media",IF(K18="500 veces al año y maximo 5000veces por año","Alta","Muy alta")))))</f>
        <v>Muy baja</v>
      </c>
      <c r="M18" s="146" t="str">
        <f t="shared" ref="M18" si="37">IF(L18="Muy baja","20%",IF(L18="Baja","40%",IF(L18="Media","60%",IF(L18="Alta","80%",IF(L18="Muy alta","100%","Defina la Frecuencia")))))</f>
        <v>20%</v>
      </c>
      <c r="N18" s="92">
        <f t="shared" si="26"/>
        <v>0.2</v>
      </c>
      <c r="O18" s="131"/>
      <c r="P18" s="131" t="s">
        <v>181</v>
      </c>
      <c r="Q18" s="143">
        <f t="shared" ref="Q18" si="38">IF(O18=0,0,IF(O18="Afectación menor a 10 SMLMV","Leve 20%",IF(O18="Entre 10 y 50 SMLMV","Menor 40%",IF(O18="Entre 50 y 100 SMLMV","Moderado 60%",IF(O18="Entre 100 y 500 SMLMV","Mayor 80%","Catastrofico 100%")))))</f>
        <v>0</v>
      </c>
      <c r="R18" s="68">
        <f t="shared" si="27"/>
        <v>0</v>
      </c>
      <c r="S18" s="143" t="str">
        <f t="shared" ref="S18" si="39">IF(P18=0,0,IF(P18="El riesgo afecta la imagen de algún área del Instituto","Leve 20%",IF(P18="El riesgo afecta la imagen del Instituto internamente, de conocimiento general nivel interno, de junta directiva y proveedores","Menor 40%",IF(P18="El riesgo afecta la imagen del Instituto con algunos usuarios de relevancia frente al logro de los objetivos","Moderado 60%",IF(P18="El riesgo afecta la imagen del Instituto con efecto publicitario sostenido a nivel de sector administrativo, nivel departamental o municipal","Mayor 80%","Catastrofico 100%")))))</f>
        <v>Moderado 60%</v>
      </c>
      <c r="T18" s="70">
        <f t="shared" si="28"/>
        <v>0.6</v>
      </c>
      <c r="U18" s="136">
        <f t="shared" ref="U18" si="40">IF(R18&gt;T18,R18,T18)</f>
        <v>0.6</v>
      </c>
      <c r="V18" s="69">
        <f t="shared" si="29"/>
        <v>0.6</v>
      </c>
      <c r="W18" s="133" t="str">
        <f>VLOOKUP(N18,Matriz!$B$3:$G$8,MATCH(V18,Matriz!$B$3:$G$3,0),FALSE)</f>
        <v>Moderado</v>
      </c>
      <c r="X18" s="67" t="s">
        <v>182</v>
      </c>
      <c r="Y18" s="70" t="str">
        <f t="shared" si="30"/>
        <v xml:space="preserve"> </v>
      </c>
      <c r="Z18" s="70" t="str">
        <f t="shared" si="31"/>
        <v>X</v>
      </c>
      <c r="AA18" s="68" t="s">
        <v>86</v>
      </c>
      <c r="AB18" s="68">
        <f t="shared" si="32"/>
        <v>0.1</v>
      </c>
      <c r="AC18" s="68" t="s">
        <v>67</v>
      </c>
      <c r="AD18" s="68">
        <f t="shared" si="33"/>
        <v>0.15</v>
      </c>
      <c r="AE18" s="72">
        <f t="shared" si="34"/>
        <v>0.25</v>
      </c>
      <c r="AF18" s="68" t="s">
        <v>68</v>
      </c>
      <c r="AG18" s="68" t="s">
        <v>69</v>
      </c>
      <c r="AH18" s="68" t="s">
        <v>70</v>
      </c>
      <c r="AI18" s="72">
        <f>M18-(M18*AE18)</f>
        <v>0.15000000000000002</v>
      </c>
      <c r="AJ18" s="143" t="str">
        <f>IF(AK18=0,"Valore el control",IF(AK18=20%,"Muy baja",IF(AK18=40%,"Baja",IF(AK18=60%,"Media",IF(AK18=80%,"Alta","Muy alta")))))</f>
        <v>Muy baja</v>
      </c>
      <c r="AK18" s="155">
        <f>IF(AI21&lt;20%,20%,IF(AI21&lt;40%,40%,IF(AI21&lt;60%,60%,IF(AI21&lt;80%,80%,100%))))</f>
        <v>0.2</v>
      </c>
      <c r="AL18" s="68" t="e">
        <f>VALUE(#REF!)</f>
        <v>#REF!</v>
      </c>
      <c r="AM18" s="136" t="str">
        <f t="shared" ref="AM18" si="41">IF(AN18=0,0,IF(AN18=20%,"Leve 20%",IF(AN18=40%,"Menor 40%",IF(AN18=60%,"Moderado 60%",IF(AN18=80%,"Mayor 80%","Catastrofico 100%")))))</f>
        <v>Moderado 60%</v>
      </c>
      <c r="AN18" s="136">
        <f t="shared" ref="AN18" si="42">U18</f>
        <v>0.6</v>
      </c>
      <c r="AO18" s="133" t="str">
        <f>VLOOKUP(AK18,Matriz!$B$3:$G$8,MATCH(AN18,Matriz!$B$3:$G$3,0),FALSE)</f>
        <v>Moderado</v>
      </c>
      <c r="AP18" s="68" t="s">
        <v>71</v>
      </c>
      <c r="AQ18" s="67" t="s">
        <v>183</v>
      </c>
      <c r="AR18" s="68" t="s">
        <v>73</v>
      </c>
      <c r="AS18" s="73">
        <v>44562</v>
      </c>
      <c r="AT18" s="113">
        <v>44926</v>
      </c>
      <c r="AU18" s="68" t="s">
        <v>74</v>
      </c>
      <c r="AV18" s="105" t="s">
        <v>184</v>
      </c>
      <c r="AW18" s="117" t="s">
        <v>185</v>
      </c>
      <c r="AX18" s="131" t="s">
        <v>77</v>
      </c>
      <c r="AY18" s="121" t="s">
        <v>186</v>
      </c>
      <c r="AZ18" s="122" t="s">
        <v>187</v>
      </c>
      <c r="BA18" s="71" t="s">
        <v>188</v>
      </c>
      <c r="BB18" s="123">
        <v>0.25</v>
      </c>
      <c r="BC18" s="68" t="s">
        <v>189</v>
      </c>
      <c r="BD18" s="68" t="s">
        <v>77</v>
      </c>
      <c r="BE18" s="121" t="s">
        <v>186</v>
      </c>
      <c r="BF18" s="122" t="s">
        <v>187</v>
      </c>
      <c r="BG18" s="68" t="s">
        <v>190</v>
      </c>
      <c r="BH18" s="75">
        <v>0.5</v>
      </c>
      <c r="BI18" s="68"/>
      <c r="BJ18" s="68"/>
      <c r="BK18" s="68"/>
      <c r="BL18" s="68"/>
      <c r="BM18" s="68"/>
      <c r="BN18" s="106"/>
    </row>
    <row r="19" spans="1:72" ht="120.75" customHeight="1">
      <c r="A19" s="194"/>
      <c r="B19" s="129"/>
      <c r="C19" s="129"/>
      <c r="D19" s="129"/>
      <c r="E19" s="129"/>
      <c r="F19" s="53" t="s">
        <v>191</v>
      </c>
      <c r="G19" s="53" t="s">
        <v>192</v>
      </c>
      <c r="H19" s="129"/>
      <c r="I19" s="129"/>
      <c r="J19" s="179"/>
      <c r="K19" s="182"/>
      <c r="L19" s="144"/>
      <c r="M19" s="147"/>
      <c r="N19" s="64">
        <f t="shared" si="26"/>
        <v>0</v>
      </c>
      <c r="O19" s="129"/>
      <c r="P19" s="129"/>
      <c r="Q19" s="144"/>
      <c r="R19" s="54">
        <f t="shared" si="27"/>
        <v>0</v>
      </c>
      <c r="S19" s="144"/>
      <c r="T19" s="55">
        <f t="shared" si="28"/>
        <v>0</v>
      </c>
      <c r="U19" s="137"/>
      <c r="V19" s="58">
        <f t="shared" si="29"/>
        <v>0</v>
      </c>
      <c r="W19" s="134"/>
      <c r="X19" s="53" t="s">
        <v>193</v>
      </c>
      <c r="Y19" s="55" t="str">
        <f t="shared" si="30"/>
        <v>X</v>
      </c>
      <c r="Z19" s="55" t="str">
        <f t="shared" si="31"/>
        <v xml:space="preserve"> </v>
      </c>
      <c r="AA19" s="54" t="s">
        <v>66</v>
      </c>
      <c r="AB19" s="54">
        <f t="shared" si="32"/>
        <v>0.25</v>
      </c>
      <c r="AC19" s="54" t="s">
        <v>67</v>
      </c>
      <c r="AD19" s="54">
        <f t="shared" si="33"/>
        <v>0.15</v>
      </c>
      <c r="AE19" s="59">
        <f t="shared" si="34"/>
        <v>0.4</v>
      </c>
      <c r="AF19" s="54" t="s">
        <v>68</v>
      </c>
      <c r="AG19" s="54" t="s">
        <v>69</v>
      </c>
      <c r="AH19" s="54" t="s">
        <v>70</v>
      </c>
      <c r="AI19" s="59">
        <f>AI18-(AI18*AE19)</f>
        <v>9.0000000000000011E-2</v>
      </c>
      <c r="AJ19" s="144"/>
      <c r="AK19" s="156"/>
      <c r="AL19" s="54">
        <f t="shared" si="35"/>
        <v>0</v>
      </c>
      <c r="AM19" s="137"/>
      <c r="AN19" s="137"/>
      <c r="AO19" s="134"/>
      <c r="AP19" s="54" t="s">
        <v>71</v>
      </c>
      <c r="AQ19" s="53" t="s">
        <v>194</v>
      </c>
      <c r="AR19" s="54" t="s">
        <v>73</v>
      </c>
      <c r="AS19" s="61">
        <v>44562</v>
      </c>
      <c r="AT19" s="103">
        <v>44926</v>
      </c>
      <c r="AU19" s="54" t="s">
        <v>74</v>
      </c>
      <c r="AV19" s="60" t="s">
        <v>194</v>
      </c>
      <c r="AW19" s="118" t="s">
        <v>161</v>
      </c>
      <c r="AX19" s="129"/>
      <c r="AY19" s="60" t="s">
        <v>194</v>
      </c>
      <c r="AZ19" s="60" t="s">
        <v>162</v>
      </c>
      <c r="BA19" s="60" t="s">
        <v>195</v>
      </c>
      <c r="BB19" s="124"/>
      <c r="BC19" s="54" t="s">
        <v>196</v>
      </c>
      <c r="BD19" s="54" t="s">
        <v>77</v>
      </c>
      <c r="BE19" s="60" t="s">
        <v>194</v>
      </c>
      <c r="BF19" s="54" t="s">
        <v>197</v>
      </c>
      <c r="BG19" s="54" t="s">
        <v>198</v>
      </c>
      <c r="BH19" s="63">
        <v>0.5</v>
      </c>
      <c r="BI19" s="54"/>
      <c r="BJ19" s="54"/>
      <c r="BK19" s="54"/>
      <c r="BL19" s="54"/>
      <c r="BM19" s="54"/>
      <c r="BN19" s="107"/>
    </row>
    <row r="20" spans="1:72" ht="63.6" customHeight="1">
      <c r="A20" s="194"/>
      <c r="B20" s="129"/>
      <c r="C20" s="129"/>
      <c r="D20" s="129"/>
      <c r="E20" s="129"/>
      <c r="F20" s="54"/>
      <c r="G20" s="53" t="s">
        <v>199</v>
      </c>
      <c r="H20" s="129"/>
      <c r="I20" s="129"/>
      <c r="J20" s="179"/>
      <c r="K20" s="182"/>
      <c r="L20" s="144"/>
      <c r="M20" s="147"/>
      <c r="N20" s="64">
        <f t="shared" si="26"/>
        <v>0</v>
      </c>
      <c r="O20" s="129"/>
      <c r="P20" s="129"/>
      <c r="Q20" s="144"/>
      <c r="R20" s="54">
        <f t="shared" si="27"/>
        <v>0</v>
      </c>
      <c r="S20" s="144"/>
      <c r="T20" s="55">
        <f t="shared" si="28"/>
        <v>0</v>
      </c>
      <c r="U20" s="137"/>
      <c r="V20" s="58">
        <f t="shared" si="29"/>
        <v>0</v>
      </c>
      <c r="W20" s="134"/>
      <c r="X20" s="53" t="s">
        <v>200</v>
      </c>
      <c r="Y20" s="55" t="str">
        <f t="shared" si="30"/>
        <v>X</v>
      </c>
      <c r="Z20" s="55" t="str">
        <f t="shared" si="31"/>
        <v xml:space="preserve"> </v>
      </c>
      <c r="AA20" s="54" t="s">
        <v>66</v>
      </c>
      <c r="AB20" s="54">
        <f t="shared" si="32"/>
        <v>0.25</v>
      </c>
      <c r="AC20" s="54" t="s">
        <v>67</v>
      </c>
      <c r="AD20" s="54">
        <f t="shared" si="33"/>
        <v>0.15</v>
      </c>
      <c r="AE20" s="59">
        <f t="shared" si="34"/>
        <v>0.4</v>
      </c>
      <c r="AF20" s="54" t="s">
        <v>68</v>
      </c>
      <c r="AG20" s="54" t="s">
        <v>69</v>
      </c>
      <c r="AH20" s="54" t="s">
        <v>70</v>
      </c>
      <c r="AI20" s="59">
        <f>AI19-(AI19*AE20)</f>
        <v>5.4000000000000006E-2</v>
      </c>
      <c r="AJ20" s="144"/>
      <c r="AK20" s="156"/>
      <c r="AL20" s="54">
        <f t="shared" si="35"/>
        <v>0</v>
      </c>
      <c r="AM20" s="137"/>
      <c r="AN20" s="137"/>
      <c r="AO20" s="134"/>
      <c r="AP20" s="54" t="s">
        <v>71</v>
      </c>
      <c r="AQ20" s="129" t="s">
        <v>201</v>
      </c>
      <c r="AR20" s="129" t="s">
        <v>73</v>
      </c>
      <c r="AS20" s="127">
        <v>44562</v>
      </c>
      <c r="AT20" s="127">
        <v>44926</v>
      </c>
      <c r="AU20" s="129" t="s">
        <v>74</v>
      </c>
      <c r="AV20" s="159" t="s">
        <v>202</v>
      </c>
      <c r="AW20" s="161" t="s">
        <v>203</v>
      </c>
      <c r="AX20" s="129"/>
      <c r="AY20" s="129"/>
      <c r="AZ20" s="163" t="s">
        <v>204</v>
      </c>
      <c r="BA20" s="129" t="s">
        <v>205</v>
      </c>
      <c r="BB20" s="140">
        <v>1</v>
      </c>
      <c r="BC20" s="54" t="s">
        <v>206</v>
      </c>
      <c r="BD20" s="152" t="s">
        <v>77</v>
      </c>
      <c r="BE20" s="54"/>
      <c r="BF20" s="54" t="s">
        <v>130</v>
      </c>
      <c r="BG20" s="54" t="s">
        <v>207</v>
      </c>
      <c r="BH20" s="63"/>
      <c r="BI20" s="54"/>
      <c r="BJ20" s="54"/>
      <c r="BK20" s="54"/>
      <c r="BL20" s="54"/>
      <c r="BM20" s="54"/>
      <c r="BN20" s="107"/>
    </row>
    <row r="21" spans="1:72" ht="75.599999999999994" customHeight="1">
      <c r="A21" s="194"/>
      <c r="B21" s="129"/>
      <c r="C21" s="129"/>
      <c r="D21" s="129"/>
      <c r="E21" s="129"/>
      <c r="F21" s="54"/>
      <c r="G21" s="53" t="s">
        <v>208</v>
      </c>
      <c r="H21" s="129"/>
      <c r="I21" s="129"/>
      <c r="J21" s="179"/>
      <c r="K21" s="182"/>
      <c r="L21" s="144"/>
      <c r="M21" s="147"/>
      <c r="N21" s="64">
        <f t="shared" si="26"/>
        <v>0</v>
      </c>
      <c r="O21" s="129"/>
      <c r="P21" s="129"/>
      <c r="Q21" s="144"/>
      <c r="R21" s="54">
        <f t="shared" si="27"/>
        <v>0</v>
      </c>
      <c r="S21" s="144"/>
      <c r="T21" s="55">
        <f t="shared" si="28"/>
        <v>0</v>
      </c>
      <c r="U21" s="137"/>
      <c r="V21" s="58">
        <f t="shared" si="29"/>
        <v>0</v>
      </c>
      <c r="W21" s="134"/>
      <c r="X21" s="53" t="s">
        <v>209</v>
      </c>
      <c r="Y21" s="55" t="str">
        <f t="shared" si="30"/>
        <v>X</v>
      </c>
      <c r="Z21" s="55" t="str">
        <f t="shared" si="31"/>
        <v xml:space="preserve"> </v>
      </c>
      <c r="AA21" s="54" t="s">
        <v>66</v>
      </c>
      <c r="AB21" s="54">
        <f t="shared" si="32"/>
        <v>0.25</v>
      </c>
      <c r="AC21" s="54" t="s">
        <v>67</v>
      </c>
      <c r="AD21" s="54">
        <f t="shared" si="33"/>
        <v>0.15</v>
      </c>
      <c r="AE21" s="59">
        <f t="shared" si="34"/>
        <v>0.4</v>
      </c>
      <c r="AF21" s="54" t="s">
        <v>68</v>
      </c>
      <c r="AG21" s="54" t="s">
        <v>69</v>
      </c>
      <c r="AH21" s="54" t="s">
        <v>70</v>
      </c>
      <c r="AI21" s="59">
        <f>AI20-(AI20*AE21)</f>
        <v>3.2399999999999998E-2</v>
      </c>
      <c r="AJ21" s="144"/>
      <c r="AK21" s="156"/>
      <c r="AL21" s="54">
        <f>VALUE(AK18)</f>
        <v>0.2</v>
      </c>
      <c r="AM21" s="137"/>
      <c r="AN21" s="137"/>
      <c r="AO21" s="134"/>
      <c r="AP21" s="129" t="s">
        <v>71</v>
      </c>
      <c r="AQ21" s="129"/>
      <c r="AR21" s="129"/>
      <c r="AS21" s="127"/>
      <c r="AT21" s="127"/>
      <c r="AU21" s="129"/>
      <c r="AV21" s="159"/>
      <c r="AW21" s="161"/>
      <c r="AX21" s="129"/>
      <c r="AY21" s="129"/>
      <c r="AZ21" s="163"/>
      <c r="BA21" s="129"/>
      <c r="BB21" s="141"/>
      <c r="BC21" s="152" t="s">
        <v>210</v>
      </c>
      <c r="BD21" s="170"/>
      <c r="BE21" s="152"/>
      <c r="BF21" s="152" t="s">
        <v>130</v>
      </c>
      <c r="BG21" s="152" t="s">
        <v>211</v>
      </c>
      <c r="BH21" s="140">
        <v>1</v>
      </c>
      <c r="BI21" s="54"/>
      <c r="BJ21" s="54"/>
      <c r="BK21" s="54"/>
      <c r="BL21" s="54"/>
      <c r="BM21" s="54"/>
      <c r="BN21" s="107"/>
    </row>
    <row r="22" spans="1:72" ht="38.450000000000003" customHeight="1">
      <c r="A22" s="194"/>
      <c r="B22" s="129"/>
      <c r="C22" s="129"/>
      <c r="D22" s="129"/>
      <c r="E22" s="129"/>
      <c r="F22" s="54"/>
      <c r="G22" s="53" t="s">
        <v>212</v>
      </c>
      <c r="H22" s="129"/>
      <c r="I22" s="129"/>
      <c r="J22" s="179"/>
      <c r="K22" s="182"/>
      <c r="L22" s="144"/>
      <c r="M22" s="147"/>
      <c r="N22" s="64">
        <f t="shared" si="26"/>
        <v>0</v>
      </c>
      <c r="O22" s="129"/>
      <c r="P22" s="129"/>
      <c r="Q22" s="144"/>
      <c r="R22" s="54">
        <f t="shared" si="27"/>
        <v>0</v>
      </c>
      <c r="S22" s="144"/>
      <c r="T22" s="55">
        <f t="shared" si="28"/>
        <v>0</v>
      </c>
      <c r="U22" s="137"/>
      <c r="V22" s="58">
        <f t="shared" si="29"/>
        <v>0</v>
      </c>
      <c r="W22" s="134"/>
      <c r="X22" s="54"/>
      <c r="Y22" s="55" t="str">
        <f t="shared" si="30"/>
        <v xml:space="preserve"> </v>
      </c>
      <c r="Z22" s="55" t="str">
        <f t="shared" si="31"/>
        <v xml:space="preserve"> </v>
      </c>
      <c r="AA22" s="54"/>
      <c r="AB22" s="54" t="str">
        <f t="shared" si="32"/>
        <v/>
      </c>
      <c r="AC22" s="54"/>
      <c r="AD22" s="54">
        <f t="shared" si="33"/>
        <v>0.15</v>
      </c>
      <c r="AE22" s="59"/>
      <c r="AF22" s="54"/>
      <c r="AG22" s="54"/>
      <c r="AH22" s="54"/>
      <c r="AI22" s="59"/>
      <c r="AJ22" s="144"/>
      <c r="AK22" s="156"/>
      <c r="AL22" s="54">
        <f t="shared" si="35"/>
        <v>0</v>
      </c>
      <c r="AM22" s="137"/>
      <c r="AN22" s="137"/>
      <c r="AO22" s="134"/>
      <c r="AP22" s="129"/>
      <c r="AQ22" s="129"/>
      <c r="AR22" s="129"/>
      <c r="AS22" s="127"/>
      <c r="AT22" s="127"/>
      <c r="AU22" s="129"/>
      <c r="AV22" s="159"/>
      <c r="AW22" s="161"/>
      <c r="AX22" s="129"/>
      <c r="AY22" s="129"/>
      <c r="AZ22" s="163"/>
      <c r="BA22" s="129"/>
      <c r="BB22" s="141"/>
      <c r="BC22" s="170"/>
      <c r="BD22" s="170"/>
      <c r="BE22" s="170"/>
      <c r="BF22" s="170"/>
      <c r="BG22" s="170"/>
      <c r="BH22" s="141"/>
      <c r="BI22" s="54"/>
      <c r="BJ22" s="54"/>
      <c r="BK22" s="54"/>
      <c r="BL22" s="54"/>
      <c r="BM22" s="54"/>
      <c r="BN22" s="107"/>
    </row>
    <row r="23" spans="1:72" ht="39" customHeight="1" thickBot="1">
      <c r="A23" s="207"/>
      <c r="B23" s="130"/>
      <c r="C23" s="130"/>
      <c r="D23" s="130"/>
      <c r="E23" s="130"/>
      <c r="F23" s="77"/>
      <c r="G23" s="76" t="s">
        <v>213</v>
      </c>
      <c r="H23" s="130"/>
      <c r="I23" s="130"/>
      <c r="J23" s="187"/>
      <c r="K23" s="200"/>
      <c r="L23" s="145"/>
      <c r="M23" s="148"/>
      <c r="N23" s="78">
        <f t="shared" si="26"/>
        <v>0</v>
      </c>
      <c r="O23" s="130"/>
      <c r="P23" s="130"/>
      <c r="Q23" s="145"/>
      <c r="R23" s="77">
        <f t="shared" si="27"/>
        <v>0</v>
      </c>
      <c r="S23" s="145"/>
      <c r="T23" s="79">
        <f t="shared" si="28"/>
        <v>0</v>
      </c>
      <c r="U23" s="138"/>
      <c r="V23" s="80">
        <f t="shared" si="29"/>
        <v>0</v>
      </c>
      <c r="W23" s="139"/>
      <c r="X23" s="77"/>
      <c r="Y23" s="79" t="str">
        <f t="shared" si="30"/>
        <v xml:space="preserve"> </v>
      </c>
      <c r="Z23" s="79" t="str">
        <f t="shared" si="31"/>
        <v xml:space="preserve"> </v>
      </c>
      <c r="AA23" s="77"/>
      <c r="AB23" s="77" t="str">
        <f t="shared" si="32"/>
        <v/>
      </c>
      <c r="AC23" s="77"/>
      <c r="AD23" s="77">
        <f t="shared" si="33"/>
        <v>0.15</v>
      </c>
      <c r="AE23" s="81"/>
      <c r="AF23" s="77"/>
      <c r="AG23" s="77"/>
      <c r="AH23" s="77"/>
      <c r="AI23" s="81"/>
      <c r="AJ23" s="145"/>
      <c r="AK23" s="158"/>
      <c r="AL23" s="77">
        <f t="shared" si="35"/>
        <v>0</v>
      </c>
      <c r="AM23" s="138"/>
      <c r="AN23" s="138"/>
      <c r="AO23" s="139"/>
      <c r="AP23" s="130"/>
      <c r="AQ23" s="130"/>
      <c r="AR23" s="130"/>
      <c r="AS23" s="128"/>
      <c r="AT23" s="128"/>
      <c r="AU23" s="130"/>
      <c r="AV23" s="160"/>
      <c r="AW23" s="162"/>
      <c r="AX23" s="130"/>
      <c r="AY23" s="130"/>
      <c r="AZ23" s="164"/>
      <c r="BA23" s="130"/>
      <c r="BB23" s="142"/>
      <c r="BC23" s="171"/>
      <c r="BD23" s="171"/>
      <c r="BE23" s="171"/>
      <c r="BF23" s="171"/>
      <c r="BG23" s="171"/>
      <c r="BH23" s="142"/>
      <c r="BI23" s="77"/>
      <c r="BJ23" s="77"/>
      <c r="BK23" s="77"/>
      <c r="BL23" s="77"/>
      <c r="BM23" s="77"/>
      <c r="BN23" s="108"/>
    </row>
    <row r="24" spans="1:72"/>
    <row r="25" spans="1:72"/>
    <row r="26" spans="1:72"/>
    <row r="27" spans="1:72"/>
    <row r="28" spans="1:72"/>
    <row r="29" spans="1:72"/>
    <row r="30" spans="1:72"/>
    <row r="31" spans="1:72"/>
    <row r="32" spans="1:7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44">
    <mergeCell ref="BG14:BG16"/>
    <mergeCell ref="BH14:BH16"/>
    <mergeCell ref="BG21:BG23"/>
    <mergeCell ref="BH21:BH23"/>
    <mergeCell ref="BD14:BD16"/>
    <mergeCell ref="BE14:BE16"/>
    <mergeCell ref="BF14:BF16"/>
    <mergeCell ref="BC21:BC23"/>
    <mergeCell ref="BD20:BD23"/>
    <mergeCell ref="BF21:BF23"/>
    <mergeCell ref="BE21:BE23"/>
    <mergeCell ref="A13:A17"/>
    <mergeCell ref="A18:A23"/>
    <mergeCell ref="B13:B17"/>
    <mergeCell ref="C13:C17"/>
    <mergeCell ref="D13:D17"/>
    <mergeCell ref="E13:E17"/>
    <mergeCell ref="B18:B23"/>
    <mergeCell ref="C18:C23"/>
    <mergeCell ref="D18:D23"/>
    <mergeCell ref="BB14:BB17"/>
    <mergeCell ref="AT14:AT17"/>
    <mergeCell ref="AU14:AU17"/>
    <mergeCell ref="AV14:AV17"/>
    <mergeCell ref="AW14:AW17"/>
    <mergeCell ref="K18:K23"/>
    <mergeCell ref="AQ14:AQ17"/>
    <mergeCell ref="AR14:AR17"/>
    <mergeCell ref="X5:X6"/>
    <mergeCell ref="AA5:AH5"/>
    <mergeCell ref="AI5:AI6"/>
    <mergeCell ref="AJ5:AJ6"/>
    <mergeCell ref="AK5:AK6"/>
    <mergeCell ref="AM5:AM6"/>
    <mergeCell ref="AQ4:AV5"/>
    <mergeCell ref="AW4:BB5"/>
    <mergeCell ref="AN5:AN6"/>
    <mergeCell ref="AO5:AO6"/>
    <mergeCell ref="AP5:AP6"/>
    <mergeCell ref="AM18:AM23"/>
    <mergeCell ref="AN18:AN23"/>
    <mergeCell ref="AO18:AO23"/>
    <mergeCell ref="O18:O23"/>
    <mergeCell ref="P18:P23"/>
    <mergeCell ref="X4:AP4"/>
    <mergeCell ref="Y5:Z5"/>
    <mergeCell ref="AB7:AB9"/>
    <mergeCell ref="AD7:AD9"/>
    <mergeCell ref="Q7:Q12"/>
    <mergeCell ref="A1:B3"/>
    <mergeCell ref="BJ7:BJ9"/>
    <mergeCell ref="BK7:BK9"/>
    <mergeCell ref="BD7:BD9"/>
    <mergeCell ref="Z7:Z9"/>
    <mergeCell ref="H7:H12"/>
    <mergeCell ref="A7:A12"/>
    <mergeCell ref="AJ7:AJ12"/>
    <mergeCell ref="AK7:AK12"/>
    <mergeCell ref="A4:B6"/>
    <mergeCell ref="E4:E6"/>
    <mergeCell ref="K7:K12"/>
    <mergeCell ref="O7:O12"/>
    <mergeCell ref="P7:P12"/>
    <mergeCell ref="J7:J12"/>
    <mergeCell ref="C7:C12"/>
    <mergeCell ref="B7:B12"/>
    <mergeCell ref="BC4:BH5"/>
    <mergeCell ref="BI4:BN5"/>
    <mergeCell ref="J1:L3"/>
    <mergeCell ref="C1:I1"/>
    <mergeCell ref="C2:I2"/>
    <mergeCell ref="C3:E3"/>
    <mergeCell ref="F3:I3"/>
    <mergeCell ref="M13:M17"/>
    <mergeCell ref="P13:P17"/>
    <mergeCell ref="H18:H23"/>
    <mergeCell ref="H13:H17"/>
    <mergeCell ref="I13:I17"/>
    <mergeCell ref="J13:J17"/>
    <mergeCell ref="K13:K17"/>
    <mergeCell ref="L13:L17"/>
    <mergeCell ref="I18:I23"/>
    <mergeCell ref="L7:L12"/>
    <mergeCell ref="M7:M12"/>
    <mergeCell ref="I7:I12"/>
    <mergeCell ref="D7:D12"/>
    <mergeCell ref="E7:E12"/>
    <mergeCell ref="D4:D6"/>
    <mergeCell ref="C4:C6"/>
    <mergeCell ref="F4:W5"/>
    <mergeCell ref="N7:N9"/>
    <mergeCell ref="J18:J23"/>
    <mergeCell ref="AW20:AW23"/>
    <mergeCell ref="AZ20:AZ23"/>
    <mergeCell ref="S7:S12"/>
    <mergeCell ref="U7:U12"/>
    <mergeCell ref="W7:W12"/>
    <mergeCell ref="AM7:AM12"/>
    <mergeCell ref="AN7:AN12"/>
    <mergeCell ref="AO7:AO12"/>
    <mergeCell ref="AP7:AP12"/>
    <mergeCell ref="AX7:AX12"/>
    <mergeCell ref="AM13:AM17"/>
    <mergeCell ref="AN13:AN17"/>
    <mergeCell ref="V7:V9"/>
    <mergeCell ref="Y7:Y9"/>
    <mergeCell ref="AL7:AL9"/>
    <mergeCell ref="AE7:AE9"/>
    <mergeCell ref="AI7:AI9"/>
    <mergeCell ref="AX13:AX17"/>
    <mergeCell ref="E18:E23"/>
    <mergeCell ref="L18:L23"/>
    <mergeCell ref="M18:M23"/>
    <mergeCell ref="Q18:Q23"/>
    <mergeCell ref="S18:S23"/>
    <mergeCell ref="F13:F17"/>
    <mergeCell ref="O13:O17"/>
    <mergeCell ref="S13:S17"/>
    <mergeCell ref="U13:U17"/>
    <mergeCell ref="Q13:Q17"/>
    <mergeCell ref="AS20:AS23"/>
    <mergeCell ref="AT20:AT23"/>
    <mergeCell ref="AU20:AU23"/>
    <mergeCell ref="AX18:AX23"/>
    <mergeCell ref="AS14:AS17"/>
    <mergeCell ref="AO13:AO17"/>
    <mergeCell ref="U18:U23"/>
    <mergeCell ref="W18:W23"/>
    <mergeCell ref="BB20:BB23"/>
    <mergeCell ref="BA20:BA23"/>
    <mergeCell ref="W13:W17"/>
    <mergeCell ref="AY20:AY23"/>
    <mergeCell ref="AY14:AY17"/>
    <mergeCell ref="AZ14:AZ17"/>
    <mergeCell ref="BA14:BA17"/>
    <mergeCell ref="AJ13:AJ17"/>
    <mergeCell ref="AK13:AK17"/>
    <mergeCell ref="AR20:AR23"/>
    <mergeCell ref="AJ18:AJ23"/>
    <mergeCell ref="AK18:AK23"/>
    <mergeCell ref="AP21:AP23"/>
    <mergeCell ref="AQ20:AQ23"/>
    <mergeCell ref="AV20:AV23"/>
    <mergeCell ref="AP13:AP17"/>
  </mergeCells>
  <conditionalFormatting sqref="L7:N7 L13:N13 N10:N12">
    <cfRule type="expression" dxfId="91" priority="200">
      <formula>IF($L7="Muy alta",TRUE,FALSE)</formula>
    </cfRule>
    <cfRule type="expression" dxfId="90" priority="201">
      <formula>IF($L7="Alta",TRUE,FALSE)</formula>
    </cfRule>
    <cfRule type="expression" dxfId="89" priority="202">
      <formula>IF($L7="Media",TRUE,FALSE)</formula>
    </cfRule>
    <cfRule type="expression" dxfId="88" priority="204">
      <formula>IF($L7="Baja",TRUE,FALSE)</formula>
    </cfRule>
    <cfRule type="expression" dxfId="87" priority="205">
      <formula>IF($L7="Muy Baja",TRUE,FALSE)</formula>
    </cfRule>
  </conditionalFormatting>
  <conditionalFormatting sqref="U7:V7 U13:V13 AM7:AN7 V15:V17 V10:V12 AM13:AN13">
    <cfRule type="expression" dxfId="86" priority="190">
      <formula>IF($U7=100%,TRUE,FALSE)</formula>
    </cfRule>
    <cfRule type="expression" dxfId="85" priority="191">
      <formula>IF($U7=80%,TRUE,FALSE)</formula>
    </cfRule>
    <cfRule type="expression" dxfId="84" priority="192">
      <formula>IF($U7=60%,TRUE,FALSE)</formula>
    </cfRule>
    <cfRule type="expression" dxfId="83" priority="193">
      <formula>IF($U7=40%,TRUE,FALSE)</formula>
    </cfRule>
    <cfRule type="expression" dxfId="82" priority="194">
      <formula>IF($U7=20%,TRUE,FALSE)</formula>
    </cfRule>
  </conditionalFormatting>
  <conditionalFormatting sqref="Q7 Q13">
    <cfRule type="expression" dxfId="81" priority="174">
      <formula>IF($Q7="Catastrofico 100%",TRUE,FALSE)</formula>
    </cfRule>
    <cfRule type="expression" dxfId="80" priority="175">
      <formula>IF($Q7="Mayor 80%",TRUE,FALSE)</formula>
    </cfRule>
    <cfRule type="expression" dxfId="79" priority="176">
      <formula>IF($Q7="Moderado 60%",TRUE,FALSE)</formula>
    </cfRule>
    <cfRule type="expression" dxfId="78" priority="177">
      <formula>IF($Q7="Menor 40%",TRUE,FALSE)</formula>
    </cfRule>
    <cfRule type="expression" dxfId="77" priority="178">
      <formula>IF($Q7="Leve 20%",TRUE,FALSE)</formula>
    </cfRule>
  </conditionalFormatting>
  <conditionalFormatting sqref="S7 S13">
    <cfRule type="expression" dxfId="76" priority="169">
      <formula>IF($S7="Catastrofico 100%",TRUE,FALSE)</formula>
    </cfRule>
    <cfRule type="expression" dxfId="75" priority="170">
      <formula>IF($S7="Mayor 80%",TRUE,FALSE)</formula>
    </cfRule>
    <cfRule type="expression" dxfId="74" priority="171">
      <formula>IF($S7="Moderado 60%",TRUE,FALSE)</formula>
    </cfRule>
    <cfRule type="expression" dxfId="73" priority="172">
      <formula>IF($S7="Menor 40%",TRUE,FALSE)</formula>
    </cfRule>
    <cfRule type="expression" dxfId="72" priority="173">
      <formula>IF($S7="Leve 20%",TRUE,FALSE)</formula>
    </cfRule>
  </conditionalFormatting>
  <conditionalFormatting sqref="W7 AO7 W13 AO13">
    <cfRule type="expression" dxfId="71" priority="160">
      <formula>IF($W7="Extremo",TRUE,FALSE)</formula>
    </cfRule>
    <cfRule type="expression" dxfId="70" priority="161">
      <formula>IF($W7="Alto",TRUE,FALSE)</formula>
    </cfRule>
    <cfRule type="expression" dxfId="69" priority="162">
      <formula>IF($W7="Moderado",TRUE,FALSE)</formula>
    </cfRule>
    <cfRule type="expression" dxfId="68" priority="163">
      <formula>IF($W7="Bajo",TRUE,FALSE)</formula>
    </cfRule>
  </conditionalFormatting>
  <conditionalFormatting sqref="AJ7:AK7 AJ18 AJ13">
    <cfRule type="expression" dxfId="67" priority="155">
      <formula>IF($AJ7="Muy alta",TRUE,FALSE)</formula>
    </cfRule>
    <cfRule type="expression" dxfId="66" priority="156">
      <formula>IF($AJ7="Alta",TRUE,FALSE)</formula>
    </cfRule>
    <cfRule type="expression" dxfId="65" priority="157">
      <formula>IF($AJ7="Media",TRUE,FALSE)</formula>
    </cfRule>
    <cfRule type="expression" dxfId="64" priority="158">
      <formula>IF($AJ7="Baja",TRUE,FALSE)</formula>
    </cfRule>
    <cfRule type="expression" dxfId="63" priority="159">
      <formula>IF($AJ7="Muy baja",TRUE,FALSE)</formula>
    </cfRule>
  </conditionalFormatting>
  <conditionalFormatting sqref="N15:N17 N21:N23">
    <cfRule type="expression" dxfId="62" priority="136">
      <formula>IF($L15="Muy alta",TRUE,FALSE)</formula>
    </cfRule>
    <cfRule type="expression" dxfId="61" priority="137">
      <formula>IF($L15="Alta",TRUE,FALSE)</formula>
    </cfRule>
    <cfRule type="expression" dxfId="60" priority="138">
      <formula>IF($L15="Media",TRUE,FALSE)</formula>
    </cfRule>
    <cfRule type="expression" dxfId="59" priority="139">
      <formula>IF($L15="Baja",TRUE,FALSE)</formula>
    </cfRule>
    <cfRule type="expression" dxfId="58" priority="140">
      <formula>IF($L15="Muy Baja",TRUE,FALSE)</formula>
    </cfRule>
  </conditionalFormatting>
  <conditionalFormatting sqref="V21:V23">
    <cfRule type="expression" dxfId="57" priority="131">
      <formula>IF($U21=100%,TRUE,FALSE)</formula>
    </cfRule>
    <cfRule type="expression" dxfId="56" priority="132">
      <formula>IF($U21=80%,TRUE,FALSE)</formula>
    </cfRule>
    <cfRule type="expression" dxfId="55" priority="133">
      <formula>IF($U21=60%,TRUE,FALSE)</formula>
    </cfRule>
    <cfRule type="expression" dxfId="54" priority="134">
      <formula>IF($U21=40%,TRUE,FALSE)</formula>
    </cfRule>
    <cfRule type="expression" dxfId="53" priority="135">
      <formula>IF($U21=20%,TRUE,FALSE)</formula>
    </cfRule>
  </conditionalFormatting>
  <conditionalFormatting sqref="N14">
    <cfRule type="expression" dxfId="52" priority="88">
      <formula>IF($L14="Muy alta",TRUE,FALSE)</formula>
    </cfRule>
    <cfRule type="expression" dxfId="51" priority="89">
      <formula>IF($L14="Alta",TRUE,FALSE)</formula>
    </cfRule>
    <cfRule type="expression" dxfId="50" priority="90">
      <formula>IF($L14="Media",TRUE,FALSE)</formula>
    </cfRule>
    <cfRule type="expression" dxfId="49" priority="91">
      <formula>IF($L14="Baja",TRUE,FALSE)</formula>
    </cfRule>
    <cfRule type="expression" dxfId="48" priority="92">
      <formula>IF($L14="Muy Baja",TRUE,FALSE)</formula>
    </cfRule>
  </conditionalFormatting>
  <conditionalFormatting sqref="V14">
    <cfRule type="expression" dxfId="47" priority="83">
      <formula>IF($U14=100%,TRUE,FALSE)</formula>
    </cfRule>
    <cfRule type="expression" dxfId="46" priority="84">
      <formula>IF($U14=80%,TRUE,FALSE)</formula>
    </cfRule>
    <cfRule type="expression" dxfId="45" priority="85">
      <formula>IF($U14=60%,TRUE,FALSE)</formula>
    </cfRule>
    <cfRule type="expression" dxfId="44" priority="86">
      <formula>IF($U14=40%,TRUE,FALSE)</formula>
    </cfRule>
    <cfRule type="expression" dxfId="43" priority="87">
      <formula>IF($U14=20%,TRUE,FALSE)</formula>
    </cfRule>
  </conditionalFormatting>
  <conditionalFormatting sqref="L18:N18 N19:N20">
    <cfRule type="expression" dxfId="42" priority="40">
      <formula>IF($L18="Muy alta",TRUE,FALSE)</formula>
    </cfRule>
    <cfRule type="expression" dxfId="41" priority="41">
      <formula>IF($L18="Alta",TRUE,FALSE)</formula>
    </cfRule>
    <cfRule type="expression" dxfId="40" priority="42">
      <formula>IF($L18="Media",TRUE,FALSE)</formula>
    </cfRule>
    <cfRule type="expression" dxfId="39" priority="43">
      <formula>IF($L18="Baja",TRUE,FALSE)</formula>
    </cfRule>
    <cfRule type="expression" dxfId="38" priority="44">
      <formula>IF($L18="Muy Baja",TRUE,FALSE)</formula>
    </cfRule>
  </conditionalFormatting>
  <conditionalFormatting sqref="U18:V18 AM18:AN18 V19:V20">
    <cfRule type="expression" dxfId="37" priority="35">
      <formula>IF($U18=100%,TRUE,FALSE)</formula>
    </cfRule>
    <cfRule type="expression" dxfId="36" priority="36">
      <formula>IF($U18=80%,TRUE,FALSE)</formula>
    </cfRule>
    <cfRule type="expression" dxfId="35" priority="37">
      <formula>IF($U18=60%,TRUE,FALSE)</formula>
    </cfRule>
    <cfRule type="expression" dxfId="34" priority="38">
      <formula>IF($U18=40%,TRUE,FALSE)</formula>
    </cfRule>
    <cfRule type="expression" dxfId="33" priority="39">
      <formula>IF($U18=20%,TRUE,FALSE)</formula>
    </cfRule>
  </conditionalFormatting>
  <conditionalFormatting sqref="Q18">
    <cfRule type="expression" dxfId="32" priority="30">
      <formula>IF($Q18="Catastrofico 100%",TRUE,FALSE)</formula>
    </cfRule>
    <cfRule type="expression" dxfId="31" priority="31">
      <formula>IF($Q18="Mayor 80%",TRUE,FALSE)</formula>
    </cfRule>
    <cfRule type="expression" dxfId="30" priority="32">
      <formula>IF($Q18="Moderado 60%",TRUE,FALSE)</formula>
    </cfRule>
    <cfRule type="expression" dxfId="29" priority="33">
      <formula>IF($Q18="Menor 40%",TRUE,FALSE)</formula>
    </cfRule>
    <cfRule type="expression" dxfId="28" priority="34">
      <formula>IF($Q18="Leve 20%",TRUE,FALSE)</formula>
    </cfRule>
  </conditionalFormatting>
  <conditionalFormatting sqref="S18">
    <cfRule type="expression" dxfId="27" priority="25">
      <formula>IF($S18="Catastrofico 100%",TRUE,FALSE)</formula>
    </cfRule>
    <cfRule type="expression" dxfId="26" priority="26">
      <formula>IF($S18="Mayor 80%",TRUE,FALSE)</formula>
    </cfRule>
    <cfRule type="expression" dxfId="25" priority="27">
      <formula>IF($S18="Moderado 60%",TRUE,FALSE)</formula>
    </cfRule>
    <cfRule type="expression" dxfId="24" priority="28">
      <formula>IF($S18="Menor 40%",TRUE,FALSE)</formula>
    </cfRule>
    <cfRule type="expression" dxfId="23" priority="29">
      <formula>IF($S18="Leve 20%",TRUE,FALSE)</formula>
    </cfRule>
  </conditionalFormatting>
  <conditionalFormatting sqref="W18 AO18">
    <cfRule type="expression" dxfId="22" priority="21">
      <formula>IF($W18="Extremo",TRUE,FALSE)</formula>
    </cfRule>
    <cfRule type="expression" dxfId="21" priority="22">
      <formula>IF($W18="Alto",TRUE,FALSE)</formula>
    </cfRule>
    <cfRule type="expression" dxfId="20" priority="23">
      <formula>IF($W18="Moderado",TRUE,FALSE)</formula>
    </cfRule>
    <cfRule type="expression" dxfId="19" priority="24">
      <formula>IF($W18="Bajo",TRUE,FALSE)</formula>
    </cfRule>
  </conditionalFormatting>
  <conditionalFormatting sqref="AK18">
    <cfRule type="expression" dxfId="18" priority="1">
      <formula>IF($AJ18="Muy alta",TRUE,FALSE)</formula>
    </cfRule>
    <cfRule type="expression" dxfId="17" priority="2">
      <formula>IF($AJ18="Alta",TRUE,FALSE)</formula>
    </cfRule>
    <cfRule type="expression" dxfId="16" priority="3">
      <formula>IF($AJ18="Media",TRUE,FALSE)</formula>
    </cfRule>
    <cfRule type="expression" dxfId="15" priority="4">
      <formula>IF($AJ18="Baja",TRUE,FALSE)</formula>
    </cfRule>
    <cfRule type="expression" dxfId="14" priority="5">
      <formula>IF($AJ18="Muy baja",TRUE,FALSE)</formula>
    </cfRule>
  </conditionalFormatting>
  <conditionalFormatting sqref="AK13">
    <cfRule type="expression" dxfId="13" priority="222">
      <formula>IF($AJ13="Muy alta",TRUE,FALSE)</formula>
    </cfRule>
    <cfRule type="expression" dxfId="12" priority="223">
      <formula>IF($AJ13="Alta",TRUE,FALSE)</formula>
    </cfRule>
    <cfRule type="expression" dxfId="11" priority="224">
      <formula>IF($AJ13="Media",TRUE,FALSE)</formula>
    </cfRule>
    <cfRule type="expression" dxfId="10" priority="225">
      <formula>IF($AJ13="Baja",TRUE,FALSE)</formula>
    </cfRule>
    <cfRule type="expression" dxfId="9" priority="226">
      <formula>IF($AJ13="Muy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0000000}">
          <x14:formula1>
            <xm:f>Listas!$C$2:$C$6</xm:f>
          </x14:formula1>
          <xm:sqref>K7 K13 K18</xm:sqref>
        </x14:dataValidation>
        <x14:dataValidation type="list" allowBlank="1" showInputMessage="1" showErrorMessage="1" xr:uid="{00000000-0002-0000-0000-000001000000}">
          <x14:formula1>
            <xm:f>Listas!$E$3:$E$7</xm:f>
          </x14:formula1>
          <xm:sqref>O7 O13 O18</xm:sqref>
        </x14:dataValidation>
        <x14:dataValidation type="list" allowBlank="1" showInputMessage="1" showErrorMessage="1" xr:uid="{00000000-0002-0000-0000-000002000000}">
          <x14:formula1>
            <xm:f>Listas!$F$3:$F$7</xm:f>
          </x14:formula1>
          <xm:sqref>P7 P13 P18</xm:sqref>
        </x14:dataValidation>
        <x14:dataValidation type="list" allowBlank="1" showInputMessage="1" showErrorMessage="1" xr:uid="{00000000-0002-0000-0000-000003000000}">
          <x14:formula1>
            <xm:f>Listas!$I$2:$I$3</xm:f>
          </x14:formula1>
          <xm:sqref>AC7:AD7 AC8:AC9 AC10:AD23</xm:sqref>
        </x14:dataValidation>
        <x14:dataValidation type="list" allowBlank="1" showInputMessage="1" showErrorMessage="1" xr:uid="{00000000-0002-0000-0000-000004000000}">
          <x14:formula1>
            <xm:f>Listas!$N$2:$N$5</xm:f>
          </x14:formula1>
          <xm:sqref>AP7 AP18:AP21 AP13</xm:sqref>
        </x14:dataValidation>
        <x14:dataValidation type="list" allowBlank="1" showInputMessage="1" showErrorMessage="1" xr:uid="{00000000-0002-0000-0000-000005000000}">
          <x14:formula1>
            <xm:f>Listas!$A$2:$A$10</xm:f>
          </x14:formula1>
          <xm:sqref>J7 J13 J18</xm:sqref>
        </x14:dataValidation>
        <x14:dataValidation type="list" allowBlank="1" showInputMessage="1" showErrorMessage="1" xr:uid="{00000000-0002-0000-0000-000006000000}">
          <x14:formula1>
            <xm:f>Listas!$R$2:$R$3</xm:f>
          </x14:formula1>
          <xm:sqref>B7 B13</xm:sqref>
        </x14:dataValidation>
        <x14:dataValidation type="list" allowBlank="1" showInputMessage="1" showErrorMessage="1" xr:uid="{00000000-0002-0000-0000-000007000000}">
          <x14:formula1>
            <xm:f>Listas!$T$2:$T$3</xm:f>
          </x14:formula1>
          <xm:sqref>BD7 AX7 BJ7 BJ10:BJ23 AX13 AX18 BD10:BD14 BD17:BD20</xm:sqref>
        </x14:dataValidation>
        <x14:dataValidation type="list" allowBlank="1" showInputMessage="1" showErrorMessage="1" xr:uid="{00000000-0002-0000-0000-000008000000}">
          <x14:formula1>
            <xm:f>Listas!$H$2:$H$4</xm:f>
          </x14:formula1>
          <xm:sqref>AA7:AA23</xm:sqref>
        </x14:dataValidation>
        <x14:dataValidation type="list" allowBlank="1" showInputMessage="1" showErrorMessage="1" xr:uid="{00000000-0002-0000-0000-000009000000}">
          <x14:formula1>
            <xm:f>Listas!$J$2:$J$3</xm:f>
          </x14:formula1>
          <xm:sqref>AF7:AF23</xm:sqref>
        </x14:dataValidation>
        <x14:dataValidation type="list" allowBlank="1" showInputMessage="1" showErrorMessage="1" xr:uid="{00000000-0002-0000-0000-00000A000000}">
          <x14:formula1>
            <xm:f>Listas!$K$2:$K$3</xm:f>
          </x14:formula1>
          <xm:sqref>AG7:AG23</xm:sqref>
        </x14:dataValidation>
        <x14:dataValidation type="list" allowBlank="1" showInputMessage="1" showErrorMessage="1" xr:uid="{00000000-0002-0000-0000-00000B000000}">
          <x14:formula1>
            <xm:f>Listas!$L$2:$L$3</xm:f>
          </x14:formula1>
          <xm:sqref>AH7:AH23</xm:sqref>
        </x14:dataValidation>
        <x14:dataValidation type="list" allowBlank="1" showInputMessage="1" showErrorMessage="1" xr:uid="{00000000-0002-0000-0000-00000C000000}">
          <x14:formula1>
            <xm:f>Listas!$P$2:$P$4</xm:f>
          </x14:formula1>
          <xm:sqref>AU7:AU14 AU18:AU20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214</v>
      </c>
      <c r="E1" s="213" t="s">
        <v>215</v>
      </c>
      <c r="F1" s="213"/>
      <c r="H1" s="214" t="s">
        <v>16</v>
      </c>
      <c r="I1" s="214"/>
      <c r="J1" s="214"/>
      <c r="K1" s="214"/>
      <c r="L1" s="214"/>
      <c r="N1" s="15" t="s">
        <v>22</v>
      </c>
      <c r="P1" s="17" t="s">
        <v>45</v>
      </c>
      <c r="R1" s="17" t="s">
        <v>216</v>
      </c>
      <c r="T1" s="18" t="s">
        <v>48</v>
      </c>
    </row>
    <row r="2" spans="1:23" ht="49.5" customHeight="1">
      <c r="A2" s="19" t="s">
        <v>217</v>
      </c>
      <c r="C2" s="21" t="s">
        <v>62</v>
      </c>
      <c r="E2" s="24" t="s">
        <v>218</v>
      </c>
      <c r="F2" s="24" t="s">
        <v>31</v>
      </c>
      <c r="H2" s="32" t="s">
        <v>66</v>
      </c>
      <c r="I2" s="32" t="s">
        <v>100</v>
      </c>
      <c r="J2" s="32" t="s">
        <v>68</v>
      </c>
      <c r="K2" s="32" t="s">
        <v>69</v>
      </c>
      <c r="L2" s="32" t="s">
        <v>70</v>
      </c>
      <c r="N2" s="31" t="s">
        <v>219</v>
      </c>
      <c r="P2" s="44" t="s">
        <v>220</v>
      </c>
      <c r="R2" s="32" t="s">
        <v>53</v>
      </c>
      <c r="T2" s="36" t="s">
        <v>77</v>
      </c>
    </row>
    <row r="3" spans="1:23" ht="49.5" customHeight="1">
      <c r="A3" s="19" t="s">
        <v>221</v>
      </c>
      <c r="C3" s="21" t="s">
        <v>146</v>
      </c>
      <c r="E3" s="25" t="s">
        <v>222</v>
      </c>
      <c r="F3" s="25" t="s">
        <v>147</v>
      </c>
      <c r="H3" s="32" t="s">
        <v>169</v>
      </c>
      <c r="I3" s="32" t="s">
        <v>67</v>
      </c>
      <c r="J3" s="32" t="s">
        <v>223</v>
      </c>
      <c r="K3" s="32" t="s">
        <v>224</v>
      </c>
      <c r="L3" s="32" t="s">
        <v>225</v>
      </c>
      <c r="N3" s="33" t="s">
        <v>226</v>
      </c>
      <c r="P3" s="45" t="s">
        <v>74</v>
      </c>
      <c r="R3" s="32" t="s">
        <v>227</v>
      </c>
      <c r="T3" s="36" t="s">
        <v>228</v>
      </c>
    </row>
    <row r="4" spans="1:23" ht="96" customHeight="1">
      <c r="A4" s="19" t="s">
        <v>229</v>
      </c>
      <c r="C4" s="21" t="s">
        <v>230</v>
      </c>
      <c r="E4" s="25" t="s">
        <v>231</v>
      </c>
      <c r="F4" s="25" t="s">
        <v>232</v>
      </c>
      <c r="H4" s="32" t="s">
        <v>86</v>
      </c>
      <c r="I4" s="11"/>
      <c r="J4" s="11"/>
      <c r="K4" s="11"/>
      <c r="L4" s="11"/>
      <c r="N4" s="34" t="s">
        <v>233</v>
      </c>
      <c r="P4" s="44" t="s">
        <v>234</v>
      </c>
    </row>
    <row r="5" spans="1:23" ht="49.5" customHeight="1">
      <c r="A5" s="19" t="s">
        <v>235</v>
      </c>
      <c r="C5" s="21" t="s">
        <v>236</v>
      </c>
      <c r="E5" s="25" t="s">
        <v>63</v>
      </c>
      <c r="F5" s="25" t="s">
        <v>181</v>
      </c>
      <c r="N5" s="34" t="s">
        <v>237</v>
      </c>
    </row>
    <row r="6" spans="1:23" ht="49.5" customHeight="1">
      <c r="A6" s="19" t="s">
        <v>238</v>
      </c>
      <c r="C6" s="22" t="s">
        <v>239</v>
      </c>
      <c r="E6" s="25" t="s">
        <v>240</v>
      </c>
      <c r="F6" s="25" t="s">
        <v>64</v>
      </c>
      <c r="N6" s="30"/>
    </row>
    <row r="7" spans="1:23" ht="49.5" customHeight="1">
      <c r="A7" s="19" t="s">
        <v>241</v>
      </c>
      <c r="E7" s="25" t="s">
        <v>242</v>
      </c>
      <c r="F7" s="25" t="s">
        <v>243</v>
      </c>
    </row>
    <row r="8" spans="1:23" ht="49.5" customHeight="1">
      <c r="A8" s="19" t="s">
        <v>244</v>
      </c>
      <c r="C8" s="16" t="s">
        <v>245</v>
      </c>
      <c r="E8" s="23"/>
      <c r="F8" s="23"/>
    </row>
    <row r="9" spans="1:23" ht="51.75" customHeight="1">
      <c r="A9" s="19" t="s">
        <v>246</v>
      </c>
      <c r="C9" s="32" t="s">
        <v>247</v>
      </c>
    </row>
    <row r="10" spans="1:23" ht="55.5" customHeight="1">
      <c r="A10" s="19" t="s">
        <v>248</v>
      </c>
      <c r="C10" s="32" t="s">
        <v>249</v>
      </c>
      <c r="E10" s="23"/>
      <c r="F10" s="23"/>
    </row>
    <row r="11" spans="1:23" ht="40.5" customHeight="1">
      <c r="A11" s="19" t="s">
        <v>250</v>
      </c>
      <c r="C11" s="32" t="s">
        <v>251</v>
      </c>
    </row>
    <row r="12" spans="1:23" ht="40.5" customHeight="1">
      <c r="C12" s="32" t="s">
        <v>252</v>
      </c>
    </row>
    <row r="13" spans="1:23" ht="40.5" customHeight="1">
      <c r="C13" s="32" t="s">
        <v>253</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215" t="s">
        <v>254</v>
      </c>
      <c r="C1" s="215"/>
      <c r="D1" s="215"/>
      <c r="E1" s="215"/>
      <c r="F1" s="215"/>
      <c r="G1" s="215"/>
      <c r="H1" s="215"/>
      <c r="I1" s="215"/>
      <c r="J1" s="215"/>
      <c r="K1" s="215"/>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255</v>
      </c>
      <c r="D4" s="20" t="s">
        <v>255</v>
      </c>
      <c r="E4" s="20" t="s">
        <v>256</v>
      </c>
      <c r="F4" s="20" t="s">
        <v>257</v>
      </c>
      <c r="G4" s="20" t="s">
        <v>258</v>
      </c>
    </row>
    <row r="5" spans="1:27">
      <c r="B5" s="41">
        <v>0.4</v>
      </c>
      <c r="C5" s="20" t="s">
        <v>255</v>
      </c>
      <c r="D5" s="20" t="s">
        <v>256</v>
      </c>
      <c r="E5" s="20" t="s">
        <v>256</v>
      </c>
      <c r="F5" s="20" t="s">
        <v>257</v>
      </c>
      <c r="G5" s="20" t="s">
        <v>258</v>
      </c>
    </row>
    <row r="6" spans="1:27">
      <c r="B6" s="41">
        <v>0.6</v>
      </c>
      <c r="C6" s="20" t="s">
        <v>256</v>
      </c>
      <c r="D6" s="20" t="s">
        <v>256</v>
      </c>
      <c r="E6" s="20" t="s">
        <v>256</v>
      </c>
      <c r="F6" s="20" t="s">
        <v>257</v>
      </c>
      <c r="G6" s="20" t="s">
        <v>258</v>
      </c>
    </row>
    <row r="7" spans="1:27">
      <c r="B7" s="41">
        <v>0.8</v>
      </c>
      <c r="C7" s="20" t="s">
        <v>256</v>
      </c>
      <c r="D7" s="20" t="s">
        <v>256</v>
      </c>
      <c r="E7" s="20" t="s">
        <v>257</v>
      </c>
      <c r="F7" s="20" t="s">
        <v>257</v>
      </c>
      <c r="G7" s="20" t="s">
        <v>258</v>
      </c>
    </row>
    <row r="8" spans="1:27">
      <c r="B8" s="41">
        <v>1</v>
      </c>
      <c r="C8" s="20" t="s">
        <v>257</v>
      </c>
      <c r="D8" s="20" t="s">
        <v>257</v>
      </c>
      <c r="E8" s="20" t="s">
        <v>257</v>
      </c>
      <c r="F8" s="20" t="s">
        <v>257</v>
      </c>
      <c r="G8" s="20" t="s">
        <v>258</v>
      </c>
    </row>
    <row r="9" spans="1:27">
      <c r="B9" s="41"/>
    </row>
    <row r="10" spans="1:27">
      <c r="B10" s="41"/>
    </row>
    <row r="20" spans="1:10" ht="29.25" customHeight="1">
      <c r="A20" s="215" t="s">
        <v>259</v>
      </c>
      <c r="B20" s="215"/>
      <c r="C20" s="215"/>
      <c r="D20" s="215"/>
      <c r="E20" s="215"/>
      <c r="F20" s="215"/>
      <c r="G20" s="215"/>
      <c r="H20" s="215"/>
      <c r="I20" s="215"/>
      <c r="J20" s="215"/>
    </row>
    <row r="22" spans="1:10">
      <c r="C22" s="42" t="s">
        <v>23</v>
      </c>
      <c r="D22" s="40"/>
    </row>
    <row r="23" spans="1:10">
      <c r="B23" s="20"/>
      <c r="C23" s="46" t="s">
        <v>260</v>
      </c>
      <c r="D23" s="46" t="s">
        <v>261</v>
      </c>
      <c r="E23" s="46" t="s">
        <v>256</v>
      </c>
      <c r="F23" s="46" t="s">
        <v>262</v>
      </c>
      <c r="G23" s="46" t="s">
        <v>263</v>
      </c>
    </row>
    <row r="24" spans="1:10">
      <c r="A24" s="40" t="s">
        <v>35</v>
      </c>
      <c r="B24" s="46" t="s">
        <v>264</v>
      </c>
      <c r="C24" s="20" t="s">
        <v>265</v>
      </c>
      <c r="D24" s="20" t="s">
        <v>265</v>
      </c>
      <c r="E24" s="20" t="s">
        <v>258</v>
      </c>
      <c r="F24" s="20" t="s">
        <v>258</v>
      </c>
      <c r="G24" s="20" t="s">
        <v>258</v>
      </c>
    </row>
    <row r="25" spans="1:10">
      <c r="B25" s="46" t="s">
        <v>266</v>
      </c>
      <c r="C25" s="20" t="s">
        <v>265</v>
      </c>
      <c r="D25" s="20" t="s">
        <v>265</v>
      </c>
      <c r="E25" s="20" t="s">
        <v>257</v>
      </c>
      <c r="F25" s="20" t="s">
        <v>258</v>
      </c>
      <c r="G25" s="20" t="s">
        <v>258</v>
      </c>
    </row>
    <row r="26" spans="1:10">
      <c r="B26" s="46" t="s">
        <v>267</v>
      </c>
      <c r="C26" s="20" t="s">
        <v>265</v>
      </c>
      <c r="D26" s="20" t="s">
        <v>265</v>
      </c>
      <c r="E26" s="20" t="s">
        <v>257</v>
      </c>
      <c r="F26" s="20" t="s">
        <v>258</v>
      </c>
      <c r="G26" s="20" t="s">
        <v>258</v>
      </c>
    </row>
    <row r="27" spans="1:10">
      <c r="B27" s="46" t="s">
        <v>268</v>
      </c>
      <c r="C27" s="20" t="s">
        <v>265</v>
      </c>
      <c r="D27" s="20" t="s">
        <v>265</v>
      </c>
      <c r="E27" s="20" t="s">
        <v>256</v>
      </c>
      <c r="F27" s="20" t="s">
        <v>257</v>
      </c>
      <c r="G27" s="20" t="s">
        <v>258</v>
      </c>
    </row>
    <row r="28" spans="1:10">
      <c r="B28" s="46" t="s">
        <v>269</v>
      </c>
      <c r="C28" s="20" t="s">
        <v>265</v>
      </c>
      <c r="D28" s="20" t="s">
        <v>265</v>
      </c>
      <c r="E28" s="20" t="s">
        <v>256</v>
      </c>
      <c r="F28" s="20" t="s">
        <v>257</v>
      </c>
      <c r="G28" s="20" t="s">
        <v>258</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19" t="s">
        <v>270</v>
      </c>
      <c r="B1" s="219"/>
      <c r="C1" s="219"/>
    </row>
    <row r="2" spans="1:3">
      <c r="A2" s="1" t="s">
        <v>271</v>
      </c>
      <c r="B2" s="1" t="s">
        <v>272</v>
      </c>
      <c r="C2" s="1" t="s">
        <v>273</v>
      </c>
    </row>
    <row r="3" spans="1:3">
      <c r="A3" s="2" t="s">
        <v>274</v>
      </c>
      <c r="B3" s="2" t="s">
        <v>275</v>
      </c>
      <c r="C3" s="2" t="s">
        <v>276</v>
      </c>
    </row>
    <row r="4" spans="1:3">
      <c r="A4" s="2" t="s">
        <v>277</v>
      </c>
      <c r="B4" s="2" t="s">
        <v>278</v>
      </c>
      <c r="C4" s="2" t="s">
        <v>279</v>
      </c>
    </row>
    <row r="5" spans="1:3">
      <c r="A5" s="2" t="s">
        <v>280</v>
      </c>
      <c r="B5" s="2" t="s">
        <v>281</v>
      </c>
      <c r="C5" s="2" t="s">
        <v>282</v>
      </c>
    </row>
    <row r="6" spans="1:3">
      <c r="A6" s="2" t="s">
        <v>283</v>
      </c>
      <c r="B6" s="2" t="s">
        <v>284</v>
      </c>
      <c r="C6" s="2" t="s">
        <v>285</v>
      </c>
    </row>
    <row r="7" spans="1:3">
      <c r="A7" s="2" t="s">
        <v>286</v>
      </c>
      <c r="B7" s="2" t="s">
        <v>287</v>
      </c>
      <c r="C7" s="2" t="s">
        <v>288</v>
      </c>
    </row>
    <row r="8" spans="1:3">
      <c r="A8" s="2" t="s">
        <v>289</v>
      </c>
      <c r="B8" s="2" t="s">
        <v>290</v>
      </c>
      <c r="C8" s="2" t="s">
        <v>291</v>
      </c>
    </row>
    <row r="9" spans="1:3">
      <c r="A9" s="2"/>
      <c r="B9" s="2"/>
      <c r="C9" s="2" t="s">
        <v>292</v>
      </c>
    </row>
    <row r="11" spans="1:3">
      <c r="A11" s="1" t="s">
        <v>293</v>
      </c>
    </row>
    <row r="12" spans="1:3">
      <c r="A12" s="2" t="s">
        <v>286</v>
      </c>
    </row>
    <row r="13" spans="1:3">
      <c r="A13" s="2" t="s">
        <v>294</v>
      </c>
    </row>
    <row r="14" spans="1:3">
      <c r="A14" s="2" t="s">
        <v>295</v>
      </c>
    </row>
    <row r="15" spans="1:3">
      <c r="A15" s="2" t="s">
        <v>296</v>
      </c>
    </row>
    <row r="16" spans="1:3">
      <c r="A16" s="2" t="s">
        <v>284</v>
      </c>
    </row>
    <row r="17" spans="1:3">
      <c r="A17" s="2" t="s">
        <v>297</v>
      </c>
    </row>
    <row r="18" spans="1:3">
      <c r="A18" s="2" t="s">
        <v>298</v>
      </c>
    </row>
    <row r="19" spans="1:3">
      <c r="A19" s="2" t="s">
        <v>299</v>
      </c>
    </row>
    <row r="20" spans="1:3">
      <c r="A20" s="2" t="s">
        <v>300</v>
      </c>
    </row>
    <row r="22" spans="1:3">
      <c r="A22" s="219" t="s">
        <v>301</v>
      </c>
      <c r="B22" s="219"/>
    </row>
    <row r="23" spans="1:3">
      <c r="A23" s="1" t="s">
        <v>302</v>
      </c>
      <c r="B23" s="1" t="s">
        <v>303</v>
      </c>
    </row>
    <row r="24" spans="1:3">
      <c r="A24" s="2" t="s">
        <v>304</v>
      </c>
      <c r="B24" s="2" t="s">
        <v>305</v>
      </c>
    </row>
    <row r="25" spans="1:3">
      <c r="A25" s="2" t="s">
        <v>306</v>
      </c>
      <c r="B25" s="2" t="s">
        <v>307</v>
      </c>
    </row>
    <row r="26" spans="1:3">
      <c r="A26" s="2" t="s">
        <v>308</v>
      </c>
      <c r="B26" s="2" t="s">
        <v>309</v>
      </c>
    </row>
    <row r="27" spans="1:3">
      <c r="A27" s="2" t="s">
        <v>310</v>
      </c>
      <c r="B27" s="2" t="s">
        <v>311</v>
      </c>
    </row>
    <row r="28" spans="1:3">
      <c r="A28" s="2" t="s">
        <v>312</v>
      </c>
      <c r="B28" s="2" t="s">
        <v>313</v>
      </c>
    </row>
    <row r="30" spans="1:3">
      <c r="A30" s="219" t="s">
        <v>314</v>
      </c>
      <c r="B30" s="219"/>
      <c r="C30" s="219"/>
    </row>
    <row r="31" spans="1:3">
      <c r="A31" s="1" t="s">
        <v>302</v>
      </c>
      <c r="B31" s="1" t="s">
        <v>303</v>
      </c>
      <c r="C31" s="4" t="s">
        <v>314</v>
      </c>
    </row>
    <row r="32" spans="1:3">
      <c r="A32" s="5" t="s">
        <v>312</v>
      </c>
      <c r="B32" s="2" t="s">
        <v>305</v>
      </c>
      <c r="C32" s="2" t="s">
        <v>315</v>
      </c>
    </row>
    <row r="33" spans="1:3">
      <c r="A33" s="5" t="s">
        <v>312</v>
      </c>
      <c r="B33" s="2" t="s">
        <v>307</v>
      </c>
      <c r="C33" s="2" t="s">
        <v>315</v>
      </c>
    </row>
    <row r="34" spans="1:3">
      <c r="A34" s="5" t="s">
        <v>312</v>
      </c>
      <c r="B34" s="2" t="s">
        <v>309</v>
      </c>
      <c r="C34" s="2" t="s">
        <v>309</v>
      </c>
    </row>
    <row r="35" spans="1:3">
      <c r="A35" s="5" t="s">
        <v>312</v>
      </c>
      <c r="B35" s="2" t="s">
        <v>311</v>
      </c>
      <c r="C35" s="2" t="s">
        <v>316</v>
      </c>
    </row>
    <row r="36" spans="1:3">
      <c r="A36" s="5" t="s">
        <v>312</v>
      </c>
      <c r="B36" s="2" t="s">
        <v>313</v>
      </c>
      <c r="C36" s="2" t="s">
        <v>317</v>
      </c>
    </row>
    <row r="37" spans="1:3">
      <c r="A37" s="5" t="s">
        <v>310</v>
      </c>
      <c r="B37" s="2" t="s">
        <v>305</v>
      </c>
      <c r="C37" s="2" t="s">
        <v>315</v>
      </c>
    </row>
    <row r="38" spans="1:3">
      <c r="A38" s="5" t="s">
        <v>310</v>
      </c>
      <c r="B38" s="2" t="s">
        <v>307</v>
      </c>
      <c r="C38" s="2" t="s">
        <v>315</v>
      </c>
    </row>
    <row r="39" spans="1:3">
      <c r="A39" s="5" t="s">
        <v>310</v>
      </c>
      <c r="B39" s="2" t="s">
        <v>309</v>
      </c>
      <c r="C39" s="2" t="s">
        <v>309</v>
      </c>
    </row>
    <row r="40" spans="1:3">
      <c r="A40" s="5" t="s">
        <v>310</v>
      </c>
      <c r="B40" s="2" t="s">
        <v>311</v>
      </c>
      <c r="C40" s="2" t="s">
        <v>316</v>
      </c>
    </row>
    <row r="41" spans="1:3">
      <c r="A41" s="5" t="s">
        <v>310</v>
      </c>
      <c r="B41" s="2" t="s">
        <v>313</v>
      </c>
      <c r="C41" s="2" t="s">
        <v>317</v>
      </c>
    </row>
    <row r="42" spans="1:3">
      <c r="A42" s="5" t="s">
        <v>308</v>
      </c>
      <c r="B42" s="2" t="s">
        <v>305</v>
      </c>
      <c r="C42" s="2" t="s">
        <v>315</v>
      </c>
    </row>
    <row r="43" spans="1:3">
      <c r="A43" s="5" t="s">
        <v>308</v>
      </c>
      <c r="B43" s="2" t="s">
        <v>307</v>
      </c>
      <c r="C43" s="2" t="s">
        <v>309</v>
      </c>
    </row>
    <row r="44" spans="1:3">
      <c r="A44" s="5" t="s">
        <v>308</v>
      </c>
      <c r="B44" s="2" t="s">
        <v>309</v>
      </c>
      <c r="C44" s="2" t="s">
        <v>316</v>
      </c>
    </row>
    <row r="45" spans="1:3">
      <c r="A45" s="5" t="s">
        <v>308</v>
      </c>
      <c r="B45" s="2" t="s">
        <v>311</v>
      </c>
      <c r="C45" s="2" t="s">
        <v>317</v>
      </c>
    </row>
    <row r="46" spans="1:3">
      <c r="A46" s="5" t="s">
        <v>308</v>
      </c>
      <c r="B46" s="2" t="s">
        <v>313</v>
      </c>
      <c r="C46" s="2" t="s">
        <v>317</v>
      </c>
    </row>
    <row r="47" spans="1:3">
      <c r="A47" s="6" t="s">
        <v>306</v>
      </c>
      <c r="B47" s="2" t="s">
        <v>305</v>
      </c>
      <c r="C47" s="2" t="s">
        <v>309</v>
      </c>
    </row>
    <row r="48" spans="1:3">
      <c r="A48" s="6" t="s">
        <v>306</v>
      </c>
      <c r="B48" s="2" t="s">
        <v>307</v>
      </c>
      <c r="C48" s="2" t="s">
        <v>316</v>
      </c>
    </row>
    <row r="49" spans="1:3">
      <c r="A49" s="6" t="s">
        <v>306</v>
      </c>
      <c r="B49" s="2" t="s">
        <v>309</v>
      </c>
      <c r="C49" s="2" t="s">
        <v>316</v>
      </c>
    </row>
    <row r="50" spans="1:3">
      <c r="A50" s="6" t="s">
        <v>306</v>
      </c>
      <c r="B50" s="2" t="s">
        <v>311</v>
      </c>
      <c r="C50" s="2" t="s">
        <v>317</v>
      </c>
    </row>
    <row r="51" spans="1:3">
      <c r="A51" s="6" t="s">
        <v>306</v>
      </c>
      <c r="B51" s="2" t="s">
        <v>313</v>
      </c>
      <c r="C51" s="2" t="s">
        <v>317</v>
      </c>
    </row>
    <row r="52" spans="1:3">
      <c r="A52" s="7" t="s">
        <v>304</v>
      </c>
      <c r="B52" s="2" t="s">
        <v>305</v>
      </c>
      <c r="C52" s="2" t="s">
        <v>316</v>
      </c>
    </row>
    <row r="53" spans="1:3">
      <c r="A53" s="7" t="s">
        <v>304</v>
      </c>
      <c r="B53" s="2" t="s">
        <v>307</v>
      </c>
      <c r="C53" s="2" t="s">
        <v>316</v>
      </c>
    </row>
    <row r="54" spans="1:3">
      <c r="A54" s="7" t="s">
        <v>304</v>
      </c>
      <c r="B54" s="2" t="s">
        <v>309</v>
      </c>
      <c r="C54" s="2" t="s">
        <v>317</v>
      </c>
    </row>
    <row r="55" spans="1:3">
      <c r="A55" s="7" t="s">
        <v>304</v>
      </c>
      <c r="B55" s="2" t="s">
        <v>311</v>
      </c>
      <c r="C55" s="2" t="s">
        <v>317</v>
      </c>
    </row>
    <row r="56" spans="1:3">
      <c r="A56" s="7" t="s">
        <v>304</v>
      </c>
      <c r="B56" s="2" t="s">
        <v>313</v>
      </c>
      <c r="C56" s="2" t="s">
        <v>317</v>
      </c>
    </row>
    <row r="59" spans="1:3">
      <c r="A59" s="9" t="s">
        <v>318</v>
      </c>
    </row>
    <row r="60" spans="1:3">
      <c r="A60" s="8" t="s">
        <v>319</v>
      </c>
    </row>
    <row r="61" spans="1:3">
      <c r="A61" s="8" t="s">
        <v>320</v>
      </c>
    </row>
    <row r="64" spans="1:3">
      <c r="A64" s="219" t="s">
        <v>321</v>
      </c>
      <c r="B64" s="219"/>
    </row>
    <row r="65" spans="1:2">
      <c r="A65" s="218" t="s">
        <v>322</v>
      </c>
      <c r="B65" s="2">
        <v>0</v>
      </c>
    </row>
    <row r="66" spans="1:2">
      <c r="A66" s="218"/>
      <c r="B66" s="2">
        <v>15</v>
      </c>
    </row>
    <row r="67" spans="1:2">
      <c r="A67" s="218" t="s">
        <v>323</v>
      </c>
      <c r="B67" s="2">
        <v>0</v>
      </c>
    </row>
    <row r="68" spans="1:2">
      <c r="A68" s="218"/>
      <c r="B68" s="2">
        <v>15</v>
      </c>
    </row>
    <row r="69" spans="1:2">
      <c r="A69" s="218" t="s">
        <v>324</v>
      </c>
      <c r="B69" s="2">
        <v>0</v>
      </c>
    </row>
    <row r="70" spans="1:2">
      <c r="A70" s="218"/>
      <c r="B70" s="2">
        <v>10</v>
      </c>
    </row>
    <row r="71" spans="1:2">
      <c r="A71" s="218"/>
      <c r="B71" s="2">
        <v>15</v>
      </c>
    </row>
    <row r="72" spans="1:2">
      <c r="A72" s="216" t="s">
        <v>325</v>
      </c>
      <c r="B72" s="2">
        <v>0</v>
      </c>
    </row>
    <row r="73" spans="1:2">
      <c r="A73" s="216"/>
      <c r="B73" s="2">
        <v>15</v>
      </c>
    </row>
    <row r="74" spans="1:2">
      <c r="A74" s="217" t="s">
        <v>326</v>
      </c>
      <c r="B74" s="2">
        <v>0</v>
      </c>
    </row>
    <row r="75" spans="1:2">
      <c r="A75" s="217"/>
      <c r="B75" s="2">
        <v>15</v>
      </c>
    </row>
    <row r="76" spans="1:2">
      <c r="A76" s="217" t="s">
        <v>327</v>
      </c>
      <c r="B76" s="2">
        <v>0</v>
      </c>
    </row>
    <row r="77" spans="1:2">
      <c r="A77" s="217"/>
      <c r="B77" s="2">
        <v>5</v>
      </c>
    </row>
    <row r="78" spans="1:2">
      <c r="A78" s="217"/>
      <c r="B78" s="2">
        <v>10</v>
      </c>
    </row>
    <row r="82" spans="1:3">
      <c r="A82" s="220" t="s">
        <v>328</v>
      </c>
      <c r="B82" s="2" t="s">
        <v>329</v>
      </c>
    </row>
    <row r="83" spans="1:3">
      <c r="A83" s="220"/>
      <c r="B83" s="2" t="s">
        <v>309</v>
      </c>
    </row>
    <row r="84" spans="1:3">
      <c r="A84" s="220"/>
      <c r="B84" s="3" t="s">
        <v>330</v>
      </c>
    </row>
    <row r="86" spans="1:3">
      <c r="A86" s="219" t="s">
        <v>331</v>
      </c>
      <c r="B86" s="219"/>
      <c r="C86" s="219"/>
    </row>
    <row r="87" spans="1:3">
      <c r="A87" s="1" t="s">
        <v>332</v>
      </c>
      <c r="B87" s="1" t="s">
        <v>333</v>
      </c>
      <c r="C87" s="1" t="s">
        <v>334</v>
      </c>
    </row>
    <row r="88" spans="1:3">
      <c r="A88" s="2" t="s">
        <v>329</v>
      </c>
      <c r="B88" s="2" t="s">
        <v>329</v>
      </c>
      <c r="C88" s="2" t="s">
        <v>329</v>
      </c>
    </row>
    <row r="89" spans="1:3">
      <c r="A89" s="2" t="s">
        <v>329</v>
      </c>
      <c r="B89" s="2" t="s">
        <v>309</v>
      </c>
      <c r="C89" s="2" t="s">
        <v>309</v>
      </c>
    </row>
    <row r="90" spans="1:3">
      <c r="A90" s="2" t="s">
        <v>329</v>
      </c>
      <c r="B90" s="2" t="s">
        <v>330</v>
      </c>
      <c r="C90" s="2" t="s">
        <v>330</v>
      </c>
    </row>
    <row r="91" spans="1:3">
      <c r="A91" s="2" t="s">
        <v>309</v>
      </c>
      <c r="B91" s="2" t="s">
        <v>329</v>
      </c>
      <c r="C91" s="2" t="s">
        <v>309</v>
      </c>
    </row>
    <row r="92" spans="1:3">
      <c r="A92" s="2" t="s">
        <v>309</v>
      </c>
      <c r="B92" s="2" t="s">
        <v>309</v>
      </c>
      <c r="C92" s="2" t="s">
        <v>309</v>
      </c>
    </row>
    <row r="93" spans="1:3">
      <c r="A93" s="2" t="s">
        <v>309</v>
      </c>
      <c r="B93" s="2" t="s">
        <v>330</v>
      </c>
      <c r="C93" s="2" t="s">
        <v>330</v>
      </c>
    </row>
    <row r="94" spans="1:3">
      <c r="A94" s="2" t="s">
        <v>330</v>
      </c>
      <c r="B94" s="2" t="s">
        <v>329</v>
      </c>
      <c r="C94" s="2" t="s">
        <v>330</v>
      </c>
    </row>
    <row r="95" spans="1:3">
      <c r="A95" s="2" t="s">
        <v>330</v>
      </c>
      <c r="B95" s="2" t="s">
        <v>309</v>
      </c>
      <c r="C95" s="2" t="s">
        <v>330</v>
      </c>
    </row>
    <row r="96" spans="1:3">
      <c r="A96" s="2" t="s">
        <v>330</v>
      </c>
      <c r="B96" s="2" t="s">
        <v>330</v>
      </c>
      <c r="C96" s="2" t="s">
        <v>330</v>
      </c>
    </row>
    <row r="99" spans="1:3" ht="15" customHeight="1">
      <c r="A99" s="216" t="s">
        <v>335</v>
      </c>
      <c r="B99" s="216"/>
      <c r="C99" s="11"/>
    </row>
    <row r="100" spans="1:3">
      <c r="A100" s="2">
        <v>1</v>
      </c>
      <c r="B100" s="2" t="s">
        <v>330</v>
      </c>
    </row>
    <row r="101" spans="1:3">
      <c r="A101" s="2">
        <v>2</v>
      </c>
      <c r="B101" s="2" t="s">
        <v>330</v>
      </c>
    </row>
    <row r="102" spans="1:3">
      <c r="A102" s="2">
        <v>3</v>
      </c>
      <c r="B102" s="2" t="s">
        <v>330</v>
      </c>
    </row>
    <row r="103" spans="1:3">
      <c r="A103" s="2">
        <v>4</v>
      </c>
      <c r="B103" s="2" t="s">
        <v>330</v>
      </c>
    </row>
    <row r="104" spans="1:3">
      <c r="A104" s="2">
        <v>5</v>
      </c>
      <c r="B104" s="2" t="s">
        <v>330</v>
      </c>
    </row>
    <row r="105" spans="1:3">
      <c r="A105" s="2">
        <v>6</v>
      </c>
      <c r="B105" s="2" t="s">
        <v>330</v>
      </c>
    </row>
    <row r="106" spans="1:3">
      <c r="A106" s="2">
        <v>7</v>
      </c>
      <c r="B106" s="2" t="s">
        <v>330</v>
      </c>
    </row>
    <row r="107" spans="1:3">
      <c r="A107" s="2">
        <v>8</v>
      </c>
      <c r="B107" s="2" t="s">
        <v>330</v>
      </c>
    </row>
    <row r="108" spans="1:3">
      <c r="A108" s="2">
        <v>9</v>
      </c>
      <c r="B108" s="2" t="s">
        <v>330</v>
      </c>
    </row>
    <row r="109" spans="1:3">
      <c r="A109" s="2">
        <v>10</v>
      </c>
      <c r="B109" s="2" t="s">
        <v>330</v>
      </c>
    </row>
    <row r="110" spans="1:3">
      <c r="A110" s="2">
        <v>11</v>
      </c>
      <c r="B110" s="2" t="s">
        <v>330</v>
      </c>
    </row>
    <row r="111" spans="1:3">
      <c r="A111" s="2">
        <v>12</v>
      </c>
      <c r="B111" s="2" t="s">
        <v>330</v>
      </c>
    </row>
    <row r="112" spans="1:3">
      <c r="A112" s="2">
        <v>13</v>
      </c>
      <c r="B112" s="2" t="s">
        <v>330</v>
      </c>
    </row>
    <row r="113" spans="1:2">
      <c r="A113" s="2">
        <v>14</v>
      </c>
      <c r="B113" s="2" t="s">
        <v>330</v>
      </c>
    </row>
    <row r="114" spans="1:2">
      <c r="A114" s="2">
        <v>15</v>
      </c>
      <c r="B114" s="2" t="s">
        <v>330</v>
      </c>
    </row>
    <row r="115" spans="1:2">
      <c r="A115" s="2">
        <v>16</v>
      </c>
      <c r="B115" s="2" t="s">
        <v>330</v>
      </c>
    </row>
    <row r="116" spans="1:2">
      <c r="A116" s="2">
        <v>17</v>
      </c>
      <c r="B116" s="2" t="s">
        <v>330</v>
      </c>
    </row>
    <row r="117" spans="1:2">
      <c r="A117" s="2">
        <v>18</v>
      </c>
      <c r="B117" s="2" t="s">
        <v>330</v>
      </c>
    </row>
    <row r="118" spans="1:2">
      <c r="A118" s="2">
        <v>19</v>
      </c>
      <c r="B118" s="2" t="s">
        <v>330</v>
      </c>
    </row>
    <row r="119" spans="1:2">
      <c r="A119" s="2">
        <v>20</v>
      </c>
      <c r="B119" s="2" t="s">
        <v>330</v>
      </c>
    </row>
    <row r="120" spans="1:2">
      <c r="A120" s="2">
        <v>21</v>
      </c>
      <c r="B120" s="2" t="s">
        <v>330</v>
      </c>
    </row>
    <row r="121" spans="1:2">
      <c r="A121" s="2">
        <v>22</v>
      </c>
      <c r="B121" s="2" t="s">
        <v>330</v>
      </c>
    </row>
    <row r="122" spans="1:2">
      <c r="A122" s="2">
        <v>23</v>
      </c>
      <c r="B122" s="2" t="s">
        <v>330</v>
      </c>
    </row>
    <row r="123" spans="1:2">
      <c r="A123" s="2">
        <v>24</v>
      </c>
      <c r="B123" s="2" t="s">
        <v>330</v>
      </c>
    </row>
    <row r="124" spans="1:2">
      <c r="A124" s="2">
        <v>25</v>
      </c>
      <c r="B124" s="2" t="s">
        <v>330</v>
      </c>
    </row>
    <row r="125" spans="1:2">
      <c r="A125" s="2">
        <v>26</v>
      </c>
      <c r="B125" s="2" t="s">
        <v>330</v>
      </c>
    </row>
    <row r="126" spans="1:2">
      <c r="A126" s="2">
        <v>27</v>
      </c>
      <c r="B126" s="2" t="s">
        <v>330</v>
      </c>
    </row>
    <row r="127" spans="1:2">
      <c r="A127" s="2">
        <v>28</v>
      </c>
      <c r="B127" s="2" t="s">
        <v>330</v>
      </c>
    </row>
    <row r="128" spans="1:2">
      <c r="A128" s="2">
        <v>29</v>
      </c>
      <c r="B128" s="2" t="s">
        <v>330</v>
      </c>
    </row>
    <row r="129" spans="1:2">
      <c r="A129" s="2">
        <v>30</v>
      </c>
      <c r="B129" s="2" t="s">
        <v>330</v>
      </c>
    </row>
    <row r="130" spans="1:2">
      <c r="A130" s="2">
        <v>31</v>
      </c>
      <c r="B130" s="2" t="s">
        <v>330</v>
      </c>
    </row>
    <row r="131" spans="1:2">
      <c r="A131" s="2">
        <v>32</v>
      </c>
      <c r="B131" s="2" t="s">
        <v>330</v>
      </c>
    </row>
    <row r="132" spans="1:2">
      <c r="A132" s="2">
        <v>33</v>
      </c>
      <c r="B132" s="2" t="s">
        <v>330</v>
      </c>
    </row>
    <row r="133" spans="1:2">
      <c r="A133" s="2">
        <v>34</v>
      </c>
      <c r="B133" s="2" t="s">
        <v>330</v>
      </c>
    </row>
    <row r="134" spans="1:2">
      <c r="A134" s="2">
        <v>35</v>
      </c>
      <c r="B134" s="2" t="s">
        <v>330</v>
      </c>
    </row>
    <row r="135" spans="1:2">
      <c r="A135" s="2">
        <v>36</v>
      </c>
      <c r="B135" s="2" t="s">
        <v>330</v>
      </c>
    </row>
    <row r="136" spans="1:2">
      <c r="A136" s="2">
        <v>37</v>
      </c>
      <c r="B136" s="2" t="s">
        <v>330</v>
      </c>
    </row>
    <row r="137" spans="1:2">
      <c r="A137" s="2">
        <v>38</v>
      </c>
      <c r="B137" s="2" t="s">
        <v>330</v>
      </c>
    </row>
    <row r="138" spans="1:2">
      <c r="A138" s="2">
        <v>39</v>
      </c>
      <c r="B138" s="2" t="s">
        <v>330</v>
      </c>
    </row>
    <row r="139" spans="1:2">
      <c r="A139" s="2">
        <v>40</v>
      </c>
      <c r="B139" s="2" t="s">
        <v>330</v>
      </c>
    </row>
    <row r="140" spans="1:2">
      <c r="A140" s="2">
        <v>41</v>
      </c>
      <c r="B140" s="2" t="s">
        <v>330</v>
      </c>
    </row>
    <row r="141" spans="1:2">
      <c r="A141" s="2">
        <v>42</v>
      </c>
      <c r="B141" s="2" t="s">
        <v>330</v>
      </c>
    </row>
    <row r="142" spans="1:2">
      <c r="A142" s="2">
        <v>43</v>
      </c>
      <c r="B142" s="2" t="s">
        <v>330</v>
      </c>
    </row>
    <row r="143" spans="1:2">
      <c r="A143" s="2">
        <v>44</v>
      </c>
      <c r="B143" s="2" t="s">
        <v>330</v>
      </c>
    </row>
    <row r="144" spans="1:2">
      <c r="A144" s="2">
        <v>45</v>
      </c>
      <c r="B144" s="2" t="s">
        <v>330</v>
      </c>
    </row>
    <row r="145" spans="1:2">
      <c r="A145" s="2">
        <v>46</v>
      </c>
      <c r="B145" s="2" t="s">
        <v>330</v>
      </c>
    </row>
    <row r="146" spans="1:2">
      <c r="A146" s="2">
        <v>47</v>
      </c>
      <c r="B146" s="2" t="s">
        <v>330</v>
      </c>
    </row>
    <row r="147" spans="1:2">
      <c r="A147" s="2">
        <v>48</v>
      </c>
      <c r="B147" s="2" t="s">
        <v>330</v>
      </c>
    </row>
    <row r="148" spans="1:2">
      <c r="A148" s="2">
        <v>49</v>
      </c>
      <c r="B148" s="2" t="s">
        <v>330</v>
      </c>
    </row>
    <row r="149" spans="1:2">
      <c r="A149" s="2">
        <v>50</v>
      </c>
      <c r="B149" s="2" t="s">
        <v>309</v>
      </c>
    </row>
    <row r="150" spans="1:2">
      <c r="A150" s="2">
        <v>51</v>
      </c>
      <c r="B150" s="2" t="s">
        <v>309</v>
      </c>
    </row>
    <row r="151" spans="1:2">
      <c r="A151" s="2">
        <v>52</v>
      </c>
      <c r="B151" s="2" t="s">
        <v>309</v>
      </c>
    </row>
    <row r="152" spans="1:2">
      <c r="A152" s="2">
        <v>53</v>
      </c>
      <c r="B152" s="2" t="s">
        <v>309</v>
      </c>
    </row>
    <row r="153" spans="1:2">
      <c r="A153" s="2">
        <v>54</v>
      </c>
      <c r="B153" s="2" t="s">
        <v>309</v>
      </c>
    </row>
    <row r="154" spans="1:2">
      <c r="A154" s="2">
        <v>55</v>
      </c>
      <c r="B154" s="2" t="s">
        <v>309</v>
      </c>
    </row>
    <row r="155" spans="1:2">
      <c r="A155" s="2">
        <v>56</v>
      </c>
      <c r="B155" s="2" t="s">
        <v>309</v>
      </c>
    </row>
    <row r="156" spans="1:2">
      <c r="A156" s="2">
        <v>57</v>
      </c>
      <c r="B156" s="2" t="s">
        <v>309</v>
      </c>
    </row>
    <row r="157" spans="1:2">
      <c r="A157" s="2">
        <v>58</v>
      </c>
      <c r="B157" s="2" t="s">
        <v>309</v>
      </c>
    </row>
    <row r="158" spans="1:2">
      <c r="A158" s="2">
        <v>59</v>
      </c>
      <c r="B158" s="2" t="s">
        <v>309</v>
      </c>
    </row>
    <row r="159" spans="1:2">
      <c r="A159" s="2">
        <v>60</v>
      </c>
      <c r="B159" s="2" t="s">
        <v>309</v>
      </c>
    </row>
    <row r="160" spans="1:2">
      <c r="A160" s="2">
        <v>61</v>
      </c>
      <c r="B160" s="2" t="s">
        <v>309</v>
      </c>
    </row>
    <row r="161" spans="1:2">
      <c r="A161" s="2">
        <v>62</v>
      </c>
      <c r="B161" s="2" t="s">
        <v>309</v>
      </c>
    </row>
    <row r="162" spans="1:2">
      <c r="A162" s="2">
        <v>63</v>
      </c>
      <c r="B162" s="2" t="s">
        <v>309</v>
      </c>
    </row>
    <row r="163" spans="1:2">
      <c r="A163" s="2">
        <v>64</v>
      </c>
      <c r="B163" s="2" t="s">
        <v>309</v>
      </c>
    </row>
    <row r="164" spans="1:2">
      <c r="A164" s="2">
        <v>65</v>
      </c>
      <c r="B164" s="2" t="s">
        <v>309</v>
      </c>
    </row>
    <row r="165" spans="1:2">
      <c r="A165" s="2">
        <v>66</v>
      </c>
      <c r="B165" s="2" t="s">
        <v>309</v>
      </c>
    </row>
    <row r="166" spans="1:2">
      <c r="A166" s="2">
        <v>67</v>
      </c>
      <c r="B166" s="2" t="s">
        <v>309</v>
      </c>
    </row>
    <row r="167" spans="1:2">
      <c r="A167" s="2">
        <v>68</v>
      </c>
      <c r="B167" s="2" t="s">
        <v>309</v>
      </c>
    </row>
    <row r="168" spans="1:2">
      <c r="A168" s="2">
        <v>69</v>
      </c>
      <c r="B168" s="2" t="s">
        <v>309</v>
      </c>
    </row>
    <row r="169" spans="1:2">
      <c r="A169" s="2">
        <v>70</v>
      </c>
      <c r="B169" s="2" t="s">
        <v>309</v>
      </c>
    </row>
    <row r="170" spans="1:2">
      <c r="A170" s="2">
        <v>71</v>
      </c>
      <c r="B170" s="2" t="s">
        <v>309</v>
      </c>
    </row>
    <row r="171" spans="1:2">
      <c r="A171" s="2">
        <v>72</v>
      </c>
      <c r="B171" s="2" t="s">
        <v>309</v>
      </c>
    </row>
    <row r="172" spans="1:2">
      <c r="A172" s="2">
        <v>73</v>
      </c>
      <c r="B172" s="2" t="s">
        <v>309</v>
      </c>
    </row>
    <row r="173" spans="1:2">
      <c r="A173" s="2">
        <v>74</v>
      </c>
      <c r="B173" s="2" t="s">
        <v>309</v>
      </c>
    </row>
    <row r="174" spans="1:2">
      <c r="A174" s="2">
        <v>75</v>
      </c>
      <c r="B174" s="2" t="s">
        <v>309</v>
      </c>
    </row>
    <row r="175" spans="1:2">
      <c r="A175" s="2">
        <v>76</v>
      </c>
      <c r="B175" s="2" t="s">
        <v>309</v>
      </c>
    </row>
    <row r="176" spans="1:2">
      <c r="A176" s="2">
        <v>77</v>
      </c>
      <c r="B176" s="2" t="s">
        <v>309</v>
      </c>
    </row>
    <row r="177" spans="1:2">
      <c r="A177" s="2">
        <v>78</v>
      </c>
      <c r="B177" s="2" t="s">
        <v>309</v>
      </c>
    </row>
    <row r="178" spans="1:2">
      <c r="A178" s="2">
        <v>79</v>
      </c>
      <c r="B178" s="2" t="s">
        <v>309</v>
      </c>
    </row>
    <row r="179" spans="1:2">
      <c r="A179" s="2">
        <v>80</v>
      </c>
      <c r="B179" s="2" t="s">
        <v>309</v>
      </c>
    </row>
    <row r="180" spans="1:2">
      <c r="A180" s="2">
        <v>81</v>
      </c>
      <c r="B180" s="2" t="s">
        <v>309</v>
      </c>
    </row>
    <row r="181" spans="1:2">
      <c r="A181" s="2">
        <v>82</v>
      </c>
      <c r="B181" s="2" t="s">
        <v>309</v>
      </c>
    </row>
    <row r="182" spans="1:2">
      <c r="A182" s="2">
        <v>83</v>
      </c>
      <c r="B182" s="2" t="s">
        <v>309</v>
      </c>
    </row>
    <row r="183" spans="1:2">
      <c r="A183" s="2">
        <v>84</v>
      </c>
      <c r="B183" s="2" t="s">
        <v>309</v>
      </c>
    </row>
    <row r="184" spans="1:2">
      <c r="A184" s="2">
        <v>85</v>
      </c>
      <c r="B184" s="2" t="s">
        <v>309</v>
      </c>
    </row>
    <row r="185" spans="1:2">
      <c r="A185" s="2">
        <v>86</v>
      </c>
      <c r="B185" s="2" t="s">
        <v>309</v>
      </c>
    </row>
    <row r="186" spans="1:2">
      <c r="A186" s="2">
        <v>87</v>
      </c>
      <c r="B186" s="2" t="s">
        <v>309</v>
      </c>
    </row>
    <row r="187" spans="1:2">
      <c r="A187" s="2">
        <v>88</v>
      </c>
      <c r="B187" s="2" t="s">
        <v>309</v>
      </c>
    </row>
    <row r="188" spans="1:2">
      <c r="A188" s="2">
        <v>89</v>
      </c>
      <c r="B188" s="2" t="s">
        <v>309</v>
      </c>
    </row>
    <row r="189" spans="1:2">
      <c r="A189" s="2">
        <v>90</v>
      </c>
      <c r="B189" s="2" t="s">
        <v>309</v>
      </c>
    </row>
    <row r="190" spans="1:2">
      <c r="A190" s="2">
        <v>91</v>
      </c>
      <c r="B190" s="2" t="s">
        <v>309</v>
      </c>
    </row>
    <row r="191" spans="1:2">
      <c r="A191" s="2">
        <v>92</v>
      </c>
      <c r="B191" s="2" t="s">
        <v>309</v>
      </c>
    </row>
    <row r="192" spans="1:2">
      <c r="A192" s="2">
        <v>93</v>
      </c>
      <c r="B192" s="2" t="s">
        <v>309</v>
      </c>
    </row>
    <row r="193" spans="1:2">
      <c r="A193" s="2">
        <v>94</v>
      </c>
      <c r="B193" s="2" t="s">
        <v>309</v>
      </c>
    </row>
    <row r="194" spans="1:2">
      <c r="A194" s="2">
        <v>95</v>
      </c>
      <c r="B194" s="2" t="s">
        <v>309</v>
      </c>
    </row>
    <row r="195" spans="1:2">
      <c r="A195" s="2">
        <v>96</v>
      </c>
      <c r="B195" s="2" t="s">
        <v>309</v>
      </c>
    </row>
    <row r="196" spans="1:2">
      <c r="A196" s="2">
        <v>97</v>
      </c>
      <c r="B196" s="2" t="s">
        <v>309</v>
      </c>
    </row>
    <row r="197" spans="1:2">
      <c r="A197" s="2">
        <v>98</v>
      </c>
      <c r="B197" s="2" t="s">
        <v>309</v>
      </c>
    </row>
    <row r="198" spans="1:2">
      <c r="A198" s="2">
        <v>99</v>
      </c>
      <c r="B198" s="2" t="s">
        <v>309</v>
      </c>
    </row>
    <row r="199" spans="1:2">
      <c r="A199" s="2">
        <v>100</v>
      </c>
      <c r="B199" s="2" t="s">
        <v>329</v>
      </c>
    </row>
    <row r="201" spans="1:2" ht="69.75" customHeight="1">
      <c r="A201" s="217" t="s">
        <v>336</v>
      </c>
      <c r="B201" s="217" t="s">
        <v>337</v>
      </c>
    </row>
    <row r="202" spans="1:2">
      <c r="A202" s="218"/>
      <c r="B202" s="218"/>
    </row>
    <row r="203" spans="1:2">
      <c r="A203" s="2" t="s">
        <v>338</v>
      </c>
      <c r="B203" s="2" t="s">
        <v>338</v>
      </c>
    </row>
    <row r="204" spans="1:2">
      <c r="A204" s="2" t="s">
        <v>339</v>
      </c>
      <c r="B204" s="2" t="s">
        <v>340</v>
      </c>
    </row>
    <row r="205" spans="1:2">
      <c r="A205" s="2"/>
      <c r="B205" s="2" t="s">
        <v>339</v>
      </c>
    </row>
    <row r="207" spans="1:2" ht="15" customHeight="1">
      <c r="A207" s="216" t="s">
        <v>341</v>
      </c>
      <c r="B207" s="216"/>
    </row>
    <row r="208" spans="1:2">
      <c r="A208" s="1" t="s">
        <v>338</v>
      </c>
      <c r="B208" s="2">
        <v>2</v>
      </c>
    </row>
    <row r="209" spans="1:3">
      <c r="A209" s="1" t="s">
        <v>340</v>
      </c>
      <c r="B209" s="2">
        <v>1</v>
      </c>
    </row>
    <row r="210" spans="1:3">
      <c r="A210" s="1" t="s">
        <v>339</v>
      </c>
      <c r="B210" s="2">
        <v>0</v>
      </c>
    </row>
    <row r="214" spans="1:3">
      <c r="A214" s="1" t="s">
        <v>342</v>
      </c>
      <c r="B214" s="1" t="s">
        <v>343</v>
      </c>
      <c r="C214" s="1" t="s">
        <v>344</v>
      </c>
    </row>
    <row r="215" spans="1:3">
      <c r="A215" s="2" t="s">
        <v>329</v>
      </c>
      <c r="B215" s="2" t="s">
        <v>338</v>
      </c>
      <c r="C215" s="2">
        <v>2</v>
      </c>
    </row>
    <row r="216" spans="1:3">
      <c r="A216" s="2" t="s">
        <v>329</v>
      </c>
      <c r="B216" s="2" t="s">
        <v>339</v>
      </c>
      <c r="C216" s="2">
        <v>0</v>
      </c>
    </row>
    <row r="217" spans="1:3">
      <c r="A217" s="2" t="s">
        <v>309</v>
      </c>
      <c r="B217" s="2" t="s">
        <v>338</v>
      </c>
      <c r="C217" s="2">
        <v>1</v>
      </c>
    </row>
    <row r="218" spans="1:3">
      <c r="A218" s="2" t="s">
        <v>309</v>
      </c>
      <c r="B218" s="2" t="s">
        <v>339</v>
      </c>
      <c r="C218" s="2">
        <v>0</v>
      </c>
    </row>
    <row r="219" spans="1:3">
      <c r="A219" s="2" t="s">
        <v>330</v>
      </c>
      <c r="B219" s="2" t="s">
        <v>338</v>
      </c>
      <c r="C219" s="2">
        <v>0</v>
      </c>
    </row>
    <row r="220" spans="1:3">
      <c r="A220" s="2" t="s">
        <v>330</v>
      </c>
      <c r="B220" s="2" t="s">
        <v>339</v>
      </c>
      <c r="C220" s="2">
        <v>0</v>
      </c>
    </row>
    <row r="222" spans="1:3">
      <c r="A222" s="1" t="s">
        <v>345</v>
      </c>
      <c r="B222" s="1" t="s">
        <v>346</v>
      </c>
      <c r="C222" s="1" t="s">
        <v>347</v>
      </c>
    </row>
    <row r="223" spans="1:3">
      <c r="A223" s="2" t="s">
        <v>329</v>
      </c>
      <c r="B223" s="2" t="s">
        <v>338</v>
      </c>
      <c r="C223" s="2">
        <v>2</v>
      </c>
    </row>
    <row r="224" spans="1:3">
      <c r="A224" s="2" t="s">
        <v>329</v>
      </c>
      <c r="B224" s="2" t="s">
        <v>340</v>
      </c>
      <c r="C224" s="2">
        <v>1</v>
      </c>
    </row>
    <row r="225" spans="1:5">
      <c r="A225" s="2" t="s">
        <v>329</v>
      </c>
      <c r="B225" s="2" t="s">
        <v>339</v>
      </c>
      <c r="C225" s="2">
        <v>0</v>
      </c>
    </row>
    <row r="226" spans="1:5">
      <c r="A226" s="2" t="s">
        <v>309</v>
      </c>
      <c r="B226" s="2" t="s">
        <v>338</v>
      </c>
      <c r="C226" s="2">
        <v>1</v>
      </c>
    </row>
    <row r="227" spans="1:5">
      <c r="A227" s="2" t="s">
        <v>309</v>
      </c>
      <c r="B227" s="2" t="s">
        <v>340</v>
      </c>
      <c r="C227" s="2">
        <v>0</v>
      </c>
      <c r="E227" s="3"/>
    </row>
    <row r="228" spans="1:5">
      <c r="A228" s="2" t="s">
        <v>309</v>
      </c>
      <c r="B228" s="2" t="s">
        <v>339</v>
      </c>
      <c r="C228" s="2">
        <v>0</v>
      </c>
    </row>
    <row r="229" spans="1:5">
      <c r="A229" s="2" t="s">
        <v>330</v>
      </c>
      <c r="B229" s="2" t="s">
        <v>338</v>
      </c>
      <c r="C229" s="2">
        <v>0</v>
      </c>
    </row>
    <row r="230" spans="1:5">
      <c r="A230" s="2" t="s">
        <v>330</v>
      </c>
      <c r="B230" s="2" t="s">
        <v>340</v>
      </c>
      <c r="C230" s="2">
        <v>0</v>
      </c>
      <c r="E230" s="3"/>
    </row>
    <row r="231" spans="1:5">
      <c r="A231" s="2" t="s">
        <v>330</v>
      </c>
      <c r="B231" s="2" t="s">
        <v>339</v>
      </c>
      <c r="C231" s="2">
        <v>0</v>
      </c>
    </row>
    <row r="233" spans="1:5">
      <c r="A233" s="12" t="s">
        <v>348</v>
      </c>
      <c r="B233" s="1" t="s">
        <v>302</v>
      </c>
      <c r="C233" s="1" t="s">
        <v>303</v>
      </c>
      <c r="E233" s="3"/>
    </row>
    <row r="234" spans="1:5">
      <c r="A234" s="12">
        <v>1</v>
      </c>
      <c r="B234" s="2" t="s">
        <v>312</v>
      </c>
      <c r="C234" s="2" t="s">
        <v>305</v>
      </c>
    </row>
    <row r="235" spans="1:5">
      <c r="A235" s="12">
        <v>2</v>
      </c>
      <c r="B235" s="2" t="s">
        <v>310</v>
      </c>
      <c r="C235" s="2" t="s">
        <v>307</v>
      </c>
    </row>
    <row r="236" spans="1:5">
      <c r="A236" s="12">
        <v>3</v>
      </c>
      <c r="B236" s="2" t="s">
        <v>349</v>
      </c>
      <c r="C236" s="2" t="s">
        <v>309</v>
      </c>
    </row>
    <row r="237" spans="1:5">
      <c r="A237" s="12">
        <v>4</v>
      </c>
      <c r="B237" s="2" t="s">
        <v>306</v>
      </c>
      <c r="C237" s="2" t="s">
        <v>311</v>
      </c>
    </row>
    <row r="238" spans="1:5">
      <c r="A238" s="12">
        <v>5</v>
      </c>
      <c r="B238" s="2" t="s">
        <v>304</v>
      </c>
      <c r="C238" s="2" t="s">
        <v>313</v>
      </c>
    </row>
    <row r="240" spans="1:5">
      <c r="A240" s="1" t="s">
        <v>350</v>
      </c>
    </row>
    <row r="241" spans="1:1">
      <c r="A241" s="2" t="s">
        <v>351</v>
      </c>
    </row>
    <row r="242" spans="1:1">
      <c r="A242" s="2" t="s">
        <v>352</v>
      </c>
    </row>
    <row r="243" spans="1:1">
      <c r="A243" s="2" t="s">
        <v>353</v>
      </c>
    </row>
    <row r="244" spans="1:1">
      <c r="A244" s="2" t="s">
        <v>354</v>
      </c>
    </row>
    <row r="246" spans="1:1">
      <c r="A246" s="1" t="s">
        <v>355</v>
      </c>
    </row>
    <row r="247" spans="1:1">
      <c r="A247" s="2" t="s">
        <v>320</v>
      </c>
    </row>
    <row r="248" spans="1:1">
      <c r="A248" s="2" t="s">
        <v>319</v>
      </c>
    </row>
    <row r="250" spans="1:1" ht="28.5" customHeight="1">
      <c r="A250" s="10" t="s">
        <v>356</v>
      </c>
    </row>
    <row r="251" spans="1:1">
      <c r="A251" s="2" t="s">
        <v>357</v>
      </c>
    </row>
    <row r="252" spans="1:1">
      <c r="A252" s="2" t="s">
        <v>358</v>
      </c>
    </row>
    <row r="253" spans="1:1">
      <c r="A253" s="2" t="s">
        <v>359</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DAA6DB4-53AD-4DDB-B4CB-FC4A8930B8F8}"/>
</file>

<file path=customXml/itemProps2.xml><?xml version="1.0" encoding="utf-8"?>
<ds:datastoreItem xmlns:ds="http://schemas.openxmlformats.org/officeDocument/2006/customXml" ds:itemID="{4F8CA064-4BD8-4AF1-B8C6-B89CCB70CC47}"/>
</file>

<file path=customXml/itemProps3.xml><?xml version="1.0" encoding="utf-8"?>
<ds:datastoreItem xmlns:ds="http://schemas.openxmlformats.org/officeDocument/2006/customXml" ds:itemID="{39E32026-13CE-44E9-BCF5-EE1DDEFCF64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Claudia Patricia Guerrero Chaparro</cp:lastModifiedBy>
  <cp:revision/>
  <dcterms:created xsi:type="dcterms:W3CDTF">2021-01-05T19:35:42Z</dcterms:created>
  <dcterms:modified xsi:type="dcterms:W3CDTF">2022-12-16T21:37:48Z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