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09"/>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1 Noviembre\Riesgos\2023\"/>
    </mc:Choice>
  </mc:AlternateContent>
  <xr:revisionPtr revIDLastSave="0" documentId="8_{3249C88B-BA52-4C90-A82D-3BD50A9FB330}" xr6:coauthVersionLast="47" xr6:coauthVersionMax="47" xr10:uidLastSave="{00000000-0000-0000-0000-000000000000}"/>
  <bookViews>
    <workbookView xWindow="-120" yWindow="-120" windowWidth="20730" windowHeight="11160" tabRatio="792" xr2:uid="{00000000-000D-0000-FFFF-FFFF00000000}"/>
  </bookViews>
  <sheets>
    <sheet name="RIESGOS DE GESTIÓN H1" sheetId="1" r:id="rId1"/>
    <sheet name="Listas" sheetId="3" r:id="rId2"/>
    <sheet name="Matriz" sheetId="5" state="hidden" r:id="rId3"/>
    <sheet name="FORMULACIÓN" sheetId="2" state="hidden"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7" i="1" l="1"/>
  <c r="AB7" i="1"/>
  <c r="AE7" i="1" s="1"/>
  <c r="Z7" i="1"/>
  <c r="Y7" i="1"/>
  <c r="S7" i="1"/>
  <c r="T7" i="1" s="1"/>
  <c r="Q7" i="1"/>
  <c r="R7" i="1" s="1"/>
  <c r="L7" i="1"/>
  <c r="M7" i="1" s="1"/>
  <c r="AI7" i="1" s="1"/>
  <c r="AD8" i="1"/>
  <c r="AB8" i="1"/>
  <c r="Z8" i="1"/>
  <c r="Y8" i="1"/>
  <c r="T8" i="1"/>
  <c r="R8" i="1"/>
  <c r="AD16" i="1"/>
  <c r="Z16" i="1"/>
  <c r="Y16" i="1"/>
  <c r="S16" i="1"/>
  <c r="T16" i="1" s="1"/>
  <c r="Q16" i="1"/>
  <c r="R16" i="1" s="1"/>
  <c r="L16" i="1"/>
  <c r="M16" i="1" s="1"/>
  <c r="AD15" i="1"/>
  <c r="Z15" i="1"/>
  <c r="Y15" i="1"/>
  <c r="S15" i="1"/>
  <c r="T15" i="1" s="1"/>
  <c r="Q15" i="1"/>
  <c r="R15" i="1" s="1"/>
  <c r="L15" i="1"/>
  <c r="M15" i="1" s="1"/>
  <c r="AD12" i="1"/>
  <c r="AB12" i="1"/>
  <c r="Z12" i="1"/>
  <c r="Y12" i="1"/>
  <c r="S12" i="1"/>
  <c r="T12" i="1" s="1"/>
  <c r="R12" i="1"/>
  <c r="Q12" i="1"/>
  <c r="L12" i="1"/>
  <c r="M12" i="1" s="1"/>
  <c r="T11" i="1"/>
  <c r="R11" i="1"/>
  <c r="T10" i="1"/>
  <c r="R10" i="1"/>
  <c r="AD9" i="1"/>
  <c r="AB9" i="1"/>
  <c r="Z9" i="1"/>
  <c r="Y9" i="1"/>
  <c r="S9" i="1"/>
  <c r="T9" i="1" s="1"/>
  <c r="R9" i="1"/>
  <c r="Q9" i="1"/>
  <c r="L9" i="1"/>
  <c r="M9" i="1" s="1"/>
  <c r="AD13" i="1"/>
  <c r="Z13" i="1"/>
  <c r="Y13" i="1"/>
  <c r="S13" i="1"/>
  <c r="T13" i="1" s="1"/>
  <c r="Q13" i="1"/>
  <c r="R13" i="1" s="1"/>
  <c r="L13" i="1"/>
  <c r="M13" i="1" s="1"/>
  <c r="AE8" i="1" l="1"/>
  <c r="AI8" i="1" s="1"/>
  <c r="AK7" i="1" s="1"/>
  <c r="AJ7" i="1" s="1"/>
  <c r="U7" i="1"/>
  <c r="V7" i="1" s="1"/>
  <c r="N7" i="1"/>
  <c r="U16" i="1"/>
  <c r="V16" i="1" s="1"/>
  <c r="AE16" i="1"/>
  <c r="AI16" i="1" s="1"/>
  <c r="AK16" i="1" s="1"/>
  <c r="V8" i="1"/>
  <c r="N8" i="1"/>
  <c r="AE15" i="1"/>
  <c r="AI15" i="1" s="1"/>
  <c r="AK15" i="1" s="1"/>
  <c r="U15" i="1"/>
  <c r="AN15" i="1" s="1"/>
  <c r="AM15" i="1" s="1"/>
  <c r="AE13" i="1"/>
  <c r="AI13" i="1" s="1"/>
  <c r="U9" i="1"/>
  <c r="V9" i="1" s="1"/>
  <c r="AE9" i="1"/>
  <c r="AI9" i="1" s="1"/>
  <c r="AK9" i="1" s="1"/>
  <c r="U12" i="1"/>
  <c r="AN12" i="1" s="1"/>
  <c r="AM12" i="1" s="1"/>
  <c r="AE12" i="1"/>
  <c r="AI12" i="1" s="1"/>
  <c r="AK12" i="1" s="1"/>
  <c r="N16" i="1"/>
  <c r="AN16" i="1"/>
  <c r="AM16" i="1" s="1"/>
  <c r="N15" i="1"/>
  <c r="N12" i="1"/>
  <c r="N9" i="1"/>
  <c r="N13" i="1"/>
  <c r="U13" i="1"/>
  <c r="AN7" i="1" l="1"/>
  <c r="AM7" i="1" s="1"/>
  <c r="V15" i="1"/>
  <c r="W7" i="1"/>
  <c r="AN9" i="1"/>
  <c r="AM9" i="1" s="1"/>
  <c r="AO7" i="1"/>
  <c r="AL7" i="1"/>
  <c r="V12" i="1"/>
  <c r="W12" i="1" s="1"/>
  <c r="W16" i="1"/>
  <c r="AO16" i="1"/>
  <c r="AL16" i="1"/>
  <c r="AJ16" i="1"/>
  <c r="W15" i="1"/>
  <c r="AO15" i="1"/>
  <c r="AL15" i="1"/>
  <c r="AJ15" i="1"/>
  <c r="AO12" i="1"/>
  <c r="AL12" i="1"/>
  <c r="AJ12" i="1"/>
  <c r="W9" i="1"/>
  <c r="AL9" i="1"/>
  <c r="AJ9" i="1"/>
  <c r="V13" i="1"/>
  <c r="W13" i="1" s="1"/>
  <c r="AN13" i="1"/>
  <c r="AM13" i="1" s="1"/>
  <c r="AO9" i="1" l="1"/>
  <c r="Z14" i="1" l="1"/>
  <c r="Y14" i="1"/>
  <c r="R14" i="1"/>
  <c r="T14" i="1"/>
  <c r="AD14" i="1"/>
  <c r="AE14" i="1" s="1"/>
  <c r="AI14" i="1" s="1"/>
  <c r="AK13" i="1" s="1"/>
  <c r="AJ13" i="1" s="1"/>
  <c r="AO13" i="1" l="1"/>
  <c r="AL13" i="1"/>
  <c r="N14" i="1"/>
  <c r="V14" i="1" l="1"/>
  <c r="AL1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tc={52F0DB9B-15E9-49BF-98C1-66635048595A}</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 ref="I16" authorId="15" shapeId="0" xr:uid="{52F0DB9B-15E9-49BF-98C1-66635048595A}">
      <text>
        <t>[Threaded comment]
Your version of Excel allows you to read this threaded comment; however, any edits to it will get removed if the file is opened in a newer version of Excel. Learn more: https://go.microsoft.com/fwlink/?linkid=870924
Comment:
    Desconocimiento del procedimiento interno de pago de incapacidades</t>
      </text>
    </comment>
  </commentList>
</comments>
</file>

<file path=xl/sharedStrings.xml><?xml version="1.0" encoding="utf-8"?>
<sst xmlns="http://schemas.openxmlformats.org/spreadsheetml/2006/main" count="618" uniqueCount="255">
  <si>
    <t>PROCESO DIRECCIONAMIENTO ESTRATÉGICO</t>
  </si>
  <si>
    <t>MAPA DE RIESGOS</t>
  </si>
  <si>
    <t>Código: PE01-PR03-F01</t>
  </si>
  <si>
    <t>Versión: 5.0</t>
  </si>
  <si>
    <t>ITEM</t>
  </si>
  <si>
    <t>PROCESO/AREA</t>
  </si>
  <si>
    <t>OBJETIVO ESTRATEGICO/ 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</si>
  <si>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</si>
  <si>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</si>
  <si>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</si>
  <si>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</si>
  <si>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</si>
  <si>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</si>
  <si>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</si>
  <si>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</si>
  <si>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</si>
  <si>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</si>
  <si>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</si>
  <si>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</si>
  <si>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</si>
  <si>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</si>
  <si>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</si>
  <si>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</si>
  <si>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</si>
  <si>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</si>
  <si>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</si>
  <si>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</si>
  <si>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</si>
  <si>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</si>
  <si>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</si>
  <si>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</si>
  <si>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</si>
  <si>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</si>
  <si>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</si>
  <si>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</si>
  <si>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</si>
  <si>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</si>
  <si>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</si>
  <si>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</si>
  <si>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</si>
  <si>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</si>
  <si>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</si>
  <si>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</si>
  <si>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</si>
  <si>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</si>
  <si>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</si>
  <si>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</si>
  <si>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</si>
  <si>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</si>
  <si>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</si>
  <si>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</si>
  <si>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</si>
  <si>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</si>
  <si>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</si>
  <si>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Talento Humano/Subdireccion de Gestion Corporativa</t>
  </si>
  <si>
    <r>
      <rPr>
        <b/>
        <sz val="11"/>
        <rFont val="Arial"/>
        <family val="2"/>
      </rPr>
      <t xml:space="preserve">Objetivo estratégico: </t>
    </r>
    <r>
      <rPr>
        <sz val="11"/>
        <rFont val="Arial"/>
        <family val="2"/>
      </rPr>
      <t xml:space="preserve">
Afianzar la estructura organizacional productiva e integra, a través del desarrollo de capacidades del talento humano y un ambiente cordial
</t>
    </r>
    <r>
      <rPr>
        <b/>
        <sz val="11"/>
        <rFont val="Arial"/>
        <family val="2"/>
      </rPr>
      <t xml:space="preserve">
Objetivo del proceso:</t>
    </r>
    <r>
      <rPr>
        <sz val="11"/>
        <rFont val="Arial"/>
        <family val="2"/>
      </rPr>
      <t xml:space="preserve">
Planear, organizar, ejecutar y controlar las acciones relacionadas con las situaciones administrativas y el desarrollo del talento humano del Instituto, en búsqueda del mejoramiento continuo, la satisfacción del personal y el desarrollo institucional, reconociendo los derechos laborales promoviendo los valores éticos que permitan contar con son servidores idóneos y competentes en un apropiado ambiente de trabajo, para atender la misión y objetivos de la Entidad</t>
    </r>
  </si>
  <si>
    <t xml:space="preserve">Inicia con la elaboración de los planes y programas correspondientes a la gestion del talento humano encaminados al cumplimento de la normatividad, en la etapas de ingreso, permanencia, evaluacion y retiro y va hasta la ejecucion de los planes de mejora
 </t>
  </si>
  <si>
    <t>Afectación económica</t>
  </si>
  <si>
    <t>Por multas o sanciones</t>
  </si>
  <si>
    <t>Errores ocasionados por la falta de  parametrización de la herramienta utilizada para la liquidación de  la nómina</t>
  </si>
  <si>
    <t>Posibillidad de afectación aconómica por multas o sanciones de los entres de control debido a la presencia de errores en la liquidación de nomina debido a la falta de parametrización de la herramienta utilizada que puede ocacionar procesos cohactivo o judicial debido a  pagos incorrectos</t>
  </si>
  <si>
    <t xml:space="preserve">Relaciones laborales: Pérdidas que surgen de acciones contrarias a las leyes o acuerdos de empleo, salud o seguridad, del pago de demandas por daños personales o de discriminación. </t>
  </si>
  <si>
    <t>2 veces por año</t>
  </si>
  <si>
    <t>Afectación menor a 10 SMLMV</t>
  </si>
  <si>
    <t>1. La Técnica Administrativa de la Subdirección de Gestión Corporativa-Nomina solicitara la verificación de la liquidación de la nomina por medio del envio de correos electronicos con la preliquidación, nomina y excel de liquidación de nómina</t>
  </si>
  <si>
    <t>Preventivo</t>
  </si>
  <si>
    <t>Automatico</t>
  </si>
  <si>
    <t>Documentado</t>
  </si>
  <si>
    <t>Continua</t>
  </si>
  <si>
    <t>Con registro</t>
  </si>
  <si>
    <t>Reducir: Despues de realizar un analisis y considerar que el nivel de riesgo es alto, se determina tratarlo mediante transferencia o mitigacion del mismo</t>
  </si>
  <si>
    <t>Verificación de la liquidación de la nomina por medio del envio de correos electrónicos con la preliquidación, nomina y excel de liquidación de nómina</t>
  </si>
  <si>
    <t>Tecnica Administrativa de la Subdireccion de Gestion Corporativa-Nómina</t>
  </si>
  <si>
    <t>En curso</t>
  </si>
  <si>
    <t>1. Liquidación 1. Correos, preliquidación y nomina mensual</t>
  </si>
  <si>
    <t>En los meses de enero, febrero, marzo y abril de 2023, la Técnico Administrativo de Nómina remitió correos en término para la revisión de la nómina, con el excel de liquidación y la relación de las novedades de cada nómina</t>
  </si>
  <si>
    <t>Controlado</t>
  </si>
  <si>
    <t>De acuerdo a las evidencias suministradas y una vez revisadas, se observa el cumplimiento de la actividad y el control del riesgo.</t>
  </si>
  <si>
    <t>Los soportes remitidos como evidencia dan cuenta de la solicitud de verificación de la liquidación de la nómina del primer cuatrimestre, dando cumplimiento a la acción y control establecidos. 
Se recomienda diligenciar el campo Valoración del Indicador de Gestión del riesgo para el primer cuatrimestre.</t>
  </si>
  <si>
    <t>2. La Técnica Administrativa de la Subdirección de Gestión Corporativa-Nomina realiza plan de trabajo (enero) y seguimiento a implementación de Modulo de Nómina</t>
  </si>
  <si>
    <t>Realización de plan de trabajo (enero) y seguimiento a implementación de Modulo de Nómina</t>
  </si>
  <si>
    <t>01/01/2023 al 30/01/2023</t>
  </si>
  <si>
    <t>Sin iniciar</t>
  </si>
  <si>
    <t>2. Plan de trabajo y seguimiento módulo nómina mensual</t>
  </si>
  <si>
    <t>Mediante Acta de Reunión del 31 de enero de 2023, se estableció el plan de trabajo con la Técnico Administrativo de Nómina y la Profesional Especializado de TH, para efectuar el seguimiento del módulo de la nómina con el proveedor ZBox. Acorde al plan de trabajo descrito en la citada acta, se remitió a ZBox una matriz de seguimiento con el estado de los tickets solicitados con las observaciones necesarias. Asimismo, se creó un consolidado de tickets con el asunto del mismo, observaciones y fecha de cierre durante el primer cuatrimestre de 2023, para lograr un adecuado seguimiento y control a los mismos. Del mismo modo, durante el cuatrimestre se llevó a cabo reunión con ZBox, para hacer lectura y seguimiento de los tickets en proceso.</t>
  </si>
  <si>
    <t>Como evidencia de la actividad se adjunta acta de reunión en la que se establece el plan de trabajo a llevar a cabo por el responsable, los correos de seguimiento de los tickets en los que se evidencian los puntos del plan de trabajo señalados en el acta y un consolidado con los tickets abiertos, con sus fechas de apertura y cierre. Esto da cuenta del cumplimiento de la acción y el control establecidos.
Se recomienda diligenciar el campo Valoración del Indicador de Gestión del riesgo para el primer cuatrimestre.</t>
  </si>
  <si>
    <t>Eliminado controlado</t>
  </si>
  <si>
    <t>Planear, organizar, ejecutar y controlar las acciones relacionadas con las situaciones administrativas y el desarrollo del talento humano del Instituto, en búsqueda del mejoramiento continuo, la satisfacción del personal y el desarrollo institucional, reconociendo los derechos laborales promoviendo los valores éticos que permitan contar con son servidores idóneos y competentes en un apropiado ambiente de trabajo, para atender la misión y objetivos de la Entidad</t>
  </si>
  <si>
    <t>Incumplimiento de requisitos establecidos por la normatividad vigente para el nombramiento vacantes de la planta del IDPYBA</t>
  </si>
  <si>
    <t>Pago de las incapacidades sin el cumplimiento de los requisitos de ley</t>
  </si>
  <si>
    <t>Inicia con la elaboracion de los planes y programas correspondientes a la gestion del talento humano encaminados al cumplimento de la normatividad, en la etapas de ingreso, permanencia, evaluacion y retiro y va hasta la ejecucion de los planes de mejora</t>
  </si>
  <si>
    <t>1. Sanciones, Multas y demandas legales   2. Accidentes de trabajo, enfermedades laborales y muerte de persona             3. Investigaciones de entes de control</t>
  </si>
  <si>
    <t>No seguir con el plan de SG SST, los protocolos, procedimientos o instructivos en SST, establecidos.</t>
  </si>
  <si>
    <t>No cumplimiento de la normatividad legal vigente en SST.</t>
  </si>
  <si>
    <t xml:space="preserve">Posibilidad  de incumplimiento en la  ejecucion del Plan Anual de Seguridad  y Salud en el trabajo </t>
  </si>
  <si>
    <t>Reporte negativo en los posibles seguimientos de las CNSC</t>
  </si>
  <si>
    <t>Falta de cumplimiento en los cronogramas establecidos para llevar a cabo las evaluaciones de desempeño</t>
  </si>
  <si>
    <t>Desconocimiento por parte de los funcionarios de esta actividad</t>
  </si>
  <si>
    <t>Desarrollo de valoraciones y evaluaciones de desempeño laboral por fuera de las fechas establecidas</t>
  </si>
  <si>
    <t>Baja de recursos por no poder obtener el recobro efectivo o pago de incapacidades por parte de una EPS</t>
  </si>
  <si>
    <t xml:space="preserve">Imposibilidad de obtener de manera inmendiata recursos por el recobro de incapacidades </t>
  </si>
  <si>
    <t>vacíos en la norma laboral frente al efectivo recobro de cierto tipo de incapacidades</t>
  </si>
  <si>
    <t>Dar de baja en comité contable recursos por no poder obtener el recobro efectivo o pago de incapacidades por parte de una EPS</t>
  </si>
  <si>
    <t>Frecuencia de la actividad</t>
  </si>
  <si>
    <t>Impacto Inherente</t>
  </si>
  <si>
    <t>Control documental del riesgo</t>
  </si>
  <si>
    <t>IMPACTO</t>
  </si>
  <si>
    <r>
      <t xml:space="preserve">Ejecución y administración de procesos : </t>
    </r>
    <r>
      <rPr>
        <sz val="11"/>
        <color rgb="FF000000"/>
        <rFont val="Arial"/>
        <family val="2"/>
      </rPr>
      <t xml:space="preserve">Pérdidas derivadas de errores en la ejecución y administración de procesos. </t>
    </r>
  </si>
  <si>
    <t>Afectación Económica</t>
  </si>
  <si>
    <r>
      <t xml:space="preserve">Reducir: </t>
    </r>
    <r>
      <rPr>
        <sz val="8"/>
        <rFont val="Arial"/>
        <family val="2"/>
      </rPr>
      <t>Despues de realizar un analisis y considerar que el nivel de riesgo es alto, se determina tratarlo mediante transferencia o mitigacion del mismo</t>
    </r>
  </si>
  <si>
    <r>
      <t xml:space="preserve">Fraude externo: </t>
    </r>
    <r>
      <rPr>
        <sz val="11"/>
        <color rgb="FF000000"/>
        <rFont val="Arial"/>
        <family val="2"/>
      </rPr>
      <t xml:space="preserve">Pérdida derivada de actos de fraude por personas ajenas a la organización (no participa personal del Instituto). </t>
    </r>
  </si>
  <si>
    <t>3 a 24 veces por año</t>
  </si>
  <si>
    <t>El riesgo afecta la imagen de algún área del Instituto</t>
  </si>
  <si>
    <t>Detectivo</t>
  </si>
  <si>
    <t>Manual</t>
  </si>
  <si>
    <t>Sin Documental</t>
  </si>
  <si>
    <t>Aleatoria</t>
  </si>
  <si>
    <t>Sin registro</t>
  </si>
  <si>
    <t>Aceptar:Despues de realizar un analisis y considerar los niveles de riesgo se determina asumir el mismo conociendo los efectos de su posible materialización</t>
  </si>
  <si>
    <t>Materializado</t>
  </si>
  <si>
    <t>Afectación reputacional</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</si>
  <si>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</si>
  <si>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24 a 500 veces por año</t>
  </si>
  <si>
    <t>Entre 10 y 50 SMLMV</t>
  </si>
  <si>
    <t>El riesgo afecta la imagen del Instituto internamente, de conocimiento general nivel interno, de junta directiva y proveedores</t>
  </si>
  <si>
    <t>Correctivo</t>
  </si>
  <si>
    <r>
      <rPr>
        <b/>
        <sz val="8"/>
        <color theme="1"/>
        <rFont val="Calibri"/>
        <family val="2"/>
        <scheme val="minor"/>
      </rPr>
      <t xml:space="preserve">Evitar: </t>
    </r>
    <r>
      <rPr>
        <sz val="8"/>
        <color theme="1"/>
        <rFont val="Calibri"/>
        <family val="2"/>
        <scheme val="minor"/>
      </rPr>
      <t>Despues de realizar un analisis y considerar que el nivel de riesgo es demasiado alto, se determina no asumir la actividad que genera este riesgo</t>
    </r>
  </si>
  <si>
    <t>Terminado</t>
  </si>
  <si>
    <t>Afectacion económica y reputacional</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</si>
  <si>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</si>
  <si>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</si>
  <si>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t>Entre 50 y 100 SMLMV</t>
  </si>
  <si>
    <t>El riesgo afecta la imagen del Instituto con algunos usuarios de relevancia frente al logro de los objetivos</t>
  </si>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</sst>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5">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b/>
      <sz val="8"/>
      <color rgb="FF000000"/>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sz val="11"/>
      <color rgb="FFFF0000"/>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11"/>
      <color theme="4"/>
      <name val="Arial"/>
      <family val="2"/>
    </font>
    <font>
      <sz val="10"/>
      <color rgb="FF000000"/>
      <name val="Arial"/>
      <family val="2"/>
    </font>
    <font>
      <b/>
      <sz val="8"/>
      <color rgb="FF000000"/>
      <name val="Calibri"/>
      <family val="2"/>
    </font>
    <font>
      <sz val="11"/>
      <color rgb="FF000000"/>
      <name val="Arial"/>
      <charset val="1"/>
    </font>
  </fonts>
  <fills count="12">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34998626667073579"/>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2">
    <xf numFmtId="0" fontId="0" fillId="0" borderId="0"/>
    <xf numFmtId="9" fontId="7" fillId="0" borderId="0" applyFont="0" applyFill="0" applyBorder="0" applyAlignment="0" applyProtection="0"/>
  </cellStyleXfs>
  <cellXfs count="200">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10" fillId="0" borderId="1" xfId="0" applyFont="1" applyBorder="1" applyAlignment="1">
      <alignment horizontal="center" vertical="center" wrapText="1"/>
    </xf>
    <xf numFmtId="0" fontId="10" fillId="0" borderId="3" xfId="0" applyFont="1" applyBorder="1" applyAlignment="1">
      <alignment horizontal="center" vertical="center" wrapText="1"/>
    </xf>
    <xf numFmtId="0" fontId="11" fillId="0" borderId="0" xfId="0" applyFont="1" applyAlignment="1">
      <alignment vertical="center" wrapText="1"/>
    </xf>
    <xf numFmtId="0" fontId="4" fillId="6" borderId="1" xfId="0" applyFont="1" applyFill="1" applyBorder="1" applyAlignment="1">
      <alignment horizontal="center" vertical="center" wrapText="1"/>
    </xf>
    <xf numFmtId="0" fontId="11"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3" fillId="0" borderId="0" xfId="0" applyFont="1"/>
    <xf numFmtId="0" fontId="12" fillId="0" borderId="1" xfId="0" applyFont="1" applyBorder="1" applyAlignment="1" applyProtection="1">
      <alignment vertical="center" wrapText="1"/>
      <protection hidden="1"/>
    </xf>
    <xf numFmtId="0" fontId="0" fillId="0" borderId="1" xfId="0" applyBorder="1" applyAlignment="1">
      <alignment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9" fontId="5" fillId="0" borderId="1" xfId="1" applyFont="1" applyFill="1" applyBorder="1" applyAlignment="1" applyProtection="1">
      <alignment horizontal="center" vertical="center" wrapText="1"/>
      <protection locked="0"/>
    </xf>
    <xf numFmtId="9" fontId="3" fillId="0" borderId="1" xfId="1" applyFont="1" applyFill="1" applyBorder="1" applyAlignment="1" applyProtection="1">
      <alignment horizontal="center" vertical="center" wrapText="1"/>
      <protection locked="0"/>
    </xf>
    <xf numFmtId="0" fontId="1" fillId="0" borderId="0" xfId="0" applyFont="1"/>
    <xf numFmtId="9" fontId="0" fillId="0" borderId="0" xfId="0" applyNumberFormat="1"/>
    <xf numFmtId="0" fontId="18"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9" fontId="3" fillId="0" borderId="1" xfId="1" applyFont="1" applyBorder="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15"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164" fontId="5" fillId="0" borderId="1" xfId="0" applyNumberFormat="1" applyFont="1" applyBorder="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9" xfId="1" applyFont="1" applyFill="1" applyBorder="1" applyAlignment="1" applyProtection="1">
      <alignment horizontal="center" vertical="center" wrapText="1"/>
      <protection locked="0"/>
    </xf>
    <xf numFmtId="0" fontId="3" fillId="5" borderId="9"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center" vertical="center" wrapText="1"/>
      <protection locked="0"/>
    </xf>
    <xf numFmtId="0" fontId="19" fillId="5" borderId="1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9" fontId="3" fillId="9" borderId="2" xfId="1" applyFont="1" applyFill="1" applyBorder="1" applyAlignment="1" applyProtection="1">
      <alignment horizontal="center" vertical="center" wrapText="1"/>
      <protection locked="0"/>
    </xf>
    <xf numFmtId="9" fontId="3" fillId="9" borderId="1" xfId="1"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9" fontId="3" fillId="0" borderId="1" xfId="1" applyFont="1" applyFill="1" applyBorder="1" applyAlignment="1" applyProtection="1">
      <alignment horizontal="center" vertical="center" wrapText="1"/>
    </xf>
    <xf numFmtId="0" fontId="5" fillId="0" borderId="0" xfId="0" applyFont="1" applyAlignment="1">
      <alignment horizontal="center" vertical="center" wrapText="1"/>
    </xf>
    <xf numFmtId="0" fontId="5" fillId="0" borderId="16"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wrapText="1"/>
      <protection locked="0"/>
    </xf>
    <xf numFmtId="0" fontId="5" fillId="0" borderId="4" xfId="0" applyFont="1" applyBorder="1" applyAlignment="1">
      <alignment wrapText="1"/>
    </xf>
    <xf numFmtId="0" fontId="5" fillId="11" borderId="2" xfId="0" applyFont="1" applyFill="1" applyBorder="1" applyAlignment="1" applyProtection="1">
      <alignment horizontal="center" vertical="center" wrapText="1"/>
      <protection locked="0"/>
    </xf>
    <xf numFmtId="9" fontId="3" fillId="11" borderId="1" xfId="1" applyFont="1" applyFill="1" applyBorder="1" applyAlignment="1" applyProtection="1">
      <alignment horizontal="center" vertical="center" wrapText="1"/>
      <protection locked="0"/>
    </xf>
    <xf numFmtId="0" fontId="5" fillId="11" borderId="1" xfId="0" applyFont="1" applyFill="1" applyBorder="1" applyAlignment="1" applyProtection="1">
      <alignment horizontal="center" vertical="center" wrapText="1"/>
      <protection locked="0"/>
    </xf>
    <xf numFmtId="0" fontId="5" fillId="11" borderId="1" xfId="0" applyFont="1" applyFill="1" applyBorder="1" applyAlignment="1">
      <alignment horizontal="center" vertical="center" wrapText="1"/>
    </xf>
    <xf numFmtId="0" fontId="6" fillId="11" borderId="1" xfId="0" applyFont="1" applyFill="1" applyBorder="1" applyAlignment="1" applyProtection="1">
      <alignment horizontal="center" vertical="center" wrapText="1"/>
      <protection locked="0"/>
    </xf>
    <xf numFmtId="9" fontId="3" fillId="11" borderId="1" xfId="1" applyFont="1" applyFill="1" applyBorder="1" applyAlignment="1" applyProtection="1">
      <alignment horizontal="center" vertical="center" wrapText="1"/>
    </xf>
    <xf numFmtId="164" fontId="5" fillId="11" borderId="1" xfId="0" applyNumberFormat="1" applyFont="1" applyFill="1" applyBorder="1" applyAlignment="1" applyProtection="1">
      <alignment horizontal="center" vertical="center" wrapText="1"/>
      <protection locked="0"/>
    </xf>
    <xf numFmtId="9" fontId="5" fillId="11" borderId="1" xfId="0" applyNumberFormat="1" applyFont="1" applyFill="1" applyBorder="1" applyAlignment="1" applyProtection="1">
      <alignment horizontal="center" vertical="center" wrapText="1"/>
      <protection locked="0"/>
    </xf>
    <xf numFmtId="9" fontId="5" fillId="11" borderId="1" xfId="1" applyFont="1" applyFill="1" applyBorder="1" applyAlignment="1" applyProtection="1">
      <alignment horizontal="center" vertical="center" wrapText="1"/>
      <protection locked="0"/>
    </xf>
    <xf numFmtId="0" fontId="5" fillId="11" borderId="1" xfId="0" quotePrefix="1" applyFont="1" applyFill="1" applyBorder="1" applyAlignment="1">
      <alignment wrapText="1"/>
    </xf>
    <xf numFmtId="9" fontId="5" fillId="11" borderId="0" xfId="1" applyFont="1" applyFill="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5" fillId="11" borderId="4" xfId="0" applyFont="1" applyFill="1" applyBorder="1" applyAlignment="1" applyProtection="1">
      <alignment horizontal="center" vertical="center" wrapText="1"/>
      <protection locked="0"/>
    </xf>
    <xf numFmtId="0" fontId="20" fillId="11" borderId="4" xfId="0" applyFont="1" applyFill="1" applyBorder="1" applyAlignment="1">
      <alignment horizontal="center" vertical="center" wrapText="1"/>
    </xf>
    <xf numFmtId="49" fontId="5" fillId="11" borderId="1" xfId="0" applyNumberFormat="1" applyFont="1" applyFill="1" applyBorder="1" applyAlignment="1" applyProtection="1">
      <alignment horizontal="center" vertical="center" wrapText="1"/>
      <protection locked="0"/>
    </xf>
    <xf numFmtId="0" fontId="5" fillId="11" borderId="4" xfId="0" quotePrefix="1" applyFont="1" applyFill="1" applyBorder="1" applyAlignment="1">
      <alignment wrapText="1"/>
    </xf>
    <xf numFmtId="0" fontId="0" fillId="0" borderId="1" xfId="0" applyBorder="1"/>
    <xf numFmtId="0" fontId="3" fillId="11" borderId="1" xfId="0" applyFont="1" applyFill="1" applyBorder="1" applyAlignment="1">
      <alignment horizontal="center" vertical="center" wrapText="1"/>
    </xf>
    <xf numFmtId="0" fontId="20" fillId="11" borderId="1" xfId="0" applyFont="1" applyFill="1" applyBorder="1" applyAlignment="1">
      <alignment horizontal="center" vertical="center" wrapText="1"/>
    </xf>
    <xf numFmtId="9" fontId="5" fillId="11" borderId="1" xfId="1" applyFont="1" applyFill="1" applyBorder="1" applyAlignment="1" applyProtection="1">
      <alignment horizontal="center" vertical="center" wrapText="1"/>
    </xf>
    <xf numFmtId="0" fontId="5" fillId="11" borderId="16" xfId="0" applyFont="1" applyFill="1" applyBorder="1" applyAlignment="1" applyProtection="1">
      <alignment vertical="center" wrapText="1"/>
      <protection locked="0"/>
    </xf>
    <xf numFmtId="0" fontId="5" fillId="11" borderId="16" xfId="0" applyFont="1" applyFill="1" applyBorder="1" applyAlignment="1" applyProtection="1">
      <alignment horizontal="left" vertical="top" wrapText="1"/>
      <protection locked="0"/>
    </xf>
    <xf numFmtId="0" fontId="5" fillId="11" borderId="7" xfId="0" applyFont="1" applyFill="1" applyBorder="1" applyAlignment="1" applyProtection="1">
      <alignment horizontal="center" vertical="center" wrapText="1"/>
      <protection locked="0"/>
    </xf>
    <xf numFmtId="0" fontId="5" fillId="11" borderId="16" xfId="0" applyFont="1" applyFill="1" applyBorder="1" applyAlignment="1" applyProtection="1">
      <alignment horizontal="center" vertical="center" wrapText="1"/>
      <protection locked="0"/>
    </xf>
    <xf numFmtId="0" fontId="9" fillId="11" borderId="1" xfId="0" applyFont="1" applyFill="1" applyBorder="1" applyAlignment="1" applyProtection="1">
      <alignment vertical="top" wrapText="1"/>
      <protection locked="0"/>
    </xf>
    <xf numFmtId="0" fontId="5" fillId="11" borderId="1" xfId="0" applyFont="1" applyFill="1" applyBorder="1" applyAlignment="1" applyProtection="1">
      <alignment vertical="center" wrapText="1"/>
      <protection locked="0"/>
    </xf>
    <xf numFmtId="0" fontId="22" fillId="11" borderId="1" xfId="0" applyFont="1" applyFill="1" applyBorder="1" applyAlignment="1" applyProtection="1">
      <alignment vertical="center" wrapText="1"/>
      <protection locked="0"/>
    </xf>
    <xf numFmtId="0" fontId="5" fillId="11" borderId="4" xfId="0" applyFont="1" applyFill="1" applyBorder="1" applyAlignment="1" applyProtection="1">
      <alignment vertical="center" wrapText="1"/>
      <protection locked="0"/>
    </xf>
    <xf numFmtId="0" fontId="23" fillId="0" borderId="1" xfId="0" applyFont="1" applyBorder="1" applyAlignment="1">
      <alignment wrapText="1"/>
    </xf>
    <xf numFmtId="0" fontId="24" fillId="0" borderId="0" xfId="0" applyFont="1" applyAlignment="1">
      <alignment horizontal="center" vertical="center" wrapText="1"/>
    </xf>
    <xf numFmtId="0" fontId="5" fillId="0" borderId="4" xfId="0" applyFont="1" applyBorder="1" applyAlignment="1">
      <alignment horizontal="center" vertical="center" wrapText="1"/>
    </xf>
    <xf numFmtId="9" fontId="5" fillId="0" borderId="7" xfId="0" applyNumberFormat="1" applyFont="1" applyBorder="1" applyAlignment="1">
      <alignment horizontal="center" vertical="center" wrapText="1"/>
    </xf>
    <xf numFmtId="9" fontId="5" fillId="0" borderId="14" xfId="0" applyNumberFormat="1" applyFont="1" applyBorder="1" applyAlignment="1">
      <alignment horizontal="center" vertical="center" wrapText="1"/>
    </xf>
    <xf numFmtId="0" fontId="5" fillId="11" borderId="2" xfId="0" applyFont="1" applyFill="1" applyBorder="1" applyAlignment="1" applyProtection="1">
      <alignment horizontal="center" vertical="center" wrapText="1"/>
      <protection locked="0"/>
    </xf>
    <xf numFmtId="0" fontId="5" fillId="11" borderId="4" xfId="0" applyFont="1" applyFill="1" applyBorder="1" applyAlignment="1" applyProtection="1">
      <alignment horizontal="center" vertical="center" wrapText="1"/>
      <protection locked="0"/>
    </xf>
    <xf numFmtId="0" fontId="5" fillId="11" borderId="3" xfId="0" applyFont="1" applyFill="1" applyBorder="1" applyAlignment="1" applyProtection="1">
      <alignment horizontal="center" vertical="center" wrapText="1"/>
      <protection locked="0"/>
    </xf>
    <xf numFmtId="0" fontId="6" fillId="11" borderId="2" xfId="0" applyFont="1" applyFill="1" applyBorder="1" applyAlignment="1" applyProtection="1">
      <alignment horizontal="center" vertical="center" wrapText="1"/>
      <protection locked="0"/>
    </xf>
    <xf numFmtId="0" fontId="6" fillId="11" borderId="4" xfId="0" applyFont="1" applyFill="1" applyBorder="1" applyAlignment="1" applyProtection="1">
      <alignment horizontal="center" vertical="center" wrapText="1"/>
      <protection locked="0"/>
    </xf>
    <xf numFmtId="0" fontId="22" fillId="11" borderId="2" xfId="0" applyFont="1" applyFill="1" applyBorder="1" applyAlignment="1" applyProtection="1">
      <alignment horizontal="center" vertical="center" wrapText="1"/>
      <protection locked="0"/>
    </xf>
    <xf numFmtId="0" fontId="22" fillId="11" borderId="4" xfId="0" applyFont="1" applyFill="1" applyBorder="1" applyAlignment="1" applyProtection="1">
      <alignment horizontal="center" vertical="center" wrapText="1"/>
      <protection locked="0"/>
    </xf>
    <xf numFmtId="0" fontId="20" fillId="11" borderId="2" xfId="0" applyFont="1" applyFill="1" applyBorder="1" applyAlignment="1">
      <alignment horizontal="center" vertical="center" wrapText="1"/>
    </xf>
    <xf numFmtId="0" fontId="20" fillId="11" borderId="3" xfId="0" applyFont="1" applyFill="1" applyBorder="1" applyAlignment="1">
      <alignment horizontal="center" vertical="center" wrapText="1"/>
    </xf>
    <xf numFmtId="0" fontId="5" fillId="11" borderId="2" xfId="0" applyFont="1" applyFill="1" applyBorder="1" applyAlignment="1">
      <alignment horizontal="center" vertical="center" wrapText="1"/>
    </xf>
    <xf numFmtId="0" fontId="5" fillId="11" borderId="4" xfId="0" applyFont="1" applyFill="1" applyBorder="1" applyAlignment="1">
      <alignment horizontal="center" vertical="center" wrapText="1"/>
    </xf>
    <xf numFmtId="9" fontId="3" fillId="11" borderId="2" xfId="1" applyFont="1" applyFill="1" applyBorder="1" applyAlignment="1" applyProtection="1">
      <alignment horizontal="center" vertical="center" wrapText="1"/>
    </xf>
    <xf numFmtId="9" fontId="3" fillId="11" borderId="4" xfId="1" applyFont="1" applyFill="1" applyBorder="1" applyAlignment="1" applyProtection="1">
      <alignment horizontal="center" vertical="center" wrapText="1"/>
    </xf>
    <xf numFmtId="0" fontId="20" fillId="11" borderId="4" xfId="0" applyFont="1" applyFill="1" applyBorder="1" applyAlignment="1">
      <alignment horizontal="center" vertical="center" wrapText="1"/>
    </xf>
    <xf numFmtId="0" fontId="3" fillId="11" borderId="2" xfId="0" applyFont="1" applyFill="1" applyBorder="1" applyAlignment="1">
      <alignment horizontal="center" vertical="center" wrapText="1"/>
    </xf>
    <xf numFmtId="0" fontId="3" fillId="11" borderId="4" xfId="0" applyFont="1" applyFill="1" applyBorder="1" applyAlignment="1">
      <alignment horizontal="center" vertical="center" wrapText="1"/>
    </xf>
    <xf numFmtId="9" fontId="5" fillId="11" borderId="2" xfId="1" applyFont="1" applyFill="1" applyBorder="1" applyAlignment="1" applyProtection="1">
      <alignment horizontal="center" vertical="center" wrapText="1"/>
    </xf>
    <xf numFmtId="9" fontId="5" fillId="11" borderId="4" xfId="1" applyFont="1" applyFill="1" applyBorder="1" applyAlignment="1" applyProtection="1">
      <alignment horizontal="center" vertical="center" wrapText="1"/>
    </xf>
    <xf numFmtId="0" fontId="3" fillId="0" borderId="1"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4"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3" fillId="0" borderId="2" xfId="0" applyFont="1" applyBorder="1" applyAlignment="1">
      <alignment horizontal="center" vertical="center" wrapText="1"/>
    </xf>
    <xf numFmtId="0" fontId="3" fillId="0" borderId="4" xfId="0" applyFont="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9" fontId="3" fillId="0" borderId="2" xfId="1" applyFont="1" applyFill="1" applyBorder="1" applyAlignment="1" applyProtection="1">
      <alignment horizontal="center" vertical="center" wrapText="1"/>
    </xf>
    <xf numFmtId="9" fontId="3" fillId="0" borderId="4" xfId="1" applyFont="1" applyFill="1" applyBorder="1" applyAlignment="1" applyProtection="1">
      <alignment horizontal="center" vertical="center" wrapText="1"/>
    </xf>
    <xf numFmtId="0" fontId="20" fillId="0" borderId="2" xfId="0" applyFont="1" applyBorder="1" applyAlignment="1">
      <alignment horizontal="center" vertical="center" wrapText="1"/>
    </xf>
    <xf numFmtId="0" fontId="20" fillId="0" borderId="4" xfId="0" applyFont="1" applyBorder="1" applyAlignment="1">
      <alignment horizontal="center" vertical="center" wrapText="1"/>
    </xf>
    <xf numFmtId="9" fontId="5" fillId="0" borderId="2" xfId="1" applyFont="1" applyFill="1" applyBorder="1" applyAlignment="1" applyProtection="1">
      <alignment horizontal="center" vertical="center" wrapText="1"/>
    </xf>
    <xf numFmtId="9" fontId="5" fillId="0" borderId="4" xfId="1" applyFont="1" applyFill="1" applyBorder="1" applyAlignment="1" applyProtection="1">
      <alignment horizontal="center" vertical="center" wrapText="1"/>
    </xf>
    <xf numFmtId="0" fontId="5" fillId="0" borderId="9" xfId="0" applyFont="1" applyBorder="1" applyAlignment="1" applyProtection="1">
      <alignment horizontal="center" vertical="top" wrapText="1"/>
      <protection locked="0"/>
    </xf>
    <xf numFmtId="0" fontId="5" fillId="0" borderId="11" xfId="0" applyFont="1" applyBorder="1" applyAlignment="1" applyProtection="1">
      <alignment horizontal="center" vertical="top" wrapText="1"/>
      <protection locked="0"/>
    </xf>
    <xf numFmtId="0" fontId="5" fillId="0" borderId="5" xfId="0" applyFont="1" applyBorder="1" applyAlignment="1" applyProtection="1">
      <alignment horizontal="center" vertical="top" wrapText="1"/>
      <protection locked="0"/>
    </xf>
    <xf numFmtId="0" fontId="5" fillId="0" borderId="15" xfId="0" applyFont="1" applyBorder="1" applyAlignment="1" applyProtection="1">
      <alignment horizontal="center" vertical="top" wrapText="1"/>
      <protection locked="0"/>
    </xf>
    <xf numFmtId="0" fontId="5" fillId="0" borderId="12" xfId="0" applyFont="1" applyBorder="1" applyAlignment="1" applyProtection="1">
      <alignment horizontal="center" vertical="top" wrapText="1"/>
      <protection locked="0"/>
    </xf>
    <xf numFmtId="0" fontId="5" fillId="0" borderId="14" xfId="0" applyFont="1" applyBorder="1" applyAlignment="1" applyProtection="1">
      <alignment horizontal="center" vertical="top" wrapText="1"/>
      <protection locked="0"/>
    </xf>
    <xf numFmtId="0" fontId="3" fillId="0" borderId="9" xfId="0" applyFont="1" applyBorder="1" applyAlignment="1" applyProtection="1">
      <alignment horizontal="center" vertical="center" wrapText="1"/>
      <protection locked="0"/>
    </xf>
    <xf numFmtId="0" fontId="3" fillId="0" borderId="11"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15" xfId="0" applyFont="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0"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3" fillId="8" borderId="13" xfId="0" applyFont="1" applyFill="1" applyBorder="1" applyAlignment="1" applyProtection="1">
      <alignment horizontal="center" vertical="center" wrapText="1"/>
      <protection locked="0"/>
    </xf>
    <xf numFmtId="0" fontId="3" fillId="8" borderId="14"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19" fillId="7" borderId="2" xfId="0" applyFont="1" applyFill="1" applyBorder="1" applyAlignment="1" applyProtection="1">
      <alignment horizontal="center" vertical="center" wrapText="1"/>
      <protection locked="0"/>
    </xf>
    <xf numFmtId="0" fontId="5" fillId="11" borderId="1" xfId="0" applyFont="1" applyFill="1" applyBorder="1" applyAlignment="1" applyProtection="1">
      <alignment horizontal="center" vertical="center" wrapText="1"/>
      <protection locked="0"/>
    </xf>
    <xf numFmtId="0" fontId="21" fillId="11" borderId="1" xfId="0" applyFont="1" applyFill="1" applyBorder="1" applyAlignment="1" applyProtection="1">
      <alignment horizontal="center" vertical="center" wrapText="1"/>
      <protection locked="0"/>
    </xf>
    <xf numFmtId="0" fontId="5"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9" fontId="3" fillId="11" borderId="2" xfId="1" applyFont="1" applyFill="1" applyBorder="1" applyAlignment="1" applyProtection="1">
      <alignment horizontal="center" vertical="center" wrapText="1"/>
      <protection locked="0"/>
    </xf>
    <xf numFmtId="9" fontId="3" fillId="11" borderId="3" xfId="1" applyFont="1" applyFill="1" applyBorder="1" applyAlignment="1" applyProtection="1">
      <alignment horizontal="center" vertical="center" wrapText="1"/>
      <protection locked="0"/>
    </xf>
    <xf numFmtId="9" fontId="3" fillId="11" borderId="4" xfId="1" applyFont="1" applyFill="1" applyBorder="1" applyAlignment="1" applyProtection="1">
      <alignment horizontal="center" vertical="center" wrapText="1"/>
      <protection locked="0"/>
    </xf>
    <xf numFmtId="9" fontId="3" fillId="11" borderId="1" xfId="1" applyFont="1" applyFill="1" applyBorder="1" applyAlignment="1" applyProtection="1">
      <alignment horizontal="center" vertical="center" wrapText="1"/>
    </xf>
    <xf numFmtId="0" fontId="20" fillId="11" borderId="1" xfId="0" applyFont="1" applyFill="1" applyBorder="1" applyAlignment="1">
      <alignment horizontal="center" vertical="center" wrapText="1"/>
    </xf>
    <xf numFmtId="9" fontId="5" fillId="11" borderId="1" xfId="1" applyFont="1" applyFill="1" applyBorder="1" applyAlignment="1" applyProtection="1">
      <alignment horizontal="center" vertical="center" wrapText="1"/>
    </xf>
    <xf numFmtId="9" fontId="16" fillId="11" borderId="2" xfId="0" applyNumberFormat="1" applyFont="1" applyFill="1" applyBorder="1" applyAlignment="1" applyProtection="1">
      <alignment horizontal="center" vertical="center" wrapText="1"/>
      <protection locked="0"/>
    </xf>
    <xf numFmtId="9" fontId="16" fillId="11" borderId="3" xfId="0" applyNumberFormat="1" applyFont="1" applyFill="1" applyBorder="1" applyAlignment="1" applyProtection="1">
      <alignment horizontal="center" vertical="center" wrapText="1"/>
      <protection locked="0"/>
    </xf>
    <xf numFmtId="9" fontId="16" fillId="11" borderId="4" xfId="0" applyNumberFormat="1" applyFont="1" applyFill="1" applyBorder="1" applyAlignment="1" applyProtection="1">
      <alignment horizontal="center" vertical="center" wrapText="1"/>
      <protection locked="0"/>
    </xf>
    <xf numFmtId="9" fontId="3" fillId="11" borderId="6" xfId="1" applyFont="1" applyFill="1" applyBorder="1" applyAlignment="1" applyProtection="1">
      <alignment horizontal="center" vertical="center" wrapText="1"/>
    </xf>
    <xf numFmtId="0" fontId="20" fillId="11" borderId="16" xfId="0" applyFont="1" applyFill="1" applyBorder="1" applyAlignment="1">
      <alignment horizontal="center" vertical="center" wrapText="1"/>
    </xf>
    <xf numFmtId="164" fontId="5" fillId="11" borderId="1" xfId="0" applyNumberFormat="1" applyFont="1" applyFill="1" applyBorder="1" applyAlignment="1" applyProtection="1">
      <alignment horizontal="center" vertical="center" wrapText="1"/>
      <protection locked="0"/>
    </xf>
    <xf numFmtId="9" fontId="3" fillId="0" borderId="17" xfId="1" applyFont="1" applyFill="1" applyBorder="1" applyAlignment="1" applyProtection="1">
      <alignment horizontal="center" vertical="center" wrapText="1"/>
    </xf>
    <xf numFmtId="9" fontId="3" fillId="0" borderId="18" xfId="1" applyFont="1" applyFill="1" applyBorder="1" applyAlignment="1" applyProtection="1">
      <alignment horizontal="center" vertical="center" wrapText="1"/>
    </xf>
    <xf numFmtId="0" fontId="20" fillId="0" borderId="19" xfId="0" applyFont="1" applyBorder="1" applyAlignment="1">
      <alignment horizontal="center" vertical="center" wrapText="1"/>
    </xf>
    <xf numFmtId="0" fontId="20" fillId="0" borderId="20" xfId="0" applyFont="1" applyBorder="1" applyAlignment="1">
      <alignment horizontal="center" vertical="center" wrapText="1"/>
    </xf>
    <xf numFmtId="0" fontId="5" fillId="0" borderId="19" xfId="0" applyFont="1" applyBorder="1" applyAlignment="1" applyProtection="1">
      <alignment horizontal="center" vertical="center" wrapText="1"/>
      <protection locked="0"/>
    </xf>
    <xf numFmtId="0" fontId="5" fillId="0" borderId="20"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7"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cellXfs>
  <cellStyles count="2">
    <cellStyle name="Normal" xfId="0" builtinId="0"/>
    <cellStyle name="Porcentaje" xfId="1" builtinId="5"/>
  </cellStyles>
  <dxfs count="150">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 ref="I16" dT="2021-09-21T19:58:48.15" personId="{4A2703FB-5C98-4DA4-B81C-8C89C102BDDC}" id="{52F0DB9B-15E9-49BF-98C1-66635048595A}">
    <text>Desconocimiento del procedimiento interno de pago de incapacidades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N1048576"/>
  <sheetViews>
    <sheetView tabSelected="1" topLeftCell="AU1" zoomScale="70" zoomScaleNormal="70" workbookViewId="0">
      <selection activeCell="AW1" sqref="AW1:AW1048576"/>
    </sheetView>
  </sheetViews>
  <sheetFormatPr defaultColWidth="0" defaultRowHeight="18" zeroHeight="1"/>
  <cols>
    <col min="1" max="2" width="10.7109375" style="13" customWidth="1"/>
    <col min="3" max="5" width="30.7109375" style="13" customWidth="1"/>
    <col min="6" max="8" width="19.42578125" style="13" customWidth="1"/>
    <col min="9" max="9" width="33.42578125" style="13" customWidth="1"/>
    <col min="10" max="10" width="37" style="13" customWidth="1"/>
    <col min="11" max="11" width="11.85546875" style="13" customWidth="1"/>
    <col min="12" max="12" width="15.7109375" style="13" customWidth="1"/>
    <col min="13" max="13" width="8.42578125" style="14" customWidth="1"/>
    <col min="14" max="14" width="8.7109375" style="48" hidden="1" customWidth="1"/>
    <col min="15" max="17" width="15.7109375" style="13" customWidth="1"/>
    <col min="18" max="18" width="8.5703125" style="13" hidden="1" customWidth="1"/>
    <col min="19" max="19" width="15.7109375" style="13" customWidth="1"/>
    <col min="20" max="20" width="7.140625" style="13" hidden="1" customWidth="1"/>
    <col min="21" max="21" width="8.42578125" style="48" customWidth="1"/>
    <col min="22" max="22" width="8.42578125" style="48" hidden="1" customWidth="1"/>
    <col min="23" max="23" width="19.85546875" style="44" customWidth="1"/>
    <col min="24" max="24" width="42.5703125" style="13" customWidth="1"/>
    <col min="25" max="26" width="7.140625" style="70" customWidth="1"/>
    <col min="27" max="27" width="7.140625" style="13" customWidth="1"/>
    <col min="28" max="28" width="8" style="13" customWidth="1"/>
    <col min="29" max="29" width="7.140625" style="13" customWidth="1"/>
    <col min="30" max="30" width="6.5703125" style="13"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4" customWidth="1"/>
    <col min="42" max="42" width="28.28515625" style="13" customWidth="1"/>
    <col min="43" max="43" width="36.42578125" style="13" customWidth="1"/>
    <col min="44" max="44" width="19.7109375" style="13" customWidth="1"/>
    <col min="45" max="46" width="19.7109375" style="33" customWidth="1"/>
    <col min="47" max="48" width="19.7109375" style="13" customWidth="1"/>
    <col min="49" max="49" width="45" style="13" customWidth="1"/>
    <col min="50" max="51" width="15.42578125" style="13" customWidth="1"/>
    <col min="52" max="52" width="28.140625" style="13" customWidth="1"/>
    <col min="53" max="53" width="56.28515625" style="13" customWidth="1"/>
    <col min="54" max="54" width="9.5703125" style="27" customWidth="1"/>
    <col min="55" max="55" width="44.5703125" style="13" customWidth="1"/>
    <col min="56" max="57" width="15.42578125" style="13" customWidth="1"/>
    <col min="58" max="58" width="28.140625" style="13" customWidth="1"/>
    <col min="59" max="59" width="44" style="13" customWidth="1"/>
    <col min="60" max="60" width="9.5703125" style="27" customWidth="1"/>
    <col min="61" max="61" width="28.140625" style="13" customWidth="1"/>
    <col min="62" max="63" width="15.42578125" style="13" customWidth="1"/>
    <col min="64" max="65" width="28.140625" style="13" customWidth="1"/>
    <col min="66" max="66" width="9.5703125" style="27" customWidth="1"/>
    <col min="67" max="111" width="0" style="13" hidden="1" customWidth="1"/>
    <col min="112" max="16383" width="11.42578125" style="13" customWidth="1"/>
    <col min="16384" max="16384" width="9.140625" style="13" customWidth="1"/>
  </cols>
  <sheetData>
    <row r="1" spans="1:66" ht="23.25" customHeight="1">
      <c r="A1" s="150"/>
      <c r="B1" s="151"/>
      <c r="C1" s="126" t="s">
        <v>0</v>
      </c>
      <c r="D1" s="127"/>
      <c r="E1" s="127"/>
      <c r="F1" s="127"/>
      <c r="G1" s="127"/>
      <c r="H1" s="127"/>
      <c r="I1" s="128"/>
      <c r="J1" s="125"/>
      <c r="K1" s="125"/>
      <c r="L1" s="125"/>
      <c r="M1" s="50"/>
      <c r="N1" s="51"/>
      <c r="O1" s="14"/>
      <c r="P1" s="14"/>
      <c r="Q1" s="14"/>
      <c r="R1" s="14"/>
      <c r="S1" s="14"/>
      <c r="T1" s="14"/>
      <c r="U1" s="52"/>
      <c r="V1" s="52"/>
      <c r="W1" s="53"/>
      <c r="X1" s="50"/>
      <c r="Y1" s="13"/>
      <c r="Z1" s="13"/>
      <c r="AE1" s="28"/>
      <c r="AI1" s="28"/>
      <c r="AK1" s="26"/>
      <c r="BB1" s="26"/>
      <c r="BH1" s="26"/>
      <c r="BN1" s="26"/>
    </row>
    <row r="2" spans="1:66" ht="23.25" customHeight="1">
      <c r="A2" s="152"/>
      <c r="B2" s="153"/>
      <c r="C2" s="126" t="s">
        <v>1</v>
      </c>
      <c r="D2" s="127"/>
      <c r="E2" s="127"/>
      <c r="F2" s="127"/>
      <c r="G2" s="127"/>
      <c r="H2" s="127"/>
      <c r="I2" s="128"/>
      <c r="J2" s="125"/>
      <c r="K2" s="125"/>
      <c r="L2" s="125"/>
      <c r="M2" s="50"/>
      <c r="N2" s="51"/>
      <c r="O2" s="14"/>
      <c r="P2" s="14"/>
      <c r="Q2" s="14"/>
      <c r="R2" s="14"/>
      <c r="S2" s="14"/>
      <c r="T2" s="14"/>
      <c r="U2" s="52"/>
      <c r="V2" s="52"/>
      <c r="W2" s="53"/>
      <c r="X2" s="50"/>
      <c r="Y2" s="13"/>
      <c r="Z2" s="13"/>
      <c r="AE2" s="28"/>
      <c r="AI2" s="28"/>
      <c r="AK2" s="26"/>
      <c r="BB2" s="26"/>
      <c r="BH2" s="26"/>
      <c r="BN2" s="26"/>
    </row>
    <row r="3" spans="1:66" ht="23.25" customHeight="1">
      <c r="A3" s="154"/>
      <c r="B3" s="155"/>
      <c r="C3" s="125" t="s">
        <v>2</v>
      </c>
      <c r="D3" s="125"/>
      <c r="E3" s="125"/>
      <c r="F3" s="125" t="s">
        <v>3</v>
      </c>
      <c r="G3" s="125"/>
      <c r="H3" s="125"/>
      <c r="I3" s="125"/>
      <c r="J3" s="125"/>
      <c r="K3" s="125"/>
      <c r="L3" s="125"/>
      <c r="M3" s="50"/>
      <c r="N3" s="51"/>
      <c r="O3" s="50"/>
      <c r="P3" s="50"/>
      <c r="Q3" s="50"/>
      <c r="R3" s="50"/>
      <c r="S3" s="50"/>
      <c r="T3" s="50"/>
      <c r="U3" s="51"/>
      <c r="V3" s="51"/>
      <c r="W3" s="53"/>
      <c r="X3" s="50"/>
      <c r="Y3" s="13"/>
      <c r="Z3" s="13"/>
      <c r="AE3" s="28"/>
      <c r="AI3" s="28"/>
      <c r="AK3" s="26"/>
      <c r="BB3" s="26"/>
      <c r="BH3" s="26"/>
      <c r="BN3" s="26"/>
    </row>
    <row r="4" spans="1:66" s="14" customFormat="1" ht="23.25" customHeight="1">
      <c r="A4" s="156" t="s">
        <v>4</v>
      </c>
      <c r="B4" s="157"/>
      <c r="C4" s="125" t="s">
        <v>5</v>
      </c>
      <c r="D4" s="125" t="s">
        <v>6</v>
      </c>
      <c r="E4" s="125" t="s">
        <v>7</v>
      </c>
      <c r="F4" s="132" t="s">
        <v>8</v>
      </c>
      <c r="G4" s="132"/>
      <c r="H4" s="132"/>
      <c r="I4" s="132"/>
      <c r="J4" s="132"/>
      <c r="K4" s="132"/>
      <c r="L4" s="132"/>
      <c r="M4" s="132"/>
      <c r="N4" s="132"/>
      <c r="O4" s="132"/>
      <c r="P4" s="132"/>
      <c r="Q4" s="132"/>
      <c r="R4" s="132"/>
      <c r="S4" s="132"/>
      <c r="T4" s="132"/>
      <c r="U4" s="132"/>
      <c r="V4" s="132"/>
      <c r="W4" s="132"/>
      <c r="X4" s="130" t="s">
        <v>9</v>
      </c>
      <c r="Y4" s="130"/>
      <c r="Z4" s="130"/>
      <c r="AA4" s="130"/>
      <c r="AB4" s="130"/>
      <c r="AC4" s="130"/>
      <c r="AD4" s="130"/>
      <c r="AE4" s="130"/>
      <c r="AF4" s="130"/>
      <c r="AG4" s="130"/>
      <c r="AH4" s="130"/>
      <c r="AI4" s="130"/>
      <c r="AJ4" s="130"/>
      <c r="AK4" s="130"/>
      <c r="AL4" s="130"/>
      <c r="AM4" s="130"/>
      <c r="AN4" s="130"/>
      <c r="AO4" s="130"/>
      <c r="AP4" s="130"/>
      <c r="AQ4" s="162" t="s">
        <v>10</v>
      </c>
      <c r="AR4" s="163"/>
      <c r="AS4" s="163"/>
      <c r="AT4" s="163"/>
      <c r="AU4" s="163"/>
      <c r="AV4" s="164"/>
      <c r="AW4" s="129" t="s">
        <v>11</v>
      </c>
      <c r="AX4" s="129"/>
      <c r="AY4" s="129"/>
      <c r="AZ4" s="129"/>
      <c r="BA4" s="129"/>
      <c r="BB4" s="129"/>
      <c r="BC4" s="129" t="s">
        <v>12</v>
      </c>
      <c r="BD4" s="129"/>
      <c r="BE4" s="129"/>
      <c r="BF4" s="129"/>
      <c r="BG4" s="129"/>
      <c r="BH4" s="129"/>
      <c r="BI4" s="129" t="s">
        <v>13</v>
      </c>
      <c r="BJ4" s="129"/>
      <c r="BK4" s="129"/>
      <c r="BL4" s="129"/>
      <c r="BM4" s="129"/>
      <c r="BN4" s="129"/>
    </row>
    <row r="5" spans="1:66" s="14" customFormat="1" ht="21.75" customHeight="1">
      <c r="A5" s="158"/>
      <c r="B5" s="159"/>
      <c r="C5" s="125"/>
      <c r="D5" s="125"/>
      <c r="E5" s="125"/>
      <c r="F5" s="132"/>
      <c r="G5" s="132"/>
      <c r="H5" s="132"/>
      <c r="I5" s="132"/>
      <c r="J5" s="132"/>
      <c r="K5" s="132"/>
      <c r="L5" s="132"/>
      <c r="M5" s="132"/>
      <c r="N5" s="132"/>
      <c r="O5" s="132"/>
      <c r="P5" s="132"/>
      <c r="Q5" s="132"/>
      <c r="R5" s="132"/>
      <c r="S5" s="132"/>
      <c r="T5" s="132"/>
      <c r="U5" s="132"/>
      <c r="V5" s="132"/>
      <c r="W5" s="132"/>
      <c r="X5" s="130" t="s">
        <v>14</v>
      </c>
      <c r="Y5" s="130" t="s">
        <v>15</v>
      </c>
      <c r="Z5" s="130"/>
      <c r="AA5" s="130" t="s">
        <v>16</v>
      </c>
      <c r="AB5" s="130"/>
      <c r="AC5" s="130"/>
      <c r="AD5" s="130"/>
      <c r="AE5" s="130"/>
      <c r="AF5" s="130"/>
      <c r="AG5" s="130"/>
      <c r="AH5" s="130"/>
      <c r="AI5" s="160" t="s">
        <v>17</v>
      </c>
      <c r="AJ5" s="130" t="s">
        <v>18</v>
      </c>
      <c r="AK5" s="160" t="s">
        <v>19</v>
      </c>
      <c r="AL5" s="54"/>
      <c r="AM5" s="130" t="s">
        <v>20</v>
      </c>
      <c r="AN5" s="130" t="s">
        <v>19</v>
      </c>
      <c r="AO5" s="168" t="s">
        <v>21</v>
      </c>
      <c r="AP5" s="130" t="s">
        <v>22</v>
      </c>
      <c r="AQ5" s="165"/>
      <c r="AR5" s="166"/>
      <c r="AS5" s="166"/>
      <c r="AT5" s="166"/>
      <c r="AU5" s="166"/>
      <c r="AV5" s="167"/>
      <c r="AW5" s="129"/>
      <c r="AX5" s="129"/>
      <c r="AY5" s="129"/>
      <c r="AZ5" s="129"/>
      <c r="BA5" s="129"/>
      <c r="BB5" s="129"/>
      <c r="BC5" s="129"/>
      <c r="BD5" s="129"/>
      <c r="BE5" s="129"/>
      <c r="BF5" s="129"/>
      <c r="BG5" s="129"/>
      <c r="BH5" s="129"/>
      <c r="BI5" s="129"/>
      <c r="BJ5" s="129"/>
      <c r="BK5" s="129"/>
      <c r="BL5" s="129"/>
      <c r="BM5" s="129"/>
      <c r="BN5" s="129"/>
    </row>
    <row r="6" spans="1:66" s="14" customFormat="1" ht="91.5" customHeight="1">
      <c r="A6" s="158"/>
      <c r="B6" s="159"/>
      <c r="C6" s="133"/>
      <c r="D6" s="133"/>
      <c r="E6" s="133"/>
      <c r="F6" s="55" t="s">
        <v>23</v>
      </c>
      <c r="G6" s="55" t="s">
        <v>24</v>
      </c>
      <c r="H6" s="55" t="s">
        <v>25</v>
      </c>
      <c r="I6" s="55" t="s">
        <v>26</v>
      </c>
      <c r="J6" s="55" t="s">
        <v>27</v>
      </c>
      <c r="K6" s="55" t="s">
        <v>28</v>
      </c>
      <c r="L6" s="55" t="s">
        <v>29</v>
      </c>
      <c r="M6" s="55" t="s">
        <v>19</v>
      </c>
      <c r="N6" s="56"/>
      <c r="O6" s="57" t="s">
        <v>30</v>
      </c>
      <c r="P6" s="58" t="s">
        <v>31</v>
      </c>
      <c r="Q6" s="58" t="s">
        <v>32</v>
      </c>
      <c r="R6" s="58"/>
      <c r="S6" s="58" t="s">
        <v>33</v>
      </c>
      <c r="T6" s="58"/>
      <c r="U6" s="58" t="s">
        <v>19</v>
      </c>
      <c r="V6" s="58"/>
      <c r="W6" s="59" t="s">
        <v>34</v>
      </c>
      <c r="X6" s="131"/>
      <c r="Y6" s="60" t="s">
        <v>35</v>
      </c>
      <c r="Z6" s="60" t="s">
        <v>23</v>
      </c>
      <c r="AA6" s="60" t="s">
        <v>36</v>
      </c>
      <c r="AB6" s="60"/>
      <c r="AC6" s="60" t="s">
        <v>37</v>
      </c>
      <c r="AD6" s="60"/>
      <c r="AE6" s="61" t="s">
        <v>38</v>
      </c>
      <c r="AF6" s="60" t="s">
        <v>39</v>
      </c>
      <c r="AG6" s="60" t="s">
        <v>28</v>
      </c>
      <c r="AH6" s="60" t="s">
        <v>40</v>
      </c>
      <c r="AI6" s="161"/>
      <c r="AJ6" s="131"/>
      <c r="AK6" s="161"/>
      <c r="AL6" s="62"/>
      <c r="AM6" s="131"/>
      <c r="AN6" s="131"/>
      <c r="AO6" s="169"/>
      <c r="AP6" s="131"/>
      <c r="AQ6" s="63" t="s">
        <v>41</v>
      </c>
      <c r="AR6" s="63" t="s">
        <v>42</v>
      </c>
      <c r="AS6" s="64" t="s">
        <v>43</v>
      </c>
      <c r="AT6" s="64" t="s">
        <v>44</v>
      </c>
      <c r="AU6" s="63" t="s">
        <v>45</v>
      </c>
      <c r="AV6" s="63" t="s">
        <v>46</v>
      </c>
      <c r="AW6" s="65" t="s">
        <v>47</v>
      </c>
      <c r="AX6" s="65" t="s">
        <v>48</v>
      </c>
      <c r="AY6" s="65" t="s">
        <v>49</v>
      </c>
      <c r="AZ6" s="65" t="s">
        <v>50</v>
      </c>
      <c r="BA6" s="65" t="s">
        <v>51</v>
      </c>
      <c r="BB6" s="66" t="s">
        <v>52</v>
      </c>
      <c r="BC6" s="65" t="s">
        <v>47</v>
      </c>
      <c r="BD6" s="65" t="s">
        <v>48</v>
      </c>
      <c r="BE6" s="65" t="s">
        <v>49</v>
      </c>
      <c r="BF6" s="65" t="s">
        <v>50</v>
      </c>
      <c r="BG6" s="65" t="s">
        <v>51</v>
      </c>
      <c r="BH6" s="66" t="s">
        <v>52</v>
      </c>
      <c r="BI6" s="65" t="s">
        <v>47</v>
      </c>
      <c r="BJ6" s="65" t="s">
        <v>48</v>
      </c>
      <c r="BK6" s="65" t="s">
        <v>49</v>
      </c>
      <c r="BL6" s="65" t="s">
        <v>50</v>
      </c>
      <c r="BM6" s="65" t="s">
        <v>51</v>
      </c>
      <c r="BN6" s="67" t="s">
        <v>52</v>
      </c>
    </row>
    <row r="7" spans="1:66" ht="113.25" customHeight="1">
      <c r="A7" s="142">
        <v>6</v>
      </c>
      <c r="B7" s="142" t="s">
        <v>53</v>
      </c>
      <c r="C7" s="142" t="s">
        <v>54</v>
      </c>
      <c r="D7" s="142" t="s">
        <v>55</v>
      </c>
      <c r="E7" s="136" t="s">
        <v>56</v>
      </c>
      <c r="F7" s="142" t="s">
        <v>57</v>
      </c>
      <c r="G7" s="142" t="s">
        <v>58</v>
      </c>
      <c r="H7" s="142" t="s">
        <v>59</v>
      </c>
      <c r="I7" s="142" t="s">
        <v>60</v>
      </c>
      <c r="J7" s="134" t="s">
        <v>61</v>
      </c>
      <c r="K7" s="136" t="s">
        <v>62</v>
      </c>
      <c r="L7" s="138" t="str">
        <f t="shared" ref="L7" si="0">IF(K7=0,"Defina la frecuencia",IF(K7="2 veces por año","Muy baja",IF(K7="3 a 24 veces por año","Baja",IF(K7="24 a 500 veces por año","Media",IF(K7="500 veces al año y maximo 5000veces por año","Alta","Muy alta")))))</f>
        <v>Muy baja</v>
      </c>
      <c r="M7" s="140" t="str">
        <f t="shared" ref="M7" si="1">IF(L7="Muy baja","20%",IF(L7="Baja","40%",IF(L7="Media","60%",IF(L7="Alta","80%",IF(L7="Muy alta","100%","Defina la Frecuencia")))))</f>
        <v>20%</v>
      </c>
      <c r="N7" s="43">
        <f t="shared" ref="N7" si="2">VALUE(M7)</f>
        <v>0.2</v>
      </c>
      <c r="O7" s="142" t="s">
        <v>63</v>
      </c>
      <c r="P7" s="142"/>
      <c r="Q7" s="138" t="str">
        <f t="shared" ref="Q7" si="3">IF(O7=0,0,IF(O7="Afectación menor a 10 SMLMV","Leve 20%",IF(O7="Entre 10 y 50 SMLMV","Menor 40%",IF(O7="Entre 50 y 100 SMLMV","Moderado 60%",IF(O7="Entre 100 y 500 SMLMV","Mayor 80%","Catastrofico 100%")))))</f>
        <v>Leve 20%</v>
      </c>
      <c r="R7" s="34">
        <f t="shared" ref="R7" si="4">IF(O7=0,0,IF(Q7="Leve 20%",20%,IF(Q7="Menor 40%",40%,IF(Q7="Moderado 60%",60%,IF(Q7="Mayor 80%",80%,100%)))))</f>
        <v>0.2</v>
      </c>
      <c r="S7" s="138">
        <f t="shared" ref="S7" si="5">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0</v>
      </c>
      <c r="T7" s="68">
        <f t="shared" ref="T7" si="6">IF(S7=0,0,IF(S7="Leve 20%",20%,IF(S7="Menor 40%",40%,IF(S7="Moderado 60%",60%,IF(S7="Mayor 80%",80%,100%)))))</f>
        <v>0</v>
      </c>
      <c r="U7" s="144">
        <f t="shared" ref="U7" si="7">IF(R7&gt;T7,R7,T7)</f>
        <v>0.2</v>
      </c>
      <c r="V7" s="36">
        <f t="shared" ref="V7" si="8">VALUE(U7)</f>
        <v>0.2</v>
      </c>
      <c r="W7" s="146" t="str">
        <f>VLOOKUP(N7,Matriz!$B$3:$G$8,MATCH(V7,Matriz!$B$3:$G$3,0),FALSE)</f>
        <v>Bajo</v>
      </c>
      <c r="X7" s="34" t="s">
        <v>64</v>
      </c>
      <c r="Y7" s="68" t="str">
        <f t="shared" ref="Y7" si="9">IF(AA7="Preventivo","X",IF(AA7="Detectivo","X"," "))</f>
        <v>X</v>
      </c>
      <c r="Z7" s="68" t="str">
        <f t="shared" ref="Z7" si="10">IF(AA7="Correctivo","X"," ")</f>
        <v xml:space="preserve"> </v>
      </c>
      <c r="AA7" s="34" t="s">
        <v>65</v>
      </c>
      <c r="AB7" s="34">
        <f t="shared" ref="AB7" si="11">IF(AA7="","",IF(AA7="Preventivo",25%,IF(AA7="Detectivo",15%,10%)))</f>
        <v>0.25</v>
      </c>
      <c r="AC7" s="34" t="s">
        <v>66</v>
      </c>
      <c r="AD7" s="34">
        <f t="shared" ref="AD7" si="12">IF(AC7="Automatico",25%,15%)</f>
        <v>0.25</v>
      </c>
      <c r="AE7" s="69">
        <f t="shared" ref="AE7" si="13">AB7+AD7</f>
        <v>0.5</v>
      </c>
      <c r="AF7" s="34" t="s">
        <v>67</v>
      </c>
      <c r="AG7" s="34" t="s">
        <v>68</v>
      </c>
      <c r="AH7" s="34" t="s">
        <v>69</v>
      </c>
      <c r="AI7" s="69">
        <f>M7-(M7*AE7)</f>
        <v>0.1</v>
      </c>
      <c r="AJ7" s="138" t="str">
        <f>IF(AK7=0,"Valore el control",IF(AK7=20%,"Muy baja",IF(AK7=40%,"Baja",IF(AK7=60%,"Media",IF(AK7=80%,"Alta","Muy alta")))))</f>
        <v>Muy baja</v>
      </c>
      <c r="AK7" s="148">
        <f>IF(AI8&lt;20%,20%,IF(AI8&lt;40%,40%,IF(AI8&lt;60%,60%,IF(AI8&lt;80%,80%,100%))))</f>
        <v>0.2</v>
      </c>
      <c r="AL7" s="34">
        <f t="shared" ref="AL7" si="14">VALUE(AK7)</f>
        <v>0.2</v>
      </c>
      <c r="AM7" s="144" t="str">
        <f t="shared" ref="AM7" si="15">IF(AN7=0,0,IF(AN7=20%,"Leve 20%",IF(AN7=40%,"Menor 40%",IF(AN7=60%,"Moderado 60%",IF(AN7=80%,"Mayor 80%","Catastrofico 100%")))))</f>
        <v>Leve 20%</v>
      </c>
      <c r="AN7" s="186">
        <f t="shared" ref="AN7" si="16">U7</f>
        <v>0.2</v>
      </c>
      <c r="AO7" s="188" t="str">
        <f>VLOOKUP(AK7,Matriz!$B$3:$G$8,MATCH(AN7,Matriz!$B$3:$G$3,0),FALSE)</f>
        <v>Bajo</v>
      </c>
      <c r="AP7" s="190" t="s">
        <v>70</v>
      </c>
      <c r="AQ7" s="71" t="s">
        <v>71</v>
      </c>
      <c r="AR7" s="72" t="s">
        <v>72</v>
      </c>
      <c r="AS7" s="49">
        <v>44927</v>
      </c>
      <c r="AT7" s="49">
        <v>45291</v>
      </c>
      <c r="AU7" s="34" t="s">
        <v>73</v>
      </c>
      <c r="AV7" s="34" t="s">
        <v>74</v>
      </c>
      <c r="AW7" s="34" t="s">
        <v>75</v>
      </c>
      <c r="AX7" s="34" t="s">
        <v>76</v>
      </c>
      <c r="AY7" s="34"/>
      <c r="AZ7" s="34" t="s">
        <v>77</v>
      </c>
      <c r="BA7" s="68" t="s">
        <v>78</v>
      </c>
      <c r="BB7" s="105">
        <v>1</v>
      </c>
      <c r="BC7" s="73"/>
      <c r="BD7" s="34"/>
      <c r="BE7" s="34"/>
      <c r="BF7" s="34"/>
      <c r="BG7" s="34"/>
      <c r="BH7" s="35"/>
      <c r="BI7" s="34"/>
      <c r="BJ7" s="34"/>
      <c r="BK7" s="34"/>
      <c r="BL7" s="34"/>
      <c r="BM7" s="34"/>
    </row>
    <row r="8" spans="1:66" ht="140.25" customHeight="1">
      <c r="A8" s="143"/>
      <c r="B8" s="143"/>
      <c r="C8" s="143"/>
      <c r="D8" s="143"/>
      <c r="E8" s="137"/>
      <c r="F8" s="143"/>
      <c r="G8" s="143"/>
      <c r="H8" s="143"/>
      <c r="I8" s="143"/>
      <c r="J8" s="135"/>
      <c r="K8" s="137"/>
      <c r="L8" s="139"/>
      <c r="M8" s="141"/>
      <c r="N8" s="43">
        <f t="shared" ref="N8" si="17">VALUE(M8)</f>
        <v>0</v>
      </c>
      <c r="O8" s="143"/>
      <c r="P8" s="143"/>
      <c r="Q8" s="139"/>
      <c r="R8" s="34">
        <f t="shared" ref="R8" si="18">IF(O8=0,0,IF(Q8="Leve 20%",20%,IF(Q8="Menor 40%",40%,IF(Q8="Moderado 60%",60%,IF(Q8="Mayor 80%",80%,100%)))))</f>
        <v>0</v>
      </c>
      <c r="S8" s="139"/>
      <c r="T8" s="68">
        <f t="shared" ref="T8" si="19">IF(S8=0,0,IF(S8="Leve 20%",20%,IF(S8="Menor 40%",40%,IF(S8="Moderado 60%",60%,IF(S8="Mayor 80%",80%,100%)))))</f>
        <v>0</v>
      </c>
      <c r="U8" s="145"/>
      <c r="V8" s="36">
        <f t="shared" ref="V8" si="20">VALUE(U8)</f>
        <v>0</v>
      </c>
      <c r="W8" s="147"/>
      <c r="X8" s="34" t="s">
        <v>79</v>
      </c>
      <c r="Y8" s="68" t="str">
        <f t="shared" ref="Y8" si="21">IF(AA8="Preventivo","X",IF(AA8="Detectivo","X"," "))</f>
        <v>X</v>
      </c>
      <c r="Z8" s="68" t="str">
        <f t="shared" ref="Z8" si="22">IF(AA8="Correctivo","X"," ")</f>
        <v xml:space="preserve"> </v>
      </c>
      <c r="AA8" s="34" t="s">
        <v>65</v>
      </c>
      <c r="AB8" s="34">
        <f t="shared" ref="AB8" si="23">IF(AA8="","",IF(AA8="Preventivo",25%,IF(AA8="Detectivo",15%,10%)))</f>
        <v>0.25</v>
      </c>
      <c r="AC8" s="34" t="s">
        <v>66</v>
      </c>
      <c r="AD8" s="34">
        <f t="shared" ref="AD8" si="24">IF(AC8="Automatico",25%,15%)</f>
        <v>0.25</v>
      </c>
      <c r="AE8" s="69">
        <f t="shared" ref="AE8" si="25">AB8+AD8</f>
        <v>0.5</v>
      </c>
      <c r="AF8" s="34" t="s">
        <v>67</v>
      </c>
      <c r="AG8" s="34" t="s">
        <v>68</v>
      </c>
      <c r="AH8" s="34" t="s">
        <v>69</v>
      </c>
      <c r="AI8" s="69">
        <f>AI7-(AI7*AE8)</f>
        <v>0.05</v>
      </c>
      <c r="AJ8" s="139"/>
      <c r="AK8" s="149"/>
      <c r="AL8" s="34"/>
      <c r="AM8" s="145"/>
      <c r="AN8" s="187"/>
      <c r="AO8" s="189"/>
      <c r="AP8" s="191"/>
      <c r="AQ8" s="71" t="s">
        <v>80</v>
      </c>
      <c r="AR8" s="72" t="s">
        <v>72</v>
      </c>
      <c r="AS8" s="49" t="s">
        <v>81</v>
      </c>
      <c r="AT8" s="49">
        <v>45291</v>
      </c>
      <c r="AU8" s="34" t="s">
        <v>82</v>
      </c>
      <c r="AV8" s="34" t="s">
        <v>83</v>
      </c>
      <c r="AW8" s="34" t="s">
        <v>84</v>
      </c>
      <c r="AX8" s="34" t="s">
        <v>76</v>
      </c>
      <c r="AY8" s="34"/>
      <c r="AZ8" s="103" t="s">
        <v>77</v>
      </c>
      <c r="BA8" s="104" t="s">
        <v>85</v>
      </c>
      <c r="BB8" s="106">
        <v>1</v>
      </c>
      <c r="BC8" s="73"/>
      <c r="BD8" s="34"/>
      <c r="BE8" s="34"/>
      <c r="BF8" s="34"/>
      <c r="BG8" s="34"/>
      <c r="BH8" s="35"/>
      <c r="BI8" s="34"/>
      <c r="BJ8" s="34"/>
      <c r="BK8" s="34"/>
      <c r="BL8" s="34"/>
      <c r="BM8" s="34"/>
    </row>
    <row r="9" spans="1:66" s="85" customFormat="1" ht="47.25" customHeight="1">
      <c r="A9" s="170">
        <v>1</v>
      </c>
      <c r="B9" s="170" t="s">
        <v>86</v>
      </c>
      <c r="C9" s="170" t="s">
        <v>54</v>
      </c>
      <c r="D9" s="170" t="s">
        <v>87</v>
      </c>
      <c r="E9" s="171"/>
      <c r="F9" s="170"/>
      <c r="G9" s="170"/>
      <c r="H9" s="170"/>
      <c r="I9" s="170" t="s">
        <v>88</v>
      </c>
      <c r="J9" s="170"/>
      <c r="K9" s="170"/>
      <c r="L9" s="172" t="str">
        <f>IF(K9=0,"Defina la frecuencia",IF(K9="2 veces por año","Muy baja",IF(K9="3 a 24 veces por año","Baja",IF(K9="24 a 500 veces por año","Media",IF(K9="500 veces al año y maximo 5000veces por año","Alta","Muy alta")))))</f>
        <v>Defina la frecuencia</v>
      </c>
      <c r="M9" s="173" t="str">
        <f>IF(L9="Muy baja","20%",IF(L9="Baja","40%",IF(L9="Media","60%",IF(L9="Alta","80%",IF(L9="Muy alta","100%","Defina la Frecuencia")))))</f>
        <v>Defina la Frecuencia</v>
      </c>
      <c r="N9" s="174" t="e">
        <f>VALUE(M9)</f>
        <v>#VALUE!</v>
      </c>
      <c r="O9" s="170"/>
      <c r="P9" s="170"/>
      <c r="Q9" s="172">
        <f>IF(O9=0,0,IF(O9="Afectación menor a 10 SMLMV","Leve 20%",IF(O9="Entre 10 y 50 SMLMV","Menor 40%",IF(O9="Entre 50 y 100 SMLMV","Moderado 60%",IF(O9="Entre 100 y 500 SMLMV","Mayor 80%","Castastrofico 100%")))))</f>
        <v>0</v>
      </c>
      <c r="R9" s="76">
        <f>IF(O9=0,0,IF(Q9="Leve 20%",20%,IF(Q9="Menor 40%",40%,IF(Q9="Moderado 60%",60%,IF(Q9="Mayor 80%",80%,100%)))))</f>
        <v>0</v>
      </c>
      <c r="S9" s="172">
        <f>IF(P9=0,0,IF(P9="El riesgo afecta la imagen de algún área del Instituto","Leve 20%",IF(P9="El riesgo afecta la imagen del Instituto internamente, de conocimiento general nivel interno, de junta directiva y proveedores","Menor 40%",IF(P9="El riesgo afecta la imagen del Instituto con algunos usuarios de relevancia frente al logro de los objetivos","Moderado 60%",IF(P9="El riesgo afecta la imagen del Instituto con efecto publicitario sostenido a nivel de sector administrativo, nivel departamental o municipal","Mayor 80%","Catastrofico 100%")))))</f>
        <v>0</v>
      </c>
      <c r="T9" s="77">
        <f t="shared" ref="T9:T16" si="26">IF(S9=0,0,IF(S9="Leve 20%",20%,IF(S9="Menor 40%",40%,IF(S9="Moderado 60%",60%,IF(S9="Mayor 80%",80%,100%)))))</f>
        <v>0</v>
      </c>
      <c r="U9" s="177">
        <f>IF(R9&gt;T9,R9,T9)</f>
        <v>0</v>
      </c>
      <c r="V9" s="174">
        <f>VALUE(U9)</f>
        <v>0</v>
      </c>
      <c r="W9" s="178" t="e">
        <f>VLOOKUP(N9,Matriz!$B$3:$G$8,MATCH(V9,Matriz!$B$3:$G$3,0),FALSE)</f>
        <v>#VALUE!</v>
      </c>
      <c r="X9" s="170"/>
      <c r="Y9" s="172" t="str">
        <f>IF(AA9="Preventivo","X",IF(AA9="Detectivo","X"," "))</f>
        <v xml:space="preserve"> </v>
      </c>
      <c r="Z9" s="172" t="str">
        <f>IF(AA9="Correctivo","X"," ")</f>
        <v xml:space="preserve"> </v>
      </c>
      <c r="AA9" s="170"/>
      <c r="AB9" s="107" t="str">
        <f>IF(AA9="","",IF(AA9="Preventivo",25%,IF(AA9="Detectivo",15%,10%)))</f>
        <v/>
      </c>
      <c r="AC9" s="170"/>
      <c r="AD9" s="107">
        <f t="shared" ref="AD9" si="27">IF(AC9="Automatico",25%,15%)</f>
        <v>0.15</v>
      </c>
      <c r="AE9" s="177" t="e">
        <f>AB9+AD9</f>
        <v>#VALUE!</v>
      </c>
      <c r="AF9" s="170"/>
      <c r="AG9" s="170"/>
      <c r="AH9" s="170"/>
      <c r="AI9" s="177" t="e">
        <f>M9-(M9*AE9)</f>
        <v>#VALUE!</v>
      </c>
      <c r="AJ9" s="172" t="e">
        <f>IF(AK9=0,"Defina la frecuencia",IF(AK9=20%,"Muy baja",IF(AK9=40%,"Baja",IF(AK9=60%,"Media",IF(AK9=80%,"Alta","Muy alta")))))</f>
        <v>#VALUE!</v>
      </c>
      <c r="AK9" s="179" t="e">
        <f>IF(AI9&lt;20%,20%,IF(AI9&lt;40%,40%,IF(AI9&lt;60%,60%,IF(AI9&lt;80%,80%,100%))))</f>
        <v>#VALUE!</v>
      </c>
      <c r="AL9" s="180" t="e">
        <f>VALUE(AK9)</f>
        <v>#VALUE!</v>
      </c>
      <c r="AM9" s="177">
        <f>IF(AN9=0,0,IF(AN9=20%,"Leve 20%",IF(AN9=40%,"Menor 40%",IF(AN9=60%,"Moderado 60%",IF(AN9=80%,"Mayor 80%","Catastrofico 100%")))))</f>
        <v>0</v>
      </c>
      <c r="AN9" s="183">
        <f>U9</f>
        <v>0</v>
      </c>
      <c r="AO9" s="184" t="e">
        <f>VLOOKUP(AK9,Matriz!$B$3:$G$8,MATCH(AN9,Matriz!$B$3:$G$3,0),FALSE)</f>
        <v>#VALUE!</v>
      </c>
      <c r="AP9" s="94"/>
      <c r="AQ9" s="95"/>
      <c r="AR9" s="96"/>
      <c r="AS9" s="185"/>
      <c r="AT9" s="185"/>
      <c r="AU9" s="170"/>
      <c r="AV9" s="170"/>
      <c r="AW9" s="76"/>
      <c r="AX9" s="170"/>
      <c r="AY9" s="170"/>
      <c r="AZ9" s="76"/>
      <c r="BA9" s="76"/>
      <c r="BB9" s="82"/>
      <c r="BC9" s="76"/>
      <c r="BD9" s="170"/>
      <c r="BE9" s="170"/>
      <c r="BF9" s="76"/>
      <c r="BG9" s="76"/>
      <c r="BH9" s="82"/>
      <c r="BI9" s="76"/>
      <c r="BJ9" s="170"/>
      <c r="BK9" s="170"/>
      <c r="BL9" s="76"/>
      <c r="BM9" s="76"/>
      <c r="BN9" s="84"/>
    </row>
    <row r="10" spans="1:66" s="85" customFormat="1" ht="47.25" customHeight="1">
      <c r="A10" s="170"/>
      <c r="B10" s="170"/>
      <c r="C10" s="170"/>
      <c r="D10" s="170"/>
      <c r="E10" s="171"/>
      <c r="F10" s="170"/>
      <c r="G10" s="170"/>
      <c r="H10" s="170"/>
      <c r="I10" s="170"/>
      <c r="J10" s="170"/>
      <c r="K10" s="170"/>
      <c r="L10" s="172"/>
      <c r="M10" s="173"/>
      <c r="N10" s="175"/>
      <c r="O10" s="170"/>
      <c r="P10" s="170"/>
      <c r="Q10" s="172"/>
      <c r="R10" s="76">
        <f t="shared" ref="R10:R16" si="28">IF(O10=0,0,IF(Q10="Leve 20%",20%,IF(Q10="Menor 40%",40%,IF(Q10="Moderado 60%",60%,IF(Q10="Mayor 80%",80%,100%)))))</f>
        <v>0</v>
      </c>
      <c r="S10" s="172"/>
      <c r="T10" s="77">
        <f t="shared" si="26"/>
        <v>0</v>
      </c>
      <c r="U10" s="177"/>
      <c r="V10" s="175"/>
      <c r="W10" s="178"/>
      <c r="X10" s="170"/>
      <c r="Y10" s="172"/>
      <c r="Z10" s="172"/>
      <c r="AA10" s="170"/>
      <c r="AB10" s="109"/>
      <c r="AC10" s="170"/>
      <c r="AD10" s="109"/>
      <c r="AE10" s="177"/>
      <c r="AF10" s="170"/>
      <c r="AG10" s="170"/>
      <c r="AH10" s="170"/>
      <c r="AI10" s="177"/>
      <c r="AJ10" s="172"/>
      <c r="AK10" s="179"/>
      <c r="AL10" s="181"/>
      <c r="AM10" s="177"/>
      <c r="AN10" s="183"/>
      <c r="AO10" s="184"/>
      <c r="AP10" s="94"/>
      <c r="AQ10" s="95"/>
      <c r="AR10" s="96"/>
      <c r="AS10" s="185"/>
      <c r="AT10" s="185"/>
      <c r="AU10" s="170"/>
      <c r="AV10" s="170"/>
      <c r="AW10" s="76"/>
      <c r="AX10" s="170"/>
      <c r="AY10" s="170"/>
      <c r="AZ10" s="76"/>
      <c r="BA10" s="76"/>
      <c r="BB10" s="82"/>
      <c r="BC10" s="76"/>
      <c r="BD10" s="170"/>
      <c r="BE10" s="170"/>
      <c r="BF10" s="76"/>
      <c r="BG10" s="76"/>
      <c r="BH10" s="82"/>
      <c r="BI10" s="76"/>
      <c r="BJ10" s="170"/>
      <c r="BK10" s="170"/>
      <c r="BL10" s="76"/>
      <c r="BM10" s="76"/>
      <c r="BN10" s="84"/>
    </row>
    <row r="11" spans="1:66" s="85" customFormat="1" ht="47.25" customHeight="1">
      <c r="A11" s="170"/>
      <c r="B11" s="170"/>
      <c r="C11" s="170"/>
      <c r="D11" s="170"/>
      <c r="E11" s="171"/>
      <c r="F11" s="170"/>
      <c r="G11" s="170"/>
      <c r="H11" s="170"/>
      <c r="I11" s="170"/>
      <c r="J11" s="170"/>
      <c r="K11" s="170"/>
      <c r="L11" s="172"/>
      <c r="M11" s="173"/>
      <c r="N11" s="176"/>
      <c r="O11" s="170"/>
      <c r="P11" s="170"/>
      <c r="Q11" s="172"/>
      <c r="R11" s="76">
        <f t="shared" si="28"/>
        <v>0</v>
      </c>
      <c r="S11" s="172"/>
      <c r="T11" s="77">
        <f t="shared" si="26"/>
        <v>0</v>
      </c>
      <c r="U11" s="177"/>
      <c r="V11" s="176"/>
      <c r="W11" s="178"/>
      <c r="X11" s="170"/>
      <c r="Y11" s="172"/>
      <c r="Z11" s="172"/>
      <c r="AA11" s="170"/>
      <c r="AB11" s="108"/>
      <c r="AC11" s="170"/>
      <c r="AD11" s="108"/>
      <c r="AE11" s="177"/>
      <c r="AF11" s="170"/>
      <c r="AG11" s="170"/>
      <c r="AH11" s="170"/>
      <c r="AI11" s="177"/>
      <c r="AJ11" s="172"/>
      <c r="AK11" s="179"/>
      <c r="AL11" s="182"/>
      <c r="AM11" s="177"/>
      <c r="AN11" s="183"/>
      <c r="AO11" s="184"/>
      <c r="AP11" s="97"/>
      <c r="AQ11" s="95"/>
      <c r="AR11" s="96"/>
      <c r="AS11" s="185"/>
      <c r="AT11" s="185"/>
      <c r="AU11" s="170"/>
      <c r="AV11" s="170"/>
      <c r="AW11" s="76"/>
      <c r="AX11" s="170"/>
      <c r="AY11" s="170"/>
      <c r="AZ11" s="76"/>
      <c r="BA11" s="76"/>
      <c r="BB11" s="82"/>
      <c r="BC11" s="76"/>
      <c r="BD11" s="170"/>
      <c r="BE11" s="170"/>
      <c r="BF11" s="76"/>
      <c r="BG11" s="76"/>
      <c r="BH11" s="82"/>
      <c r="BI11" s="76"/>
      <c r="BJ11" s="170"/>
      <c r="BK11" s="170"/>
      <c r="BL11" s="76"/>
      <c r="BM11" s="76"/>
      <c r="BN11" s="84"/>
    </row>
    <row r="12" spans="1:66" s="85" customFormat="1" ht="47.25" customHeight="1">
      <c r="A12" s="76">
        <v>2</v>
      </c>
      <c r="B12" s="76" t="s">
        <v>86</v>
      </c>
      <c r="C12" s="76" t="s">
        <v>54</v>
      </c>
      <c r="D12" s="76" t="s">
        <v>87</v>
      </c>
      <c r="E12" s="76"/>
      <c r="F12" s="76"/>
      <c r="G12" s="76"/>
      <c r="H12" s="76"/>
      <c r="I12" s="76" t="s">
        <v>89</v>
      </c>
      <c r="J12" s="98"/>
      <c r="K12" s="78"/>
      <c r="L12" s="77" t="str">
        <f t="shared" ref="L12:L16" si="29">IF(K12=0,"Defina la frecuencia",IF(K12="2 veces por año","Muy baja",IF(K12="3 a 24 veces por año","Baja",IF(K12="24 a 500 veces por año","Media",IF(K12="500 veces al año y maximo 5000veces por año","Alta","Muy alta")))))</f>
        <v>Defina la frecuencia</v>
      </c>
      <c r="M12" s="91" t="str">
        <f t="shared" ref="M12:M16" si="30">IF(L12="Muy baja","20%",IF(L12="Baja","40%",IF(L12="Media","60%",IF(L12="Alta","80%",IF(L12="Muy alta","100%","Defina la Frecuencia")))))</f>
        <v>Defina la Frecuencia</v>
      </c>
      <c r="N12" s="75" t="e">
        <f>VALUE(M12)</f>
        <v>#VALUE!</v>
      </c>
      <c r="O12" s="76"/>
      <c r="P12" s="76"/>
      <c r="Q12" s="77">
        <f t="shared" ref="Q12:Q16" si="31">IF(O12=0,0,IF(O12="Afectación menor a 10 SMLMV","Leve 20%",IF(O12="Entre 10 y 50 SMLMV","Menor 40%",IF(O12="Entre 50 y 100 SMLMV","Moderado 60%",IF(O12="Entre 100 y 500 SMLMV","Mayor 80%","Catastrofico 100%")))))</f>
        <v>0</v>
      </c>
      <c r="R12" s="76">
        <f t="shared" si="28"/>
        <v>0</v>
      </c>
      <c r="S12" s="77">
        <f t="shared" ref="S12:S16" si="32">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0</v>
      </c>
      <c r="T12" s="77">
        <f t="shared" si="26"/>
        <v>0</v>
      </c>
      <c r="U12" s="79">
        <f>IF(R12&gt;T12,R12,T12)</f>
        <v>0</v>
      </c>
      <c r="V12" s="75">
        <f>VALUE(U12)</f>
        <v>0</v>
      </c>
      <c r="W12" s="92" t="e">
        <f>VLOOKUP(N12,Matriz!$B$3:$G$8,MATCH(V12,Matriz!$B$3:$G$3,0),FALSE)</f>
        <v>#VALUE!</v>
      </c>
      <c r="X12" s="76"/>
      <c r="Y12" s="77" t="str">
        <f t="shared" ref="Y12:Y16" si="33">IF(AA12="Preventivo","X",IF(AA12="Detectivo","X"," "))</f>
        <v xml:space="preserve"> </v>
      </c>
      <c r="Z12" s="77" t="str">
        <f t="shared" ref="Z12:Z16" si="34">IF(AA12="Correctivo","X"," ")</f>
        <v xml:space="preserve"> </v>
      </c>
      <c r="AA12" s="76"/>
      <c r="AB12" s="76" t="str">
        <f>IF(AA12="","",IF(AA12="Preventivo",25%,IF(AA12="Detectivo",15%,10%)))</f>
        <v/>
      </c>
      <c r="AC12" s="76"/>
      <c r="AD12" s="76">
        <f t="shared" ref="AD12:AD16" si="35">IF(AC12="Automatico",25%,15%)</f>
        <v>0.15</v>
      </c>
      <c r="AE12" s="79" t="e">
        <f t="shared" ref="AE12:AE15" si="36">AB12+AD12</f>
        <v>#VALUE!</v>
      </c>
      <c r="AF12" s="76"/>
      <c r="AG12" s="76"/>
      <c r="AH12" s="76"/>
      <c r="AI12" s="79" t="e">
        <f>M12-(#REF!*AE12)</f>
        <v>#VALUE!</v>
      </c>
      <c r="AJ12" s="77" t="e">
        <f>IF(AK12=0,"Valore el control",IF(AK12=20%,"Muy baja",IF(AK12=40%,"Baja",IF(AK12=60%,"Media",IF(AK12=80%,"Alta","Muy alta")))))</f>
        <v>#VALUE!</v>
      </c>
      <c r="AK12" s="93" t="e">
        <f>IF(AI12&lt;20%,20%,IF(AI12&lt;40%,40%,IF(AI12&lt;60%,60%,IF(AI12&lt;80%,80%,100%))))</f>
        <v>#VALUE!</v>
      </c>
      <c r="AL12" s="76" t="e">
        <f>VALUE(AK12)</f>
        <v>#VALUE!</v>
      </c>
      <c r="AM12" s="79">
        <f>IF(AN12=0,0,IF(AN12=20%,"Leve 20%",IF(AN12=40%,"Menor 40%",IF(AN12=60%,"Moderado 60%",IF(AN12=80%,"Mayor 80%","Catastrofico 100%")))))</f>
        <v>0</v>
      </c>
      <c r="AN12" s="79">
        <f>U12</f>
        <v>0</v>
      </c>
      <c r="AO12" s="87" t="e">
        <f>VLOOKUP(AK12,Matriz!$B$3:$G$8,MATCH(AN12,Matriz!$B$3:$G$3,0),FALSE)</f>
        <v>#VALUE!</v>
      </c>
      <c r="AP12" s="86"/>
      <c r="AQ12" s="86"/>
      <c r="AR12" s="76"/>
      <c r="AS12" s="80"/>
      <c r="AT12" s="80"/>
      <c r="AU12" s="76"/>
      <c r="AV12" s="76"/>
      <c r="AW12" s="76"/>
      <c r="AX12" s="76"/>
      <c r="AY12" s="76"/>
      <c r="AZ12" s="76"/>
      <c r="BA12" s="76"/>
      <c r="BB12" s="82"/>
      <c r="BC12" s="76"/>
      <c r="BD12" s="76"/>
      <c r="BE12" s="76"/>
      <c r="BF12" s="76"/>
      <c r="BG12" s="76"/>
      <c r="BH12" s="82"/>
      <c r="BI12" s="76"/>
      <c r="BJ12" s="76"/>
      <c r="BK12" s="76"/>
      <c r="BL12" s="76"/>
      <c r="BM12" s="76"/>
      <c r="BN12" s="84"/>
    </row>
    <row r="13" spans="1:66" s="85" customFormat="1" ht="72" customHeight="1">
      <c r="A13" s="107">
        <v>3</v>
      </c>
      <c r="B13" s="107" t="s">
        <v>86</v>
      </c>
      <c r="C13" s="107" t="s">
        <v>54</v>
      </c>
      <c r="D13" s="107" t="s">
        <v>87</v>
      </c>
      <c r="E13" s="107" t="s">
        <v>90</v>
      </c>
      <c r="F13" s="107" t="s">
        <v>91</v>
      </c>
      <c r="G13" s="107" t="s">
        <v>92</v>
      </c>
      <c r="H13" s="107" t="s">
        <v>93</v>
      </c>
      <c r="I13" s="107" t="s">
        <v>94</v>
      </c>
      <c r="J13" s="112"/>
      <c r="K13" s="110"/>
      <c r="L13" s="116" t="str">
        <f t="shared" ref="L13" si="37">IF(K13=0,"Defina la frecuencia",IF(K13="2 veces por año","Muy baja",IF(K13="3 a 24 veces por año","Baja",IF(K13="24 a 500 veces por año","Media",IF(K13="500 veces al año y maximo 5000veces por año","Alta","Muy alta")))))</f>
        <v>Defina la frecuencia</v>
      </c>
      <c r="M13" s="121" t="str">
        <f t="shared" ref="M13" si="38">IF(L13="Muy baja","20%",IF(L13="Baja","40%",IF(L13="Media","60%",IF(L13="Alta","80%",IF(L13="Muy alta","100%","Defina la Frecuencia")))))</f>
        <v>Defina la Frecuencia</v>
      </c>
      <c r="N13" s="75" t="e">
        <f t="shared" ref="N13" si="39">VALUE(M13)</f>
        <v>#VALUE!</v>
      </c>
      <c r="O13" s="107"/>
      <c r="P13" s="107"/>
      <c r="Q13" s="116">
        <f t="shared" ref="Q13" si="40">IF(O13=0,0,IF(O13="Afectación menor a 10 SMLMV","Leve 20%",IF(O13="Entre 10 y 50 SMLMV","Menor 40%",IF(O13="Entre 50 y 100 SMLMV","Moderado 60%",IF(O13="Entre 100 y 500 SMLMV","Mayor 80%","Catastrofico 100%")))))</f>
        <v>0</v>
      </c>
      <c r="R13" s="76">
        <f t="shared" ref="R13" si="41">IF(O13=0,0,IF(Q13="Leve 20%",20%,IF(Q13="Menor 40%",40%,IF(Q13="Moderado 60%",60%,IF(Q13="Mayor 80%",80%,100%)))))</f>
        <v>0</v>
      </c>
      <c r="S13" s="116">
        <f t="shared" ref="S13" si="42">IF(P13=0,0,IF(P13="El riesgo afecta la imagen de algún área del Instituto","Leve 20%",IF(P13="El riesgo afecta la imagen del Instituto internamente, de conocimiento general nivel interno, de junta directiva y proveedores","Menor 40%",IF(P13="El riesgo afecta la imagen del Instituto con algunos usuarios de relevancia frente al logro de los objetivos","Moderado 60%",IF(P13="El riesgo afecta la imagen del Instituto con efecto publicitario sostenido a nivel de sector administrativo, nivel departamental o municipal","Mayor 80%","Catastrofico 100%")))))</f>
        <v>0</v>
      </c>
      <c r="T13" s="77">
        <f t="shared" ref="T13" si="43">IF(S13=0,0,IF(S13="Leve 20%",20%,IF(S13="Menor 40%",40%,IF(S13="Moderado 60%",60%,IF(S13="Mayor 80%",80%,100%)))))</f>
        <v>0</v>
      </c>
      <c r="U13" s="118">
        <f t="shared" ref="U13" si="44">IF(R13&gt;T13,R13,T13)</f>
        <v>0</v>
      </c>
      <c r="V13" s="75">
        <f t="shared" ref="V13" si="45">VALUE(U13)</f>
        <v>0</v>
      </c>
      <c r="W13" s="114" t="e">
        <f>VLOOKUP(N13,Matriz!$B$3:$G$8,MATCH(V13,Matriz!$B$3:$G$3,0),FALSE)</f>
        <v>#VALUE!</v>
      </c>
      <c r="X13" s="76"/>
      <c r="Y13" s="77" t="str">
        <f t="shared" ref="Y13" si="46">IF(AA13="Preventivo","X",IF(AA13="Detectivo","X"," "))</f>
        <v xml:space="preserve"> </v>
      </c>
      <c r="Z13" s="77" t="str">
        <f t="shared" ref="Z13" si="47">IF(AA13="Correctivo","X"," ")</f>
        <v xml:space="preserve"> </v>
      </c>
      <c r="AA13" s="76"/>
      <c r="AB13" s="76"/>
      <c r="AC13" s="78"/>
      <c r="AD13" s="76">
        <f t="shared" ref="AD13" si="48">IF(AC13="Automatico",25%,15%)</f>
        <v>0.15</v>
      </c>
      <c r="AE13" s="79">
        <f t="shared" ref="AE13" si="49">AB13+AD13</f>
        <v>0.15</v>
      </c>
      <c r="AF13" s="76"/>
      <c r="AG13" s="76"/>
      <c r="AH13" s="76"/>
      <c r="AI13" s="79" t="e">
        <f>M13-(M13*AE13)</f>
        <v>#VALUE!</v>
      </c>
      <c r="AJ13" s="116" t="e">
        <f>IF(AK13=0,"Valore el control",IF(AK13=20%,"Muy baja",IF(AK13=40%,"Baja",IF(AK13=60%,"Media",IF(AK13=80%,"Alta","Muy alta")))))</f>
        <v>#VALUE!</v>
      </c>
      <c r="AK13" s="123" t="e">
        <f>IF(AI14&lt;20%,20%,IF(AI14&lt;40%,40%,IF(AI14&lt;60%,60%,IF(AI14&lt;80%,80%,100%))))</f>
        <v>#VALUE!</v>
      </c>
      <c r="AL13" s="76" t="e">
        <f t="shared" ref="AL13" si="50">VALUE(AK13)</f>
        <v>#VALUE!</v>
      </c>
      <c r="AM13" s="118">
        <f t="shared" ref="AM13" si="51">IF(AN13=0,0,IF(AN13=20%,"Leve 20%",IF(AN13=40%,"Menor 40%",IF(AN13=60%,"Moderado 60%",IF(AN13=80%,"Mayor 80%","Catastrofico 100%")))))</f>
        <v>0</v>
      </c>
      <c r="AN13" s="118">
        <f t="shared" ref="AN13" si="52">U13</f>
        <v>0</v>
      </c>
      <c r="AO13" s="114" t="e">
        <f>VLOOKUP(AK13,Matriz!$B$3:$G$8,MATCH(AN13,Matriz!$B$3:$G$3,0),FALSE)</f>
        <v>#VALUE!</v>
      </c>
      <c r="AP13" s="107"/>
      <c r="AQ13" s="76"/>
      <c r="AR13" s="76"/>
      <c r="AS13" s="80"/>
      <c r="AT13" s="80"/>
      <c r="AU13" s="76"/>
      <c r="AV13" s="76"/>
      <c r="AW13" s="76"/>
      <c r="AX13" s="107"/>
      <c r="AY13" s="81"/>
      <c r="AZ13" s="76"/>
      <c r="BA13" s="76"/>
      <c r="BB13" s="82"/>
      <c r="BC13" s="83"/>
      <c r="BD13" s="107"/>
      <c r="BE13" s="81"/>
      <c r="BF13" s="76"/>
      <c r="BG13" s="76"/>
      <c r="BH13" s="82"/>
      <c r="BI13" s="76"/>
      <c r="BJ13" s="76"/>
      <c r="BK13" s="76"/>
      <c r="BL13" s="76"/>
      <c r="BM13" s="76"/>
      <c r="BN13" s="84"/>
    </row>
    <row r="14" spans="1:66" s="85" customFormat="1" ht="72" customHeight="1">
      <c r="A14" s="108"/>
      <c r="B14" s="108"/>
      <c r="C14" s="108"/>
      <c r="D14" s="108"/>
      <c r="E14" s="108"/>
      <c r="F14" s="108"/>
      <c r="G14" s="108"/>
      <c r="H14" s="108"/>
      <c r="I14" s="108"/>
      <c r="J14" s="113"/>
      <c r="K14" s="111"/>
      <c r="L14" s="117"/>
      <c r="M14" s="122"/>
      <c r="N14" s="75">
        <f>VALUE(M14)</f>
        <v>0</v>
      </c>
      <c r="O14" s="108"/>
      <c r="P14" s="108"/>
      <c r="Q14" s="117"/>
      <c r="R14" s="76">
        <f>IF(O14=0,0,IF(Q14="Leve 20%",20%,IF(Q14="Menor 40%",40%,IF(Q14="Moderado 60%",60%,IF(Q14="Mayor 80%",80%,100%)))))</f>
        <v>0</v>
      </c>
      <c r="S14" s="117"/>
      <c r="T14" s="77">
        <f>IF(S14=0,0,IF(S14="Leve 20%",20%,IF(S14="Menor 40%",40%,IF(S14="Moderado 60%",60%,IF(S14="Mayor 80%",80%,100%)))))</f>
        <v>0</v>
      </c>
      <c r="U14" s="119"/>
      <c r="V14" s="75">
        <f>VALUE(U14)</f>
        <v>0</v>
      </c>
      <c r="W14" s="120"/>
      <c r="X14" s="76"/>
      <c r="Y14" s="77" t="str">
        <f>IF(AA14="Preventivo","X",IF(AA14="Detectivo","X"," "))</f>
        <v xml:space="preserve"> </v>
      </c>
      <c r="Z14" s="77" t="str">
        <f>IF(AA14="Correctivo","X"," ")</f>
        <v xml:space="preserve"> </v>
      </c>
      <c r="AA14" s="76"/>
      <c r="AB14" s="76"/>
      <c r="AC14" s="78"/>
      <c r="AD14" s="76">
        <f>IF(AC14="Automatico",25%,15%)</f>
        <v>0.15</v>
      </c>
      <c r="AE14" s="79">
        <f>AB14+AD14</f>
        <v>0.15</v>
      </c>
      <c r="AF14" s="76"/>
      <c r="AG14" s="76"/>
      <c r="AH14" s="76"/>
      <c r="AI14" s="79" t="e">
        <f>AI13-(AI13*AE14)</f>
        <v>#VALUE!</v>
      </c>
      <c r="AJ14" s="117"/>
      <c r="AK14" s="124"/>
      <c r="AL14" s="76">
        <f>VALUE(AK14)</f>
        <v>0</v>
      </c>
      <c r="AM14" s="119"/>
      <c r="AN14" s="119"/>
      <c r="AO14" s="115"/>
      <c r="AP14" s="109"/>
      <c r="AQ14" s="74"/>
      <c r="AR14" s="76"/>
      <c r="AS14" s="80"/>
      <c r="AT14" s="80"/>
      <c r="AU14" s="76"/>
      <c r="AV14" s="76"/>
      <c r="AW14" s="88"/>
      <c r="AX14" s="108"/>
      <c r="AY14" s="76"/>
      <c r="AZ14" s="76"/>
      <c r="BA14" s="76"/>
      <c r="BB14" s="82"/>
      <c r="BC14" s="89"/>
      <c r="BD14" s="108"/>
      <c r="BE14" s="76"/>
      <c r="BF14" s="76"/>
      <c r="BG14" s="76"/>
      <c r="BH14" s="82"/>
      <c r="BI14" s="76"/>
      <c r="BJ14" s="76"/>
      <c r="BK14" s="76"/>
      <c r="BL14" s="76"/>
      <c r="BM14" s="76"/>
      <c r="BN14" s="84"/>
    </row>
    <row r="15" spans="1:66" s="85" customFormat="1" ht="72" customHeight="1">
      <c r="A15" s="76">
        <v>4</v>
      </c>
      <c r="B15" s="76" t="s">
        <v>86</v>
      </c>
      <c r="C15" s="76" t="s">
        <v>54</v>
      </c>
      <c r="D15" s="76" t="s">
        <v>87</v>
      </c>
      <c r="E15" s="99" t="s">
        <v>90</v>
      </c>
      <c r="F15" s="76" t="s">
        <v>95</v>
      </c>
      <c r="G15" s="76" t="s">
        <v>96</v>
      </c>
      <c r="H15" s="76" t="s">
        <v>97</v>
      </c>
      <c r="I15" s="76" t="s">
        <v>98</v>
      </c>
      <c r="J15" s="100"/>
      <c r="K15" s="78"/>
      <c r="L15" s="77" t="str">
        <f t="shared" si="29"/>
        <v>Defina la frecuencia</v>
      </c>
      <c r="M15" s="91" t="str">
        <f t="shared" si="30"/>
        <v>Defina la Frecuencia</v>
      </c>
      <c r="N15" s="75" t="e">
        <f t="shared" ref="N15:N16" si="53">VALUE(M15)</f>
        <v>#VALUE!</v>
      </c>
      <c r="O15" s="76"/>
      <c r="P15" s="76"/>
      <c r="Q15" s="77">
        <f t="shared" si="31"/>
        <v>0</v>
      </c>
      <c r="R15" s="76">
        <f t="shared" si="28"/>
        <v>0</v>
      </c>
      <c r="S15" s="77">
        <f t="shared" si="32"/>
        <v>0</v>
      </c>
      <c r="T15" s="77">
        <f t="shared" si="26"/>
        <v>0</v>
      </c>
      <c r="U15" s="79">
        <f t="shared" ref="U15:U16" si="54">IF(R15&gt;T15,R15,T15)</f>
        <v>0</v>
      </c>
      <c r="V15" s="75">
        <f t="shared" ref="V15:V16" si="55">VALUE(U15)</f>
        <v>0</v>
      </c>
      <c r="W15" s="92" t="e">
        <f>VLOOKUP(N15,Matriz!$B$3:$G$8,MATCH(V15,Matriz!$B$3:$G$3,0),FALSE)</f>
        <v>#VALUE!</v>
      </c>
      <c r="X15" s="76"/>
      <c r="Y15" s="77" t="str">
        <f t="shared" si="33"/>
        <v xml:space="preserve"> </v>
      </c>
      <c r="Z15" s="77" t="str">
        <f t="shared" si="34"/>
        <v xml:space="preserve"> </v>
      </c>
      <c r="AA15" s="76"/>
      <c r="AB15" s="76"/>
      <c r="AC15" s="76"/>
      <c r="AD15" s="76">
        <f t="shared" si="35"/>
        <v>0.15</v>
      </c>
      <c r="AE15" s="79">
        <f t="shared" si="36"/>
        <v>0.15</v>
      </c>
      <c r="AF15" s="76"/>
      <c r="AG15" s="76"/>
      <c r="AH15" s="76"/>
      <c r="AI15" s="79" t="e">
        <f>M15-(#REF!*AE15)</f>
        <v>#VALUE!</v>
      </c>
      <c r="AJ15" s="77" t="e">
        <f t="shared" ref="AJ15:AJ16" si="56">IF(AK15=0,"Valore el control",IF(AK15=20%,"Muy baja",IF(AK15=40%,"Baja",IF(AK15=60%,"Media",IF(AK15=80%,"Alta","Muy alta")))))</f>
        <v>#VALUE!</v>
      </c>
      <c r="AK15" s="93" t="e">
        <f t="shared" ref="AK15:AK16" si="57">IF(AI15&lt;20%,20%,IF(AI15&lt;40%,40%,IF(AI15&lt;60%,60%,IF(AI15&lt;80%,80%,100%))))</f>
        <v>#VALUE!</v>
      </c>
      <c r="AL15" s="76" t="e">
        <f t="shared" ref="AL15:AL16" si="58">VALUE(AK15)</f>
        <v>#VALUE!</v>
      </c>
      <c r="AM15" s="79">
        <f t="shared" ref="AM15:AM16" si="59">IF(AN15=0,0,IF(AN15=20%,"Leve 20%",IF(AN15=40%,"Menor 40%",IF(AN15=60%,"Moderado 60%",IF(AN15=80%,"Mayor 80%","Catastrofico 100%")))))</f>
        <v>0</v>
      </c>
      <c r="AN15" s="79">
        <f t="shared" ref="AN15:AN16" si="60">U15</f>
        <v>0</v>
      </c>
      <c r="AO15" s="92" t="e">
        <f>VLOOKUP(AK15,Matriz!$B$3:$G$8,MATCH(AN15,Matriz!$B$3:$G$3,0),FALSE)</f>
        <v>#VALUE!</v>
      </c>
      <c r="AP15" s="76"/>
      <c r="AQ15" s="76"/>
      <c r="AR15" s="76"/>
      <c r="AS15" s="80"/>
      <c r="AT15" s="80"/>
      <c r="AU15" s="76"/>
      <c r="AV15" s="76"/>
      <c r="AW15" s="76"/>
      <c r="AX15" s="76"/>
      <c r="AY15" s="76"/>
      <c r="AZ15" s="76"/>
      <c r="BA15" s="76"/>
      <c r="BB15" s="82"/>
      <c r="BC15" s="76"/>
      <c r="BD15" s="76"/>
      <c r="BE15" s="76"/>
      <c r="BF15" s="76"/>
      <c r="BG15" s="76"/>
      <c r="BH15" s="82"/>
      <c r="BI15" s="76"/>
      <c r="BJ15" s="76"/>
      <c r="BK15" s="76"/>
      <c r="BL15" s="76"/>
      <c r="BM15" s="76"/>
      <c r="BN15" s="84"/>
    </row>
    <row r="16" spans="1:66" s="85" customFormat="1" ht="72" customHeight="1">
      <c r="A16" s="76">
        <v>5</v>
      </c>
      <c r="B16" s="76" t="s">
        <v>86</v>
      </c>
      <c r="C16" s="76" t="s">
        <v>54</v>
      </c>
      <c r="D16" s="76" t="s">
        <v>87</v>
      </c>
      <c r="E16" s="101" t="s">
        <v>90</v>
      </c>
      <c r="F16" s="76" t="s">
        <v>99</v>
      </c>
      <c r="G16" s="76" t="s">
        <v>100</v>
      </c>
      <c r="H16" s="76" t="s">
        <v>101</v>
      </c>
      <c r="I16" s="76" t="s">
        <v>102</v>
      </c>
      <c r="J16" s="100"/>
      <c r="K16" s="78"/>
      <c r="L16" s="77" t="str">
        <f t="shared" si="29"/>
        <v>Defina la frecuencia</v>
      </c>
      <c r="M16" s="91" t="str">
        <f t="shared" si="30"/>
        <v>Defina la Frecuencia</v>
      </c>
      <c r="N16" s="75" t="e">
        <f t="shared" si="53"/>
        <v>#VALUE!</v>
      </c>
      <c r="O16" s="76"/>
      <c r="P16" s="76"/>
      <c r="Q16" s="77">
        <f t="shared" si="31"/>
        <v>0</v>
      </c>
      <c r="R16" s="76">
        <f t="shared" si="28"/>
        <v>0</v>
      </c>
      <c r="S16" s="77">
        <f t="shared" si="32"/>
        <v>0</v>
      </c>
      <c r="T16" s="77">
        <f t="shared" si="26"/>
        <v>0</v>
      </c>
      <c r="U16" s="79">
        <f t="shared" si="54"/>
        <v>0</v>
      </c>
      <c r="V16" s="75">
        <f t="shared" si="55"/>
        <v>0</v>
      </c>
      <c r="W16" s="92" t="e">
        <f>VLOOKUP(N16,Matriz!$B$3:$G$8,MATCH(V16,Matriz!$B$3:$G$3,0),FALSE)</f>
        <v>#VALUE!</v>
      </c>
      <c r="X16" s="76"/>
      <c r="Y16" s="77" t="str">
        <f t="shared" si="33"/>
        <v xml:space="preserve"> </v>
      </c>
      <c r="Z16" s="77" t="str">
        <f t="shared" si="34"/>
        <v xml:space="preserve"> </v>
      </c>
      <c r="AA16" s="76"/>
      <c r="AB16" s="76"/>
      <c r="AC16" s="76"/>
      <c r="AD16" s="76">
        <f t="shared" si="35"/>
        <v>0.15</v>
      </c>
      <c r="AE16" s="79">
        <f>AB16+AD16</f>
        <v>0.15</v>
      </c>
      <c r="AF16" s="76"/>
      <c r="AG16" s="76"/>
      <c r="AH16" s="76"/>
      <c r="AI16" s="79" t="e">
        <f>M16-(M16*AE16)</f>
        <v>#VALUE!</v>
      </c>
      <c r="AJ16" s="77" t="e">
        <f t="shared" si="56"/>
        <v>#VALUE!</v>
      </c>
      <c r="AK16" s="93" t="e">
        <f t="shared" si="57"/>
        <v>#VALUE!</v>
      </c>
      <c r="AL16" s="76" t="e">
        <f t="shared" si="58"/>
        <v>#VALUE!</v>
      </c>
      <c r="AM16" s="79">
        <f t="shared" si="59"/>
        <v>0</v>
      </c>
      <c r="AN16" s="79">
        <f t="shared" si="60"/>
        <v>0</v>
      </c>
      <c r="AO16" s="92" t="e">
        <f>VLOOKUP(AK16,Matriz!$B$3:$G$8,MATCH(AN16,Matriz!$B$3:$G$3,0),FALSE)</f>
        <v>#VALUE!</v>
      </c>
      <c r="AP16" s="76"/>
      <c r="AQ16" s="76"/>
      <c r="AR16" s="76"/>
      <c r="AS16" s="80"/>
      <c r="AT16" s="80"/>
      <c r="AU16" s="76"/>
      <c r="AV16" s="76"/>
      <c r="AW16" s="76"/>
      <c r="AX16" s="76"/>
      <c r="AY16" s="76"/>
      <c r="AZ16" s="76"/>
      <c r="BA16" s="76"/>
      <c r="BB16" s="82"/>
      <c r="BC16" s="76"/>
      <c r="BD16" s="76"/>
      <c r="BE16" s="76"/>
      <c r="BF16" s="76"/>
      <c r="BG16" s="76"/>
      <c r="BH16" s="82"/>
      <c r="BI16" s="76"/>
      <c r="BJ16" s="76"/>
      <c r="BK16" s="76"/>
      <c r="BL16" s="76"/>
      <c r="BM16" s="76"/>
      <c r="BN16" s="84"/>
    </row>
    <row r="17" ht="142.5" customHeight="1"/>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127">
    <mergeCell ref="AM7:AM8"/>
    <mergeCell ref="AN7:AN8"/>
    <mergeCell ref="AO7:AO8"/>
    <mergeCell ref="AP7:AP8"/>
    <mergeCell ref="A7:A8"/>
    <mergeCell ref="B7:B8"/>
    <mergeCell ref="C7:C8"/>
    <mergeCell ref="D7:D8"/>
    <mergeCell ref="E7:E8"/>
    <mergeCell ref="F7:F8"/>
    <mergeCell ref="G7:G8"/>
    <mergeCell ref="H7:H8"/>
    <mergeCell ref="I7:I8"/>
    <mergeCell ref="BD9:BD11"/>
    <mergeCell ref="BE9:BE11"/>
    <mergeCell ref="BJ9:BJ11"/>
    <mergeCell ref="BK9:BK11"/>
    <mergeCell ref="AM9:AM11"/>
    <mergeCell ref="AN9:AN11"/>
    <mergeCell ref="AO9:AO11"/>
    <mergeCell ref="AS9:AS11"/>
    <mergeCell ref="AT9:AT11"/>
    <mergeCell ref="AU9:AU11"/>
    <mergeCell ref="AV9:AV11"/>
    <mergeCell ref="AX9:AX11"/>
    <mergeCell ref="AY9:AY11"/>
    <mergeCell ref="AD9:AD11"/>
    <mergeCell ref="AE9:AE11"/>
    <mergeCell ref="AF9:AF11"/>
    <mergeCell ref="AG9:AG11"/>
    <mergeCell ref="AH9:AH11"/>
    <mergeCell ref="AI9:AI11"/>
    <mergeCell ref="AJ9:AJ11"/>
    <mergeCell ref="AK9:AK11"/>
    <mergeCell ref="AL9:AL11"/>
    <mergeCell ref="U9:U11"/>
    <mergeCell ref="V9:V11"/>
    <mergeCell ref="W9:W11"/>
    <mergeCell ref="X9:X11"/>
    <mergeCell ref="Y9:Y11"/>
    <mergeCell ref="Z9:Z11"/>
    <mergeCell ref="AA9:AA11"/>
    <mergeCell ref="AB9:AB11"/>
    <mergeCell ref="AC9:AC11"/>
    <mergeCell ref="J9:J11"/>
    <mergeCell ref="K9:K11"/>
    <mergeCell ref="L9:L11"/>
    <mergeCell ref="M9:M11"/>
    <mergeCell ref="N9:N11"/>
    <mergeCell ref="O9:O11"/>
    <mergeCell ref="P9:P11"/>
    <mergeCell ref="Q9:Q11"/>
    <mergeCell ref="S9:S11"/>
    <mergeCell ref="A9:A11"/>
    <mergeCell ref="B9:B11"/>
    <mergeCell ref="C9:C11"/>
    <mergeCell ref="D9:D11"/>
    <mergeCell ref="E9:E11"/>
    <mergeCell ref="F9:F11"/>
    <mergeCell ref="G9:G11"/>
    <mergeCell ref="H9:H11"/>
    <mergeCell ref="I9:I11"/>
    <mergeCell ref="A1:B3"/>
    <mergeCell ref="C4:C6"/>
    <mergeCell ref="A4:B6"/>
    <mergeCell ref="E4:E6"/>
    <mergeCell ref="BI4:BN5"/>
    <mergeCell ref="AA5:AH5"/>
    <mergeCell ref="AI5:AI6"/>
    <mergeCell ref="AJ5:AJ6"/>
    <mergeCell ref="AK5:AK6"/>
    <mergeCell ref="AM5:AM6"/>
    <mergeCell ref="AQ4:AV5"/>
    <mergeCell ref="AW4:BB5"/>
    <mergeCell ref="AN5:AN6"/>
    <mergeCell ref="AO5:AO6"/>
    <mergeCell ref="AP5:AP6"/>
    <mergeCell ref="X4:AP4"/>
    <mergeCell ref="Y5:Z5"/>
    <mergeCell ref="AM13:AM14"/>
    <mergeCell ref="AN13:AN14"/>
    <mergeCell ref="J1:L3"/>
    <mergeCell ref="C1:I1"/>
    <mergeCell ref="C2:I2"/>
    <mergeCell ref="C3:E3"/>
    <mergeCell ref="F3:I3"/>
    <mergeCell ref="BC4:BH5"/>
    <mergeCell ref="X5:X6"/>
    <mergeCell ref="F4:W5"/>
    <mergeCell ref="D4:D6"/>
    <mergeCell ref="BD13:BD14"/>
    <mergeCell ref="J7:J8"/>
    <mergeCell ref="K7:K8"/>
    <mergeCell ref="L7:L8"/>
    <mergeCell ref="M7:M8"/>
    <mergeCell ref="O7:O8"/>
    <mergeCell ref="P7:P8"/>
    <mergeCell ref="Q7:Q8"/>
    <mergeCell ref="S7:S8"/>
    <mergeCell ref="U7:U8"/>
    <mergeCell ref="W7:W8"/>
    <mergeCell ref="AJ7:AJ8"/>
    <mergeCell ref="AK7:AK8"/>
    <mergeCell ref="B13:B14"/>
    <mergeCell ref="A13:A14"/>
    <mergeCell ref="O13:O14"/>
    <mergeCell ref="P13:P14"/>
    <mergeCell ref="AX13:AX14"/>
    <mergeCell ref="G13:G14"/>
    <mergeCell ref="F13:F14"/>
    <mergeCell ref="E13:E14"/>
    <mergeCell ref="D13:D14"/>
    <mergeCell ref="C13:C14"/>
    <mergeCell ref="AP13:AP14"/>
    <mergeCell ref="K13:K14"/>
    <mergeCell ref="J13:J14"/>
    <mergeCell ref="I13:I14"/>
    <mergeCell ref="H13:H14"/>
    <mergeCell ref="AO13:AO14"/>
    <mergeCell ref="L13:L14"/>
    <mergeCell ref="Q13:Q14"/>
    <mergeCell ref="S13:S14"/>
    <mergeCell ref="U13:U14"/>
    <mergeCell ref="W13:W14"/>
    <mergeCell ref="M13:M14"/>
    <mergeCell ref="AJ13:AJ14"/>
    <mergeCell ref="AK13:AK14"/>
  </mergeCells>
  <conditionalFormatting sqref="N14 L12:N13">
    <cfRule type="expression" dxfId="149" priority="235">
      <formula>IF($L12="Muy alta",TRUE,FALSE)</formula>
    </cfRule>
    <cfRule type="expression" dxfId="148" priority="236">
      <formula>IF($L12="Alta",TRUE,FALSE)</formula>
    </cfRule>
    <cfRule type="expression" dxfId="147" priority="237">
      <formula>IF($L12="Media",TRUE,FALSE)</formula>
    </cfRule>
    <cfRule type="expression" dxfId="146" priority="239">
      <formula>IF($L12="Baja",TRUE,FALSE)</formula>
    </cfRule>
    <cfRule type="expression" dxfId="145" priority="240">
      <formula>IF($L12="Muy Baja",TRUE,FALSE)</formula>
    </cfRule>
  </conditionalFormatting>
  <conditionalFormatting sqref="V14 U12:V13 AM12:AN13">
    <cfRule type="expression" dxfId="144" priority="225">
      <formula>IF($U12=100%,TRUE,FALSE)</formula>
    </cfRule>
    <cfRule type="expression" dxfId="143" priority="226">
      <formula>IF($U12=80%,TRUE,FALSE)</formula>
    </cfRule>
    <cfRule type="expression" dxfId="142" priority="227">
      <formula>IF($U12=60%,TRUE,FALSE)</formula>
    </cfRule>
    <cfRule type="expression" dxfId="141" priority="228">
      <formula>IF($U12=40%,TRUE,FALSE)</formula>
    </cfRule>
    <cfRule type="expression" dxfId="140" priority="229">
      <formula>IF($U12=20%,TRUE,FALSE)</formula>
    </cfRule>
  </conditionalFormatting>
  <conditionalFormatting sqref="Q12:Q13 Q7">
    <cfRule type="expression" dxfId="139" priority="209">
      <formula>IF($Q7="Catastrofico 100%",TRUE,FALSE)</formula>
    </cfRule>
    <cfRule type="expression" dxfId="138" priority="210">
      <formula>IF($Q7="Mayor 80%",TRUE,FALSE)</formula>
    </cfRule>
    <cfRule type="expression" dxfId="137" priority="211">
      <formula>IF($Q7="Moderado 60%",TRUE,FALSE)</formula>
    </cfRule>
    <cfRule type="expression" dxfId="136" priority="212">
      <formula>IF($Q7="Menor 40%",TRUE,FALSE)</formula>
    </cfRule>
    <cfRule type="expression" dxfId="135" priority="213">
      <formula>IF($Q7="Leve 20%",TRUE,FALSE)</formula>
    </cfRule>
  </conditionalFormatting>
  <conditionalFormatting sqref="S12:S13 S7">
    <cfRule type="expression" dxfId="134" priority="204">
      <formula>IF($S7="Catastrofico 100%",TRUE,FALSE)</formula>
    </cfRule>
    <cfRule type="expression" dxfId="133" priority="205">
      <formula>IF($S7="Mayor 80%",TRUE,FALSE)</formula>
    </cfRule>
    <cfRule type="expression" dxfId="132" priority="206">
      <formula>IF($S7="Moderado 60%",TRUE,FALSE)</formula>
    </cfRule>
    <cfRule type="expression" dxfId="131" priority="207">
      <formula>IF($S7="Menor 40%",TRUE,FALSE)</formula>
    </cfRule>
    <cfRule type="expression" dxfId="130" priority="208">
      <formula>IF($S7="Leve 20%",TRUE,FALSE)</formula>
    </cfRule>
  </conditionalFormatting>
  <conditionalFormatting sqref="W12:W13 AO12:AO13 AO7 W7">
    <cfRule type="expression" dxfId="129" priority="195">
      <formula>IF($W7="Extremo",TRUE,FALSE)</formula>
    </cfRule>
    <cfRule type="expression" dxfId="128" priority="196">
      <formula>IF($W7="Alto",TRUE,FALSE)</formula>
    </cfRule>
    <cfRule type="expression" dxfId="127" priority="197">
      <formula>IF($W7="Moderado",TRUE,FALSE)</formula>
    </cfRule>
    <cfRule type="expression" dxfId="126" priority="198">
      <formula>IF($W7="Bajo",TRUE,FALSE)</formula>
    </cfRule>
  </conditionalFormatting>
  <conditionalFormatting sqref="AJ12:AK13">
    <cfRule type="expression" dxfId="125" priority="190">
      <formula>IF($AJ12="Muy alta",TRUE,FALSE)</formula>
    </cfRule>
    <cfRule type="expression" dxfId="124" priority="191">
      <formula>IF($AJ12="Alta",TRUE,FALSE)</formula>
    </cfRule>
    <cfRule type="expression" dxfId="123" priority="192">
      <formula>IF($AJ12="Media",TRUE,FALSE)</formula>
    </cfRule>
    <cfRule type="expression" dxfId="122" priority="193">
      <formula>IF($AJ12="Baja",TRUE,FALSE)</formula>
    </cfRule>
    <cfRule type="expression" dxfId="121" priority="194">
      <formula>IF($AJ12="Muy baja",TRUE,FALSE)</formula>
    </cfRule>
  </conditionalFormatting>
  <conditionalFormatting sqref="L9:N9 L10:M11">
    <cfRule type="expression" dxfId="120" priority="142">
      <formula>IF($L9="Muy alta",TRUE,FALSE)</formula>
    </cfRule>
    <cfRule type="expression" dxfId="119" priority="143">
      <formula>IF($L9="Alta",TRUE,FALSE)</formula>
    </cfRule>
    <cfRule type="expression" dxfId="118" priority="144">
      <formula>IF($L9="Media",TRUE,FALSE)</formula>
    </cfRule>
    <cfRule type="expression" dxfId="117" priority="145">
      <formula>IF($L9="Baja",TRUE,FALSE)</formula>
    </cfRule>
    <cfRule type="expression" dxfId="116" priority="146">
      <formula>IF($L9="Muy Baja",TRUE,FALSE)</formula>
    </cfRule>
  </conditionalFormatting>
  <conditionalFormatting sqref="U9:V9 U10:U11 AM9:AN11">
    <cfRule type="expression" dxfId="115" priority="137">
      <formula>IF($U9=100%,TRUE,FALSE)</formula>
    </cfRule>
    <cfRule type="expression" dxfId="114" priority="138">
      <formula>IF($U9=80%,TRUE,FALSE)</formula>
    </cfRule>
    <cfRule type="expression" dxfId="113" priority="139">
      <formula>IF($U9=60%,TRUE,FALSE)</formula>
    </cfRule>
    <cfRule type="expression" dxfId="112" priority="140">
      <formula>IF($U9=40%,TRUE,FALSE)</formula>
    </cfRule>
    <cfRule type="expression" dxfId="111" priority="141">
      <formula>IF($U9=20%,TRUE,FALSE)</formula>
    </cfRule>
  </conditionalFormatting>
  <conditionalFormatting sqref="Q9:Q11">
    <cfRule type="expression" dxfId="110" priority="132">
      <formula>IF($Q9="Catastrofico 100%",TRUE,FALSE)</formula>
    </cfRule>
    <cfRule type="expression" dxfId="109" priority="133">
      <formula>IF($Q9="Mayor 80%",TRUE,FALSE)</formula>
    </cfRule>
    <cfRule type="expression" dxfId="108" priority="134">
      <formula>IF($Q9="Moderado 60%",TRUE,FALSE)</formula>
    </cfRule>
    <cfRule type="expression" dxfId="107" priority="135">
      <formula>IF($Q9="Menor 40%",TRUE,FALSE)</formula>
    </cfRule>
    <cfRule type="expression" dxfId="106" priority="136">
      <formula>IF($Q9="Leve 20%",TRUE,FALSE)</formula>
    </cfRule>
  </conditionalFormatting>
  <conditionalFormatting sqref="S9:S11">
    <cfRule type="expression" dxfId="105" priority="127">
      <formula>IF($S9="Catastrofico 100%",TRUE,FALSE)</formula>
    </cfRule>
    <cfRule type="expression" dxfId="104" priority="128">
      <formula>IF($S9="Mayor 80%",TRUE,FALSE)</formula>
    </cfRule>
    <cfRule type="expression" dxfId="103" priority="129">
      <formula>IF($S9="Moderado 60%",TRUE,FALSE)</formula>
    </cfRule>
    <cfRule type="expression" dxfId="102" priority="130">
      <formula>IF($S9="Menor 40%",TRUE,FALSE)</formula>
    </cfRule>
    <cfRule type="expression" dxfId="101" priority="131">
      <formula>IF($S9="Leve 20%",TRUE,FALSE)</formula>
    </cfRule>
  </conditionalFormatting>
  <conditionalFormatting sqref="W9:W11 AO9:AO11">
    <cfRule type="expression" dxfId="100" priority="123">
      <formula>IF($W9="Extremo",TRUE,FALSE)</formula>
    </cfRule>
    <cfRule type="expression" dxfId="99" priority="124">
      <formula>IF($W9="Alto",TRUE,FALSE)</formula>
    </cfRule>
    <cfRule type="expression" dxfId="98" priority="125">
      <formula>IF($W9="Moderado",TRUE,FALSE)</formula>
    </cfRule>
    <cfRule type="expression" dxfId="97" priority="126">
      <formula>IF($W9="Bajo",TRUE,FALSE)</formula>
    </cfRule>
  </conditionalFormatting>
  <conditionalFormatting sqref="AJ9:AK11">
    <cfRule type="expression" dxfId="96" priority="118">
      <formula>IF($AJ9="Muy alta",TRUE,FALSE)</formula>
    </cfRule>
    <cfRule type="expression" dxfId="95" priority="119">
      <formula>IF($AJ9="Alta",TRUE,FALSE)</formula>
    </cfRule>
    <cfRule type="expression" dxfId="94" priority="120">
      <formula>IF($AJ9="Media",TRUE,FALSE)</formula>
    </cfRule>
    <cfRule type="expression" dxfId="93" priority="121">
      <formula>IF($AJ9="Baja",TRUE,FALSE)</formula>
    </cfRule>
    <cfRule type="expression" dxfId="92" priority="122">
      <formula>IF($AJ9="Muy baja",TRUE,FALSE)</formula>
    </cfRule>
  </conditionalFormatting>
  <conditionalFormatting sqref="L15:N15">
    <cfRule type="expression" dxfId="91" priority="84">
      <formula>IF($L15="Muy alta",TRUE,FALSE)</formula>
    </cfRule>
    <cfRule type="expression" dxfId="90" priority="85">
      <formula>IF($L15="Alta",TRUE,FALSE)</formula>
    </cfRule>
    <cfRule type="expression" dxfId="89" priority="86">
      <formula>IF($L15="Media",TRUE,FALSE)</formula>
    </cfRule>
    <cfRule type="expression" dxfId="88" priority="87">
      <formula>IF($L15="Baja",TRUE,FALSE)</formula>
    </cfRule>
    <cfRule type="expression" dxfId="87" priority="88">
      <formula>IF($L15="Muy Baja",TRUE,FALSE)</formula>
    </cfRule>
  </conditionalFormatting>
  <conditionalFormatting sqref="AM15:AN15 U15:V15">
    <cfRule type="expression" dxfId="86" priority="79">
      <formula>IF($U15=100%,TRUE,FALSE)</formula>
    </cfRule>
    <cfRule type="expression" dxfId="85" priority="80">
      <formula>IF($U15=80%,TRUE,FALSE)</formula>
    </cfRule>
    <cfRule type="expression" dxfId="84" priority="81">
      <formula>IF($U15=60%,TRUE,FALSE)</formula>
    </cfRule>
    <cfRule type="expression" dxfId="83" priority="82">
      <formula>IF($U15=40%,TRUE,FALSE)</formula>
    </cfRule>
    <cfRule type="expression" dxfId="82" priority="83">
      <formula>IF($U15=20%,TRUE,FALSE)</formula>
    </cfRule>
  </conditionalFormatting>
  <conditionalFormatting sqref="Q15">
    <cfRule type="expression" dxfId="81" priority="74">
      <formula>IF($Q15="Catastrofico 100%",TRUE,FALSE)</formula>
    </cfRule>
    <cfRule type="expression" dxfId="80" priority="75">
      <formula>IF($Q15="Mayor 80%",TRUE,FALSE)</formula>
    </cfRule>
    <cfRule type="expression" dxfId="79" priority="76">
      <formula>IF($Q15="Moderado 60%",TRUE,FALSE)</formula>
    </cfRule>
    <cfRule type="expression" dxfId="78" priority="77">
      <formula>IF($Q15="Menor 40%",TRUE,FALSE)</formula>
    </cfRule>
    <cfRule type="expression" dxfId="77" priority="78">
      <formula>IF($Q15="Leve 20%",TRUE,FALSE)</formula>
    </cfRule>
  </conditionalFormatting>
  <conditionalFormatting sqref="S15">
    <cfRule type="expression" dxfId="76" priority="69">
      <formula>IF($S15="Catastrofico 100%",TRUE,FALSE)</formula>
    </cfRule>
    <cfRule type="expression" dxfId="75" priority="70">
      <formula>IF($S15="Mayor 80%",TRUE,FALSE)</formula>
    </cfRule>
    <cfRule type="expression" dxfId="74" priority="71">
      <formula>IF($S15="Moderado 60%",TRUE,FALSE)</formula>
    </cfRule>
    <cfRule type="expression" dxfId="73" priority="72">
      <formula>IF($S15="Menor 40%",TRUE,FALSE)</formula>
    </cfRule>
    <cfRule type="expression" dxfId="72" priority="73">
      <formula>IF($S15="Leve 20%",TRUE,FALSE)</formula>
    </cfRule>
  </conditionalFormatting>
  <conditionalFormatting sqref="AO15 W15">
    <cfRule type="expression" dxfId="71" priority="65">
      <formula>IF($W15="Extremo",TRUE,FALSE)</formula>
    </cfRule>
    <cfRule type="expression" dxfId="70" priority="66">
      <formula>IF($W15="Alto",TRUE,FALSE)</formula>
    </cfRule>
    <cfRule type="expression" dxfId="69" priority="67">
      <formula>IF($W15="Moderado",TRUE,FALSE)</formula>
    </cfRule>
    <cfRule type="expression" dxfId="68" priority="68">
      <formula>IF($W15="Bajo",TRUE,FALSE)</formula>
    </cfRule>
  </conditionalFormatting>
  <conditionalFormatting sqref="AJ15:AK15">
    <cfRule type="expression" dxfId="67" priority="60">
      <formula>IF($AJ15="Muy alta",TRUE,FALSE)</formula>
    </cfRule>
    <cfRule type="expression" dxfId="66" priority="61">
      <formula>IF($AJ15="Alta",TRUE,FALSE)</formula>
    </cfRule>
    <cfRule type="expression" dxfId="65" priority="62">
      <formula>IF($AJ15="Media",TRUE,FALSE)</formula>
    </cfRule>
    <cfRule type="expression" dxfId="64" priority="63">
      <formula>IF($AJ15="Baja",TRUE,FALSE)</formula>
    </cfRule>
    <cfRule type="expression" dxfId="63" priority="64">
      <formula>IF($AJ15="Muy baja",TRUE,FALSE)</formula>
    </cfRule>
  </conditionalFormatting>
  <conditionalFormatting sqref="L16:N16">
    <cfRule type="expression" dxfId="62" priority="55">
      <formula>IF($L16="Muy alta",TRUE,FALSE)</formula>
    </cfRule>
    <cfRule type="expression" dxfId="61" priority="56">
      <formula>IF($L16="Alta",TRUE,FALSE)</formula>
    </cfRule>
    <cfRule type="expression" dxfId="60" priority="57">
      <formula>IF($L16="Media",TRUE,FALSE)</formula>
    </cfRule>
    <cfRule type="expression" dxfId="59" priority="58">
      <formula>IF($L16="Baja",TRUE,FALSE)</formula>
    </cfRule>
    <cfRule type="expression" dxfId="58" priority="59">
      <formula>IF($L16="Muy Baja",TRUE,FALSE)</formula>
    </cfRule>
  </conditionalFormatting>
  <conditionalFormatting sqref="AM16:AN16 U16:V16">
    <cfRule type="expression" dxfId="57" priority="50">
      <formula>IF($U16=100%,TRUE,FALSE)</formula>
    </cfRule>
    <cfRule type="expression" dxfId="56" priority="51">
      <formula>IF($U16=80%,TRUE,FALSE)</formula>
    </cfRule>
    <cfRule type="expression" dxfId="55" priority="52">
      <formula>IF($U16=60%,TRUE,FALSE)</formula>
    </cfRule>
    <cfRule type="expression" dxfId="54" priority="53">
      <formula>IF($U16=40%,TRUE,FALSE)</formula>
    </cfRule>
    <cfRule type="expression" dxfId="53" priority="54">
      <formula>IF($U16=20%,TRUE,FALSE)</formula>
    </cfRule>
  </conditionalFormatting>
  <conditionalFormatting sqref="Q16">
    <cfRule type="expression" dxfId="52" priority="45">
      <formula>IF($Q16="Catastrofico 100%",TRUE,FALSE)</formula>
    </cfRule>
    <cfRule type="expression" dxfId="51" priority="46">
      <formula>IF($Q16="Mayor 80%",TRUE,FALSE)</formula>
    </cfRule>
    <cfRule type="expression" dxfId="50" priority="47">
      <formula>IF($Q16="Moderado 60%",TRUE,FALSE)</formula>
    </cfRule>
    <cfRule type="expression" dxfId="49" priority="48">
      <formula>IF($Q16="Menor 40%",TRUE,FALSE)</formula>
    </cfRule>
    <cfRule type="expression" dxfId="48" priority="49">
      <formula>IF($Q16="Leve 20%",TRUE,FALSE)</formula>
    </cfRule>
  </conditionalFormatting>
  <conditionalFormatting sqref="S16">
    <cfRule type="expression" dxfId="47" priority="40">
      <formula>IF($S16="Catastrofico 100%",TRUE,FALSE)</formula>
    </cfRule>
    <cfRule type="expression" dxfId="46" priority="41">
      <formula>IF($S16="Mayor 80%",TRUE,FALSE)</formula>
    </cfRule>
    <cfRule type="expression" dxfId="45" priority="42">
      <formula>IF($S16="Moderado 60%",TRUE,FALSE)</formula>
    </cfRule>
    <cfRule type="expression" dxfId="44" priority="43">
      <formula>IF($S16="Menor 40%",TRUE,FALSE)</formula>
    </cfRule>
    <cfRule type="expression" dxfId="43" priority="44">
      <formula>IF($S16="Leve 20%",TRUE,FALSE)</formula>
    </cfRule>
  </conditionalFormatting>
  <conditionalFormatting sqref="AO16 W16">
    <cfRule type="expression" dxfId="42" priority="36">
      <formula>IF($W16="Extremo",TRUE,FALSE)</formula>
    </cfRule>
    <cfRule type="expression" dxfId="41" priority="37">
      <formula>IF($W16="Alto",TRUE,FALSE)</formula>
    </cfRule>
    <cfRule type="expression" dxfId="40" priority="38">
      <formula>IF($W16="Moderado",TRUE,FALSE)</formula>
    </cfRule>
    <cfRule type="expression" dxfId="39" priority="39">
      <formula>IF($W16="Bajo",TRUE,FALSE)</formula>
    </cfRule>
  </conditionalFormatting>
  <conditionalFormatting sqref="AJ16:AK16">
    <cfRule type="expression" dxfId="38" priority="31">
      <formula>IF($AJ16="Muy alta",TRUE,FALSE)</formula>
    </cfRule>
    <cfRule type="expression" dxfId="37" priority="32">
      <formula>IF($AJ16="Alta",TRUE,FALSE)</formula>
    </cfRule>
    <cfRule type="expression" dxfId="36" priority="33">
      <formula>IF($AJ16="Media",TRUE,FALSE)</formula>
    </cfRule>
    <cfRule type="expression" dxfId="35" priority="34">
      <formula>IF($AJ16="Baja",TRUE,FALSE)</formula>
    </cfRule>
    <cfRule type="expression" dxfId="34" priority="35">
      <formula>IF($AJ16="Muy baja",TRUE,FALSE)</formula>
    </cfRule>
  </conditionalFormatting>
  <conditionalFormatting sqref="N8">
    <cfRule type="expression" dxfId="33" priority="26">
      <formula>IF($L8="Muy alta",TRUE,FALSE)</formula>
    </cfRule>
    <cfRule type="expression" dxfId="32" priority="27">
      <formula>IF($L8="Alta",TRUE,FALSE)</formula>
    </cfRule>
    <cfRule type="expression" dxfId="31" priority="28">
      <formula>IF($L8="Media",TRUE,FALSE)</formula>
    </cfRule>
    <cfRule type="expression" dxfId="30" priority="29">
      <formula>IF($L8="Baja",TRUE,FALSE)</formula>
    </cfRule>
    <cfRule type="expression" dxfId="29" priority="30">
      <formula>IF($L8="Muy Baja",TRUE,FALSE)</formula>
    </cfRule>
  </conditionalFormatting>
  <conditionalFormatting sqref="V8">
    <cfRule type="expression" dxfId="28" priority="21">
      <formula>IF($U8=100%,TRUE,FALSE)</formula>
    </cfRule>
    <cfRule type="expression" dxfId="27" priority="22">
      <formula>IF($U8=80%,TRUE,FALSE)</formula>
    </cfRule>
    <cfRule type="expression" dxfId="26" priority="23">
      <formula>IF($U8=60%,TRUE,FALSE)</formula>
    </cfRule>
    <cfRule type="expression" dxfId="25" priority="24">
      <formula>IF($U8=40%,TRUE,FALSE)</formula>
    </cfRule>
    <cfRule type="expression" dxfId="24" priority="25">
      <formula>IF($U8=20%,TRUE,FALSE)</formula>
    </cfRule>
  </conditionalFormatting>
  <conditionalFormatting sqref="L7:N7">
    <cfRule type="expression" dxfId="23" priority="11">
      <formula>IF($L7="Muy alta",TRUE,FALSE)</formula>
    </cfRule>
    <cfRule type="expression" dxfId="22" priority="12">
      <formula>IF($L7="Alta",TRUE,FALSE)</formula>
    </cfRule>
    <cfRule type="expression" dxfId="21" priority="13">
      <formula>IF($L7="Media",TRUE,FALSE)</formula>
    </cfRule>
    <cfRule type="expression" dxfId="20" priority="14">
      <formula>IF($L7="Baja",TRUE,FALSE)</formula>
    </cfRule>
    <cfRule type="expression" dxfId="19" priority="15">
      <formula>IF($L7="Muy Baja",TRUE,FALSE)</formula>
    </cfRule>
  </conditionalFormatting>
  <conditionalFormatting sqref="AM7:AN7 U7:V7">
    <cfRule type="expression" dxfId="18" priority="6">
      <formula>IF($U7=100%,TRUE,FALSE)</formula>
    </cfRule>
    <cfRule type="expression" dxfId="17" priority="7">
      <formula>IF($U7=80%,TRUE,FALSE)</formula>
    </cfRule>
    <cfRule type="expression" dxfId="16" priority="8">
      <formula>IF($U7=60%,TRUE,FALSE)</formula>
    </cfRule>
    <cfRule type="expression" dxfId="15" priority="9">
      <formula>IF($U7=40%,TRUE,FALSE)</formula>
    </cfRule>
    <cfRule type="expression" dxfId="14" priority="10">
      <formula>IF($U7=20%,TRUE,FALSE)</formula>
    </cfRule>
  </conditionalFormatting>
  <conditionalFormatting sqref="AJ7:AK7">
    <cfRule type="expression" dxfId="13" priority="1">
      <formula>IF($AJ7="Muy alta",TRUE,FALSE)</formula>
    </cfRule>
    <cfRule type="expression" dxfId="12" priority="2">
      <formula>IF($AJ7="Alta",TRUE,FALSE)</formula>
    </cfRule>
    <cfRule type="expression" dxfId="11" priority="3">
      <formula>IF($AJ7="Media",TRUE,FALSE)</formula>
    </cfRule>
    <cfRule type="expression" dxfId="10" priority="4">
      <formula>IF($AJ7="Baja",TRUE,FALSE)</formula>
    </cfRule>
    <cfRule type="expression" dxfId="9" priority="5">
      <formula>IF($AJ7="Muy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4">
        <x14:dataValidation type="list" allowBlank="1" showInputMessage="1" showErrorMessage="1" xr:uid="{8671B5D5-7759-4FB7-9DAA-68C4D8B81CAB}">
          <x14:formula1>
            <xm:f>Listas!$C$2:$C$6</xm:f>
          </x14:formula1>
          <xm:sqref>K12:K16 K7 K9</xm:sqref>
        </x14:dataValidation>
        <x14:dataValidation type="list" allowBlank="1" showInputMessage="1" showErrorMessage="1" xr:uid="{161664FB-FB43-46A2-ACA3-A1D959DBE1E8}">
          <x14:formula1>
            <xm:f>Listas!$E$3:$E$7</xm:f>
          </x14:formula1>
          <xm:sqref>O12:O16 O7 O9</xm:sqref>
        </x14:dataValidation>
        <x14:dataValidation type="list" allowBlank="1" showInputMessage="1" showErrorMessage="1" xr:uid="{CE63960E-9783-4930-BB1A-C82EC5B2BDFA}">
          <x14:formula1>
            <xm:f>Listas!$F$3:$F$7</xm:f>
          </x14:formula1>
          <xm:sqref>P12:P16 P7 P9</xm:sqref>
        </x14:dataValidation>
        <x14:dataValidation type="list" allowBlank="1" showInputMessage="1" showErrorMessage="1" xr:uid="{F4C3936E-7187-4E9B-9409-5FEAD27D909E}">
          <x14:formula1>
            <xm:f>Listas!$H$2:$H$4</xm:f>
          </x14:formula1>
          <xm:sqref>AA12:AA16 AA7:AA9</xm:sqref>
        </x14:dataValidation>
        <x14:dataValidation type="list" allowBlank="1" showInputMessage="1" showErrorMessage="1" xr:uid="{BC795DE6-5D32-4AE9-9E87-F5BDD0C633CF}">
          <x14:formula1>
            <xm:f>Listas!$I$2:$I$3</xm:f>
          </x14:formula1>
          <xm:sqref>AC12:AD16 AC7:AD9</xm:sqref>
        </x14:dataValidation>
        <x14:dataValidation type="list" allowBlank="1" showInputMessage="1" showErrorMessage="1" xr:uid="{2F1CA850-B5CC-4D9E-887D-25F63C0DF97B}">
          <x14:formula1>
            <xm:f>Listas!$J$2:$J$3</xm:f>
          </x14:formula1>
          <xm:sqref>AF12:AF16 AF7:AF9</xm:sqref>
        </x14:dataValidation>
        <x14:dataValidation type="list" allowBlank="1" showInputMessage="1" showErrorMessage="1" xr:uid="{B34E9BD0-E261-482D-BFD0-A58D3E1817FF}">
          <x14:formula1>
            <xm:f>Listas!$K$2:$K$3</xm:f>
          </x14:formula1>
          <xm:sqref>AG12:AG16 AG7:AG9</xm:sqref>
        </x14:dataValidation>
        <x14:dataValidation type="list" allowBlank="1" showInputMessage="1" showErrorMessage="1" xr:uid="{46975C80-A6DF-4BD4-BD1D-DB8F650B5A7F}">
          <x14:formula1>
            <xm:f>Listas!$L$2:$L$3</xm:f>
          </x14:formula1>
          <xm:sqref>AH12:AH16 AH7:AH9</xm:sqref>
        </x14:dataValidation>
        <x14:dataValidation type="list" allowBlank="1" showInputMessage="1" showErrorMessage="1" xr:uid="{46D6E266-95CA-41BA-99FE-E9CCB3C9174A}">
          <x14:formula1>
            <xm:f>Listas!$P$2:$P$4</xm:f>
          </x14:formula1>
          <xm:sqref>AU12:AU16 AU7:AU9</xm:sqref>
        </x14:dataValidation>
        <x14:dataValidation type="list" allowBlank="1" showInputMessage="1" showErrorMessage="1" xr:uid="{008DCCA4-6B15-4E9E-BF0B-024B6C2A85D2}">
          <x14:formula1>
            <xm:f>Listas!$A$2:$A$10</xm:f>
          </x14:formula1>
          <xm:sqref>J12:J16 J7 J9</xm:sqref>
        </x14:dataValidation>
        <x14:dataValidation type="list" allowBlank="1" showInputMessage="1" showErrorMessage="1" xr:uid="{1651180C-A264-4DBE-8DDC-1E33069FADA3}">
          <x14:formula1>
            <xm:f>Listas!$R$2:$R$3</xm:f>
          </x14:formula1>
          <xm:sqref>B12:B16 B7 B9</xm:sqref>
        </x14:dataValidation>
        <x14:dataValidation type="list" allowBlank="1" showInputMessage="1" showErrorMessage="1" xr:uid="{C02F0F0B-BE94-4170-B066-729F35051F44}">
          <x14:formula1>
            <xm:f>Listas!$T$2:$T$3</xm:f>
          </x14:formula1>
          <xm:sqref>AX12:AX16 BD12:BD16 BJ12:BJ16 BJ7:BJ9 BD7:BD9 AX7:AX9</xm:sqref>
        </x14:dataValidation>
        <x14:dataValidation type="list" allowBlank="1" showInputMessage="1" showErrorMessage="1" xr:uid="{2C27F230-6833-4B66-91EB-0AC5B9E00340}">
          <x14:formula1>
            <xm:f>Listas!$N$2:$N$4</xm:f>
          </x14:formula1>
          <xm:sqref>AP12:AP16 AP7 AP9</xm:sqref>
        </x14:dataValidation>
        <x14:dataValidation type="list" allowBlank="1" showInputMessage="1" showErrorMessage="1" xr:uid="{2EE27779-9E22-4EA6-BDB0-D2ABFD490152}">
          <x14:formula1>
            <xm:f>Listas!$V$2:$V$4</xm:f>
          </x14:formula1>
          <xm:sqref>F7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workbookViewId="0">
      <selection activeCell="N3" sqref="N3"/>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2" width="25.7109375" customWidth="1"/>
    <col min="23" max="23" width="8.7109375" customWidth="1"/>
    <col min="24" max="24" width="15.5703125" customWidth="1"/>
  </cols>
  <sheetData>
    <row r="1" spans="1:23" ht="45" customHeight="1">
      <c r="A1" s="16" t="s">
        <v>27</v>
      </c>
      <c r="C1" s="16" t="s">
        <v>103</v>
      </c>
      <c r="E1" s="192" t="s">
        <v>104</v>
      </c>
      <c r="F1" s="192"/>
      <c r="H1" s="193" t="s">
        <v>16</v>
      </c>
      <c r="I1" s="193"/>
      <c r="J1" s="193"/>
      <c r="K1" s="193"/>
      <c r="L1" s="193"/>
      <c r="N1" s="15" t="s">
        <v>22</v>
      </c>
      <c r="P1" s="17" t="s">
        <v>45</v>
      </c>
      <c r="R1" s="17" t="s">
        <v>105</v>
      </c>
      <c r="T1" s="18" t="s">
        <v>48</v>
      </c>
      <c r="V1" s="18" t="s">
        <v>106</v>
      </c>
    </row>
    <row r="2" spans="1:23" ht="49.5" customHeight="1">
      <c r="A2" s="19" t="s">
        <v>107</v>
      </c>
      <c r="C2" s="21" t="s">
        <v>62</v>
      </c>
      <c r="E2" s="24" t="s">
        <v>108</v>
      </c>
      <c r="F2" s="24" t="s">
        <v>31</v>
      </c>
      <c r="H2" s="32" t="s">
        <v>65</v>
      </c>
      <c r="I2" s="32" t="s">
        <v>66</v>
      </c>
      <c r="J2" s="32" t="s">
        <v>67</v>
      </c>
      <c r="K2" s="32" t="s">
        <v>68</v>
      </c>
      <c r="L2" s="32" t="s">
        <v>69</v>
      </c>
      <c r="N2" s="31" t="s">
        <v>109</v>
      </c>
      <c r="P2" s="45" t="s">
        <v>82</v>
      </c>
      <c r="R2" s="32" t="s">
        <v>53</v>
      </c>
      <c r="T2" s="34" t="s">
        <v>76</v>
      </c>
      <c r="V2" s="90" t="s">
        <v>57</v>
      </c>
    </row>
    <row r="3" spans="1:23" ht="49.5" customHeight="1">
      <c r="A3" s="19" t="s">
        <v>110</v>
      </c>
      <c r="C3" s="21" t="s">
        <v>111</v>
      </c>
      <c r="E3" s="25" t="s">
        <v>63</v>
      </c>
      <c r="F3" s="25" t="s">
        <v>112</v>
      </c>
      <c r="H3" s="32" t="s">
        <v>113</v>
      </c>
      <c r="I3" s="32" t="s">
        <v>114</v>
      </c>
      <c r="J3" s="32" t="s">
        <v>115</v>
      </c>
      <c r="K3" s="32" t="s">
        <v>116</v>
      </c>
      <c r="L3" s="32" t="s">
        <v>117</v>
      </c>
      <c r="N3" s="102" t="s">
        <v>118</v>
      </c>
      <c r="P3" s="46" t="s">
        <v>73</v>
      </c>
      <c r="R3" s="32" t="s">
        <v>86</v>
      </c>
      <c r="T3" s="34" t="s">
        <v>119</v>
      </c>
      <c r="V3" s="90" t="s">
        <v>120</v>
      </c>
    </row>
    <row r="4" spans="1:23" ht="96" customHeight="1">
      <c r="A4" s="19" t="s">
        <v>121</v>
      </c>
      <c r="C4" s="21" t="s">
        <v>122</v>
      </c>
      <c r="E4" s="25" t="s">
        <v>123</v>
      </c>
      <c r="F4" s="25" t="s">
        <v>124</v>
      </c>
      <c r="H4" s="32" t="s">
        <v>125</v>
      </c>
      <c r="I4" s="11"/>
      <c r="J4" s="11"/>
      <c r="K4" s="11"/>
      <c r="L4" s="11"/>
      <c r="N4" s="31" t="s">
        <v>126</v>
      </c>
      <c r="P4" s="45" t="s">
        <v>127</v>
      </c>
      <c r="V4" s="90" t="s">
        <v>128</v>
      </c>
    </row>
    <row r="5" spans="1:23" ht="49.5" customHeight="1">
      <c r="A5" s="19" t="s">
        <v>129</v>
      </c>
      <c r="C5" s="21" t="s">
        <v>130</v>
      </c>
      <c r="E5" s="25" t="s">
        <v>131</v>
      </c>
      <c r="F5" s="25" t="s">
        <v>132</v>
      </c>
    </row>
    <row r="6" spans="1:23" ht="49.5" customHeight="1">
      <c r="A6" s="19" t="s">
        <v>133</v>
      </c>
      <c r="C6" s="22" t="s">
        <v>134</v>
      </c>
      <c r="E6" s="25" t="s">
        <v>135</v>
      </c>
      <c r="F6" s="25" t="s">
        <v>136</v>
      </c>
      <c r="N6" s="30"/>
    </row>
    <row r="7" spans="1:23" ht="49.5" customHeight="1">
      <c r="A7" s="19" t="s">
        <v>137</v>
      </c>
      <c r="E7" s="25" t="s">
        <v>138</v>
      </c>
      <c r="F7" s="25" t="s">
        <v>139</v>
      </c>
    </row>
    <row r="8" spans="1:23" ht="49.5" customHeight="1">
      <c r="A8" s="19" t="s">
        <v>140</v>
      </c>
      <c r="C8" s="16" t="s">
        <v>141</v>
      </c>
      <c r="E8" s="23"/>
      <c r="F8" s="23"/>
    </row>
    <row r="9" spans="1:23" ht="51.75" customHeight="1">
      <c r="A9" s="19" t="s">
        <v>142</v>
      </c>
      <c r="C9" s="32" t="s">
        <v>143</v>
      </c>
    </row>
    <row r="10" spans="1:23" ht="55.5" customHeight="1">
      <c r="A10" s="19" t="s">
        <v>144</v>
      </c>
      <c r="C10" s="32" t="s">
        <v>145</v>
      </c>
      <c r="E10" s="23"/>
      <c r="F10" s="23"/>
    </row>
    <row r="11" spans="1:23" ht="40.5" customHeight="1">
      <c r="A11" s="19" t="s">
        <v>146</v>
      </c>
      <c r="C11" s="32" t="s">
        <v>147</v>
      </c>
    </row>
    <row r="12" spans="1:23" ht="40.5" customHeight="1">
      <c r="C12" s="32" t="s">
        <v>148</v>
      </c>
    </row>
    <row r="13" spans="1:23" ht="40.5" customHeight="1">
      <c r="C13" s="32" t="s">
        <v>149</v>
      </c>
    </row>
    <row r="14" spans="1:23" ht="40.5" customHeight="1"/>
    <row r="15" spans="1:23" ht="40.5" customHeight="1">
      <c r="V15" s="37"/>
    </row>
    <row r="16" spans="1:23">
      <c r="V16" s="38"/>
      <c r="W16" s="38"/>
    </row>
    <row r="17" spans="22:23">
      <c r="V17" s="38"/>
      <c r="W17" s="38"/>
    </row>
    <row r="18" spans="22:23">
      <c r="V18" s="38"/>
      <c r="W18" s="38"/>
    </row>
    <row r="19" spans="22:23">
      <c r="V19" s="38"/>
      <c r="W19" s="38"/>
    </row>
    <row r="20" spans="22:23">
      <c r="V20" s="38"/>
      <c r="W20" s="38"/>
    </row>
    <row r="21" spans="22:23">
      <c r="V21" s="38"/>
      <c r="W21" s="38"/>
    </row>
    <row r="22" spans="22:23">
      <c r="V22" s="38"/>
      <c r="W22" s="38"/>
    </row>
    <row r="23" spans="22:23">
      <c r="V23" s="38"/>
      <c r="W23" s="38"/>
    </row>
    <row r="24" spans="22:23">
      <c r="V24" s="38"/>
      <c r="W24" s="38"/>
    </row>
    <row r="25" spans="22:23">
      <c r="V25" s="38"/>
      <c r="W25" s="38"/>
    </row>
    <row r="26" spans="22:23">
      <c r="V26" s="38"/>
      <c r="W26" s="38"/>
    </row>
    <row r="27" spans="22:23">
      <c r="V27" s="38"/>
      <c r="W27" s="38"/>
    </row>
    <row r="28" spans="22:23">
      <c r="V28" s="38"/>
      <c r="W28" s="38"/>
    </row>
    <row r="29" spans="22:23">
      <c r="V29" s="38"/>
      <c r="W29" s="38"/>
    </row>
    <row r="30" spans="22:23">
      <c r="V30" s="38"/>
      <c r="W30" s="38"/>
    </row>
    <row r="31" spans="22:23">
      <c r="V31" s="38"/>
      <c r="W31" s="38"/>
    </row>
    <row r="32" spans="22:23">
      <c r="V32" s="38"/>
      <c r="W32" s="38"/>
    </row>
    <row r="33" spans="22:23">
      <c r="V33" s="38"/>
      <c r="W33" s="38"/>
    </row>
    <row r="34" spans="22:23">
      <c r="V34" s="38"/>
      <c r="W34" s="38"/>
    </row>
    <row r="35" spans="22:23">
      <c r="V35" s="38"/>
      <c r="W35" s="38"/>
    </row>
    <row r="36" spans="22:23">
      <c r="V36" s="38"/>
      <c r="W36" s="38"/>
    </row>
    <row r="37" spans="22:23">
      <c r="V37" s="38"/>
      <c r="W37" s="38"/>
    </row>
    <row r="38" spans="22:23">
      <c r="V38" s="38"/>
      <c r="W38" s="38"/>
    </row>
    <row r="39" spans="22:23">
      <c r="V39" s="38"/>
      <c r="W39" s="38"/>
    </row>
    <row r="40" spans="22:23">
      <c r="V40" s="38"/>
      <c r="W40" s="38"/>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9" customFormat="1" ht="48.75" customHeight="1">
      <c r="B1" s="194" t="s">
        <v>150</v>
      </c>
      <c r="C1" s="194"/>
      <c r="D1" s="194"/>
      <c r="E1" s="194"/>
      <c r="F1" s="194"/>
      <c r="G1" s="194"/>
      <c r="H1" s="194"/>
      <c r="I1" s="194"/>
      <c r="J1" s="194"/>
      <c r="K1" s="194"/>
    </row>
    <row r="2" spans="1:27">
      <c r="C2" s="42" t="s">
        <v>23</v>
      </c>
      <c r="D2" s="40"/>
    </row>
    <row r="3" spans="1:27">
      <c r="C3" s="41">
        <v>0.2</v>
      </c>
      <c r="D3" s="41">
        <v>0.4</v>
      </c>
      <c r="E3" s="41">
        <v>0.6</v>
      </c>
      <c r="F3" s="41">
        <v>0.8</v>
      </c>
      <c r="G3" s="41">
        <v>1</v>
      </c>
      <c r="H3" s="41"/>
      <c r="I3" s="41"/>
      <c r="J3" s="41"/>
      <c r="K3" s="41"/>
      <c r="L3" s="41"/>
      <c r="M3" s="41"/>
      <c r="N3" s="41"/>
      <c r="O3" s="41"/>
      <c r="P3" s="41"/>
      <c r="Q3" s="41"/>
      <c r="R3" s="41"/>
      <c r="S3" s="41"/>
      <c r="T3" s="41"/>
      <c r="U3" s="41"/>
      <c r="V3" s="41"/>
      <c r="W3" s="41"/>
      <c r="X3" s="41"/>
      <c r="Y3" s="41"/>
      <c r="Z3" s="41"/>
      <c r="AA3" s="41"/>
    </row>
    <row r="4" spans="1:27">
      <c r="A4" s="40" t="s">
        <v>35</v>
      </c>
      <c r="B4" s="41">
        <v>0.2</v>
      </c>
      <c r="C4" s="20" t="s">
        <v>151</v>
      </c>
      <c r="D4" s="20" t="s">
        <v>151</v>
      </c>
      <c r="E4" s="20" t="s">
        <v>152</v>
      </c>
      <c r="F4" s="20" t="s">
        <v>153</v>
      </c>
      <c r="G4" s="20" t="s">
        <v>154</v>
      </c>
    </row>
    <row r="5" spans="1:27">
      <c r="B5" s="41">
        <v>0.4</v>
      </c>
      <c r="C5" s="20" t="s">
        <v>151</v>
      </c>
      <c r="D5" s="20" t="s">
        <v>152</v>
      </c>
      <c r="E5" s="20" t="s">
        <v>152</v>
      </c>
      <c r="F5" s="20" t="s">
        <v>153</v>
      </c>
      <c r="G5" s="20" t="s">
        <v>154</v>
      </c>
    </row>
    <row r="6" spans="1:27">
      <c r="B6" s="41">
        <v>0.6</v>
      </c>
      <c r="C6" s="20" t="s">
        <v>152</v>
      </c>
      <c r="D6" s="20" t="s">
        <v>152</v>
      </c>
      <c r="E6" s="20" t="s">
        <v>152</v>
      </c>
      <c r="F6" s="20" t="s">
        <v>153</v>
      </c>
      <c r="G6" s="20" t="s">
        <v>154</v>
      </c>
    </row>
    <row r="7" spans="1:27">
      <c r="B7" s="41">
        <v>0.8</v>
      </c>
      <c r="C7" s="20" t="s">
        <v>152</v>
      </c>
      <c r="D7" s="20" t="s">
        <v>152</v>
      </c>
      <c r="E7" s="20" t="s">
        <v>153</v>
      </c>
      <c r="F7" s="20" t="s">
        <v>153</v>
      </c>
      <c r="G7" s="20" t="s">
        <v>154</v>
      </c>
    </row>
    <row r="8" spans="1:27">
      <c r="B8" s="41">
        <v>1</v>
      </c>
      <c r="C8" s="20" t="s">
        <v>153</v>
      </c>
      <c r="D8" s="20" t="s">
        <v>153</v>
      </c>
      <c r="E8" s="20" t="s">
        <v>153</v>
      </c>
      <c r="F8" s="20" t="s">
        <v>153</v>
      </c>
      <c r="G8" s="20" t="s">
        <v>154</v>
      </c>
    </row>
    <row r="9" spans="1:27">
      <c r="B9" s="41"/>
    </row>
    <row r="10" spans="1:27">
      <c r="B10" s="41"/>
    </row>
    <row r="20" spans="1:10" ht="29.25" customHeight="1">
      <c r="A20" s="194" t="s">
        <v>155</v>
      </c>
      <c r="B20" s="194"/>
      <c r="C20" s="194"/>
      <c r="D20" s="194"/>
      <c r="E20" s="194"/>
      <c r="F20" s="194"/>
      <c r="G20" s="194"/>
      <c r="H20" s="194"/>
      <c r="I20" s="194"/>
      <c r="J20" s="194"/>
    </row>
    <row r="22" spans="1:10">
      <c r="C22" s="42" t="s">
        <v>23</v>
      </c>
      <c r="D22" s="40"/>
    </row>
    <row r="23" spans="1:10">
      <c r="B23" s="20"/>
      <c r="C23" s="47" t="s">
        <v>156</v>
      </c>
      <c r="D23" s="47" t="s">
        <v>157</v>
      </c>
      <c r="E23" s="47" t="s">
        <v>152</v>
      </c>
      <c r="F23" s="47" t="s">
        <v>158</v>
      </c>
      <c r="G23" s="47" t="s">
        <v>159</v>
      </c>
    </row>
    <row r="24" spans="1:10">
      <c r="A24" s="40" t="s">
        <v>35</v>
      </c>
      <c r="B24" s="47" t="s">
        <v>160</v>
      </c>
      <c r="C24" s="20" t="s">
        <v>161</v>
      </c>
      <c r="D24" s="20" t="s">
        <v>161</v>
      </c>
      <c r="E24" s="20" t="s">
        <v>154</v>
      </c>
      <c r="F24" s="20" t="s">
        <v>154</v>
      </c>
      <c r="G24" s="20" t="s">
        <v>154</v>
      </c>
    </row>
    <row r="25" spans="1:10">
      <c r="B25" s="47" t="s">
        <v>162</v>
      </c>
      <c r="C25" s="20" t="s">
        <v>161</v>
      </c>
      <c r="D25" s="20" t="s">
        <v>161</v>
      </c>
      <c r="E25" s="20" t="s">
        <v>153</v>
      </c>
      <c r="F25" s="20" t="s">
        <v>154</v>
      </c>
      <c r="G25" s="20" t="s">
        <v>154</v>
      </c>
    </row>
    <row r="26" spans="1:10">
      <c r="B26" s="47" t="s">
        <v>163</v>
      </c>
      <c r="C26" s="20" t="s">
        <v>161</v>
      </c>
      <c r="D26" s="20" t="s">
        <v>161</v>
      </c>
      <c r="E26" s="20" t="s">
        <v>153</v>
      </c>
      <c r="F26" s="20" t="s">
        <v>154</v>
      </c>
      <c r="G26" s="20" t="s">
        <v>154</v>
      </c>
    </row>
    <row r="27" spans="1:10">
      <c r="B27" s="47" t="s">
        <v>164</v>
      </c>
      <c r="C27" s="20" t="s">
        <v>161</v>
      </c>
      <c r="D27" s="20" t="s">
        <v>161</v>
      </c>
      <c r="E27" s="20" t="s">
        <v>152</v>
      </c>
      <c r="F27" s="20" t="s">
        <v>153</v>
      </c>
      <c r="G27" s="20" t="s">
        <v>154</v>
      </c>
    </row>
    <row r="28" spans="1:10">
      <c r="B28" s="47" t="s">
        <v>165</v>
      </c>
      <c r="C28" s="20" t="s">
        <v>161</v>
      </c>
      <c r="D28" s="20" t="s">
        <v>161</v>
      </c>
      <c r="E28" s="20" t="s">
        <v>152</v>
      </c>
      <c r="F28" s="20" t="s">
        <v>153</v>
      </c>
      <c r="G28" s="20" t="s">
        <v>154</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198" t="s">
        <v>166</v>
      </c>
      <c r="B1" s="198"/>
      <c r="C1" s="198"/>
    </row>
    <row r="2" spans="1:3">
      <c r="A2" s="1" t="s">
        <v>167</v>
      </c>
      <c r="B2" s="1" t="s">
        <v>168</v>
      </c>
      <c r="C2" s="1" t="s">
        <v>169</v>
      </c>
    </row>
    <row r="3" spans="1:3">
      <c r="A3" s="2" t="s">
        <v>170</v>
      </c>
      <c r="B3" s="2" t="s">
        <v>171</v>
      </c>
      <c r="C3" s="2" t="s">
        <v>172</v>
      </c>
    </row>
    <row r="4" spans="1:3">
      <c r="A4" s="2" t="s">
        <v>173</v>
      </c>
      <c r="B4" s="2" t="s">
        <v>174</v>
      </c>
      <c r="C4" s="2" t="s">
        <v>175</v>
      </c>
    </row>
    <row r="5" spans="1:3">
      <c r="A5" s="2" t="s">
        <v>176</v>
      </c>
      <c r="B5" s="2" t="s">
        <v>177</v>
      </c>
      <c r="C5" s="2" t="s">
        <v>178</v>
      </c>
    </row>
    <row r="6" spans="1:3">
      <c r="A6" s="2" t="s">
        <v>179</v>
      </c>
      <c r="B6" s="2" t="s">
        <v>180</v>
      </c>
      <c r="C6" s="2" t="s">
        <v>181</v>
      </c>
    </row>
    <row r="7" spans="1:3">
      <c r="A7" s="2" t="s">
        <v>182</v>
      </c>
      <c r="B7" s="2" t="s">
        <v>183</v>
      </c>
      <c r="C7" s="2" t="s">
        <v>184</v>
      </c>
    </row>
    <row r="8" spans="1:3">
      <c r="A8" s="2" t="s">
        <v>185</v>
      </c>
      <c r="B8" s="2" t="s">
        <v>186</v>
      </c>
      <c r="C8" s="2" t="s">
        <v>187</v>
      </c>
    </row>
    <row r="9" spans="1:3">
      <c r="A9" s="2"/>
      <c r="B9" s="2"/>
      <c r="C9" s="2" t="s">
        <v>188</v>
      </c>
    </row>
    <row r="11" spans="1:3">
      <c r="A11" s="1" t="s">
        <v>189</v>
      </c>
    </row>
    <row r="12" spans="1:3">
      <c r="A12" s="2" t="s">
        <v>182</v>
      </c>
    </row>
    <row r="13" spans="1:3">
      <c r="A13" s="2" t="s">
        <v>190</v>
      </c>
    </row>
    <row r="14" spans="1:3">
      <c r="A14" s="2" t="s">
        <v>191</v>
      </c>
    </row>
    <row r="15" spans="1:3">
      <c r="A15" s="2" t="s">
        <v>192</v>
      </c>
    </row>
    <row r="16" spans="1:3">
      <c r="A16" s="2" t="s">
        <v>180</v>
      </c>
    </row>
    <row r="17" spans="1:3">
      <c r="A17" s="2" t="s">
        <v>193</v>
      </c>
    </row>
    <row r="18" spans="1:3">
      <c r="A18" s="2" t="s">
        <v>194</v>
      </c>
    </row>
    <row r="19" spans="1:3">
      <c r="A19" s="2" t="s">
        <v>195</v>
      </c>
    </row>
    <row r="20" spans="1:3">
      <c r="A20" s="2" t="s">
        <v>196</v>
      </c>
    </row>
    <row r="22" spans="1:3">
      <c r="A22" s="198" t="s">
        <v>197</v>
      </c>
      <c r="B22" s="198"/>
    </row>
    <row r="23" spans="1:3">
      <c r="A23" s="1" t="s">
        <v>198</v>
      </c>
      <c r="B23" s="1" t="s">
        <v>106</v>
      </c>
    </row>
    <row r="24" spans="1:3">
      <c r="A24" s="2" t="s">
        <v>199</v>
      </c>
      <c r="B24" s="2" t="s">
        <v>200</v>
      </c>
    </row>
    <row r="25" spans="1:3">
      <c r="A25" s="2" t="s">
        <v>201</v>
      </c>
      <c r="B25" s="2" t="s">
        <v>202</v>
      </c>
    </row>
    <row r="26" spans="1:3">
      <c r="A26" s="2" t="s">
        <v>203</v>
      </c>
      <c r="B26" s="2" t="s">
        <v>204</v>
      </c>
    </row>
    <row r="27" spans="1:3">
      <c r="A27" s="2" t="s">
        <v>205</v>
      </c>
      <c r="B27" s="2" t="s">
        <v>206</v>
      </c>
    </row>
    <row r="28" spans="1:3">
      <c r="A28" s="2" t="s">
        <v>207</v>
      </c>
      <c r="B28" s="2" t="s">
        <v>208</v>
      </c>
    </row>
    <row r="30" spans="1:3">
      <c r="A30" s="198" t="s">
        <v>209</v>
      </c>
      <c r="B30" s="198"/>
      <c r="C30" s="198"/>
    </row>
    <row r="31" spans="1:3">
      <c r="A31" s="1" t="s">
        <v>198</v>
      </c>
      <c r="B31" s="1" t="s">
        <v>106</v>
      </c>
      <c r="C31" s="4" t="s">
        <v>209</v>
      </c>
    </row>
    <row r="32" spans="1:3">
      <c r="A32" s="5" t="s">
        <v>207</v>
      </c>
      <c r="B32" s="2" t="s">
        <v>200</v>
      </c>
      <c r="C32" s="2" t="s">
        <v>210</v>
      </c>
    </row>
    <row r="33" spans="1:3">
      <c r="A33" s="5" t="s">
        <v>207</v>
      </c>
      <c r="B33" s="2" t="s">
        <v>202</v>
      </c>
      <c r="C33" s="2" t="s">
        <v>210</v>
      </c>
    </row>
    <row r="34" spans="1:3">
      <c r="A34" s="5" t="s">
        <v>207</v>
      </c>
      <c r="B34" s="2" t="s">
        <v>204</v>
      </c>
      <c r="C34" s="2" t="s">
        <v>204</v>
      </c>
    </row>
    <row r="35" spans="1:3">
      <c r="A35" s="5" t="s">
        <v>207</v>
      </c>
      <c r="B35" s="2" t="s">
        <v>206</v>
      </c>
      <c r="C35" s="2" t="s">
        <v>211</v>
      </c>
    </row>
    <row r="36" spans="1:3">
      <c r="A36" s="5" t="s">
        <v>207</v>
      </c>
      <c r="B36" s="2" t="s">
        <v>208</v>
      </c>
      <c r="C36" s="2" t="s">
        <v>212</v>
      </c>
    </row>
    <row r="37" spans="1:3">
      <c r="A37" s="5" t="s">
        <v>205</v>
      </c>
      <c r="B37" s="2" t="s">
        <v>200</v>
      </c>
      <c r="C37" s="2" t="s">
        <v>210</v>
      </c>
    </row>
    <row r="38" spans="1:3">
      <c r="A38" s="5" t="s">
        <v>205</v>
      </c>
      <c r="B38" s="2" t="s">
        <v>202</v>
      </c>
      <c r="C38" s="2" t="s">
        <v>210</v>
      </c>
    </row>
    <row r="39" spans="1:3">
      <c r="A39" s="5" t="s">
        <v>205</v>
      </c>
      <c r="B39" s="2" t="s">
        <v>204</v>
      </c>
      <c r="C39" s="2" t="s">
        <v>204</v>
      </c>
    </row>
    <row r="40" spans="1:3">
      <c r="A40" s="5" t="s">
        <v>205</v>
      </c>
      <c r="B40" s="2" t="s">
        <v>206</v>
      </c>
      <c r="C40" s="2" t="s">
        <v>211</v>
      </c>
    </row>
    <row r="41" spans="1:3">
      <c r="A41" s="5" t="s">
        <v>205</v>
      </c>
      <c r="B41" s="2" t="s">
        <v>208</v>
      </c>
      <c r="C41" s="2" t="s">
        <v>212</v>
      </c>
    </row>
    <row r="42" spans="1:3">
      <c r="A42" s="5" t="s">
        <v>203</v>
      </c>
      <c r="B42" s="2" t="s">
        <v>200</v>
      </c>
      <c r="C42" s="2" t="s">
        <v>210</v>
      </c>
    </row>
    <row r="43" spans="1:3">
      <c r="A43" s="5" t="s">
        <v>203</v>
      </c>
      <c r="B43" s="2" t="s">
        <v>202</v>
      </c>
      <c r="C43" s="2" t="s">
        <v>204</v>
      </c>
    </row>
    <row r="44" spans="1:3">
      <c r="A44" s="5" t="s">
        <v>203</v>
      </c>
      <c r="B44" s="2" t="s">
        <v>204</v>
      </c>
      <c r="C44" s="2" t="s">
        <v>211</v>
      </c>
    </row>
    <row r="45" spans="1:3">
      <c r="A45" s="5" t="s">
        <v>203</v>
      </c>
      <c r="B45" s="2" t="s">
        <v>206</v>
      </c>
      <c r="C45" s="2" t="s">
        <v>212</v>
      </c>
    </row>
    <row r="46" spans="1:3">
      <c r="A46" s="5" t="s">
        <v>203</v>
      </c>
      <c r="B46" s="2" t="s">
        <v>208</v>
      </c>
      <c r="C46" s="2" t="s">
        <v>212</v>
      </c>
    </row>
    <row r="47" spans="1:3">
      <c r="A47" s="6" t="s">
        <v>201</v>
      </c>
      <c r="B47" s="2" t="s">
        <v>200</v>
      </c>
      <c r="C47" s="2" t="s">
        <v>204</v>
      </c>
    </row>
    <row r="48" spans="1:3">
      <c r="A48" s="6" t="s">
        <v>201</v>
      </c>
      <c r="B48" s="2" t="s">
        <v>202</v>
      </c>
      <c r="C48" s="2" t="s">
        <v>211</v>
      </c>
    </row>
    <row r="49" spans="1:3">
      <c r="A49" s="6" t="s">
        <v>201</v>
      </c>
      <c r="B49" s="2" t="s">
        <v>204</v>
      </c>
      <c r="C49" s="2" t="s">
        <v>211</v>
      </c>
    </row>
    <row r="50" spans="1:3">
      <c r="A50" s="6" t="s">
        <v>201</v>
      </c>
      <c r="B50" s="2" t="s">
        <v>206</v>
      </c>
      <c r="C50" s="2" t="s">
        <v>212</v>
      </c>
    </row>
    <row r="51" spans="1:3">
      <c r="A51" s="6" t="s">
        <v>201</v>
      </c>
      <c r="B51" s="2" t="s">
        <v>208</v>
      </c>
      <c r="C51" s="2" t="s">
        <v>212</v>
      </c>
    </row>
    <row r="52" spans="1:3">
      <c r="A52" s="7" t="s">
        <v>199</v>
      </c>
      <c r="B52" s="2" t="s">
        <v>200</v>
      </c>
      <c r="C52" s="2" t="s">
        <v>211</v>
      </c>
    </row>
    <row r="53" spans="1:3">
      <c r="A53" s="7" t="s">
        <v>199</v>
      </c>
      <c r="B53" s="2" t="s">
        <v>202</v>
      </c>
      <c r="C53" s="2" t="s">
        <v>211</v>
      </c>
    </row>
    <row r="54" spans="1:3">
      <c r="A54" s="7" t="s">
        <v>199</v>
      </c>
      <c r="B54" s="2" t="s">
        <v>204</v>
      </c>
      <c r="C54" s="2" t="s">
        <v>212</v>
      </c>
    </row>
    <row r="55" spans="1:3">
      <c r="A55" s="7" t="s">
        <v>199</v>
      </c>
      <c r="B55" s="2" t="s">
        <v>206</v>
      </c>
      <c r="C55" s="2" t="s">
        <v>212</v>
      </c>
    </row>
    <row r="56" spans="1:3">
      <c r="A56" s="7" t="s">
        <v>199</v>
      </c>
      <c r="B56" s="2" t="s">
        <v>208</v>
      </c>
      <c r="C56" s="2" t="s">
        <v>212</v>
      </c>
    </row>
    <row r="59" spans="1:3">
      <c r="A59" s="9" t="s">
        <v>213</v>
      </c>
    </row>
    <row r="60" spans="1:3">
      <c r="A60" s="8" t="s">
        <v>214</v>
      </c>
    </row>
    <row r="61" spans="1:3">
      <c r="A61" s="8" t="s">
        <v>215</v>
      </c>
    </row>
    <row r="64" spans="1:3">
      <c r="A64" s="198" t="s">
        <v>216</v>
      </c>
      <c r="B64" s="198"/>
    </row>
    <row r="65" spans="1:2">
      <c r="A65" s="197" t="s">
        <v>217</v>
      </c>
      <c r="B65" s="2">
        <v>0</v>
      </c>
    </row>
    <row r="66" spans="1:2">
      <c r="A66" s="197"/>
      <c r="B66" s="2">
        <v>15</v>
      </c>
    </row>
    <row r="67" spans="1:2">
      <c r="A67" s="197" t="s">
        <v>218</v>
      </c>
      <c r="B67" s="2">
        <v>0</v>
      </c>
    </row>
    <row r="68" spans="1:2">
      <c r="A68" s="197"/>
      <c r="B68" s="2">
        <v>15</v>
      </c>
    </row>
    <row r="69" spans="1:2">
      <c r="A69" s="197" t="s">
        <v>219</v>
      </c>
      <c r="B69" s="2">
        <v>0</v>
      </c>
    </row>
    <row r="70" spans="1:2">
      <c r="A70" s="197"/>
      <c r="B70" s="2">
        <v>10</v>
      </c>
    </row>
    <row r="71" spans="1:2">
      <c r="A71" s="197"/>
      <c r="B71" s="2">
        <v>15</v>
      </c>
    </row>
    <row r="72" spans="1:2">
      <c r="A72" s="195" t="s">
        <v>220</v>
      </c>
      <c r="B72" s="2">
        <v>0</v>
      </c>
    </row>
    <row r="73" spans="1:2">
      <c r="A73" s="195"/>
      <c r="B73" s="2">
        <v>15</v>
      </c>
    </row>
    <row r="74" spans="1:2">
      <c r="A74" s="196" t="s">
        <v>221</v>
      </c>
      <c r="B74" s="2">
        <v>0</v>
      </c>
    </row>
    <row r="75" spans="1:2">
      <c r="A75" s="196"/>
      <c r="B75" s="2">
        <v>15</v>
      </c>
    </row>
    <row r="76" spans="1:2">
      <c r="A76" s="196" t="s">
        <v>222</v>
      </c>
      <c r="B76" s="2">
        <v>0</v>
      </c>
    </row>
    <row r="77" spans="1:2">
      <c r="A77" s="196"/>
      <c r="B77" s="2">
        <v>5</v>
      </c>
    </row>
    <row r="78" spans="1:2">
      <c r="A78" s="196"/>
      <c r="B78" s="2">
        <v>10</v>
      </c>
    </row>
    <row r="82" spans="1:3">
      <c r="A82" s="199" t="s">
        <v>223</v>
      </c>
      <c r="B82" s="2" t="s">
        <v>224</v>
      </c>
    </row>
    <row r="83" spans="1:3">
      <c r="A83" s="199"/>
      <c r="B83" s="2" t="s">
        <v>204</v>
      </c>
    </row>
    <row r="84" spans="1:3">
      <c r="A84" s="199"/>
      <c r="B84" s="3" t="s">
        <v>225</v>
      </c>
    </row>
    <row r="86" spans="1:3">
      <c r="A86" s="198" t="s">
        <v>226</v>
      </c>
      <c r="B86" s="198"/>
      <c r="C86" s="198"/>
    </row>
    <row r="87" spans="1:3">
      <c r="A87" s="1" t="s">
        <v>227</v>
      </c>
      <c r="B87" s="1" t="s">
        <v>228</v>
      </c>
      <c r="C87" s="1" t="s">
        <v>229</v>
      </c>
    </row>
    <row r="88" spans="1:3">
      <c r="A88" s="2" t="s">
        <v>224</v>
      </c>
      <c r="B88" s="2" t="s">
        <v>224</v>
      </c>
      <c r="C88" s="2" t="s">
        <v>224</v>
      </c>
    </row>
    <row r="89" spans="1:3">
      <c r="A89" s="2" t="s">
        <v>224</v>
      </c>
      <c r="B89" s="2" t="s">
        <v>204</v>
      </c>
      <c r="C89" s="2" t="s">
        <v>204</v>
      </c>
    </row>
    <row r="90" spans="1:3">
      <c r="A90" s="2" t="s">
        <v>224</v>
      </c>
      <c r="B90" s="2" t="s">
        <v>225</v>
      </c>
      <c r="C90" s="2" t="s">
        <v>225</v>
      </c>
    </row>
    <row r="91" spans="1:3">
      <c r="A91" s="2" t="s">
        <v>204</v>
      </c>
      <c r="B91" s="2" t="s">
        <v>224</v>
      </c>
      <c r="C91" s="2" t="s">
        <v>204</v>
      </c>
    </row>
    <row r="92" spans="1:3">
      <c r="A92" s="2" t="s">
        <v>204</v>
      </c>
      <c r="B92" s="2" t="s">
        <v>204</v>
      </c>
      <c r="C92" s="2" t="s">
        <v>204</v>
      </c>
    </row>
    <row r="93" spans="1:3">
      <c r="A93" s="2" t="s">
        <v>204</v>
      </c>
      <c r="B93" s="2" t="s">
        <v>225</v>
      </c>
      <c r="C93" s="2" t="s">
        <v>225</v>
      </c>
    </row>
    <row r="94" spans="1:3">
      <c r="A94" s="2" t="s">
        <v>225</v>
      </c>
      <c r="B94" s="2" t="s">
        <v>224</v>
      </c>
      <c r="C94" s="2" t="s">
        <v>225</v>
      </c>
    </row>
    <row r="95" spans="1:3">
      <c r="A95" s="2" t="s">
        <v>225</v>
      </c>
      <c r="B95" s="2" t="s">
        <v>204</v>
      </c>
      <c r="C95" s="2" t="s">
        <v>225</v>
      </c>
    </row>
    <row r="96" spans="1:3">
      <c r="A96" s="2" t="s">
        <v>225</v>
      </c>
      <c r="B96" s="2" t="s">
        <v>225</v>
      </c>
      <c r="C96" s="2" t="s">
        <v>225</v>
      </c>
    </row>
    <row r="99" spans="1:3" ht="15" customHeight="1">
      <c r="A99" s="195" t="s">
        <v>230</v>
      </c>
      <c r="B99" s="195"/>
      <c r="C99" s="11"/>
    </row>
    <row r="100" spans="1:3">
      <c r="A100" s="2">
        <v>1</v>
      </c>
      <c r="B100" s="2" t="s">
        <v>225</v>
      </c>
    </row>
    <row r="101" spans="1:3">
      <c r="A101" s="2">
        <v>2</v>
      </c>
      <c r="B101" s="2" t="s">
        <v>225</v>
      </c>
    </row>
    <row r="102" spans="1:3">
      <c r="A102" s="2">
        <v>3</v>
      </c>
      <c r="B102" s="2" t="s">
        <v>225</v>
      </c>
    </row>
    <row r="103" spans="1:3">
      <c r="A103" s="2">
        <v>4</v>
      </c>
      <c r="B103" s="2" t="s">
        <v>225</v>
      </c>
    </row>
    <row r="104" spans="1:3">
      <c r="A104" s="2">
        <v>5</v>
      </c>
      <c r="B104" s="2" t="s">
        <v>225</v>
      </c>
    </row>
    <row r="105" spans="1:3">
      <c r="A105" s="2">
        <v>6</v>
      </c>
      <c r="B105" s="2" t="s">
        <v>225</v>
      </c>
    </row>
    <row r="106" spans="1:3">
      <c r="A106" s="2">
        <v>7</v>
      </c>
      <c r="B106" s="2" t="s">
        <v>225</v>
      </c>
    </row>
    <row r="107" spans="1:3">
      <c r="A107" s="2">
        <v>8</v>
      </c>
      <c r="B107" s="2" t="s">
        <v>225</v>
      </c>
    </row>
    <row r="108" spans="1:3">
      <c r="A108" s="2">
        <v>9</v>
      </c>
      <c r="B108" s="2" t="s">
        <v>225</v>
      </c>
    </row>
    <row r="109" spans="1:3">
      <c r="A109" s="2">
        <v>10</v>
      </c>
      <c r="B109" s="2" t="s">
        <v>225</v>
      </c>
    </row>
    <row r="110" spans="1:3">
      <c r="A110" s="2">
        <v>11</v>
      </c>
      <c r="B110" s="2" t="s">
        <v>225</v>
      </c>
    </row>
    <row r="111" spans="1:3">
      <c r="A111" s="2">
        <v>12</v>
      </c>
      <c r="B111" s="2" t="s">
        <v>225</v>
      </c>
    </row>
    <row r="112" spans="1:3">
      <c r="A112" s="2">
        <v>13</v>
      </c>
      <c r="B112" s="2" t="s">
        <v>225</v>
      </c>
    </row>
    <row r="113" spans="1:2">
      <c r="A113" s="2">
        <v>14</v>
      </c>
      <c r="B113" s="2" t="s">
        <v>225</v>
      </c>
    </row>
    <row r="114" spans="1:2">
      <c r="A114" s="2">
        <v>15</v>
      </c>
      <c r="B114" s="2" t="s">
        <v>225</v>
      </c>
    </row>
    <row r="115" spans="1:2">
      <c r="A115" s="2">
        <v>16</v>
      </c>
      <c r="B115" s="2" t="s">
        <v>225</v>
      </c>
    </row>
    <row r="116" spans="1:2">
      <c r="A116" s="2">
        <v>17</v>
      </c>
      <c r="B116" s="2" t="s">
        <v>225</v>
      </c>
    </row>
    <row r="117" spans="1:2">
      <c r="A117" s="2">
        <v>18</v>
      </c>
      <c r="B117" s="2" t="s">
        <v>225</v>
      </c>
    </row>
    <row r="118" spans="1:2">
      <c r="A118" s="2">
        <v>19</v>
      </c>
      <c r="B118" s="2" t="s">
        <v>225</v>
      </c>
    </row>
    <row r="119" spans="1:2">
      <c r="A119" s="2">
        <v>20</v>
      </c>
      <c r="B119" s="2" t="s">
        <v>225</v>
      </c>
    </row>
    <row r="120" spans="1:2">
      <c r="A120" s="2">
        <v>21</v>
      </c>
      <c r="B120" s="2" t="s">
        <v>225</v>
      </c>
    </row>
    <row r="121" spans="1:2">
      <c r="A121" s="2">
        <v>22</v>
      </c>
      <c r="B121" s="2" t="s">
        <v>225</v>
      </c>
    </row>
    <row r="122" spans="1:2">
      <c r="A122" s="2">
        <v>23</v>
      </c>
      <c r="B122" s="2" t="s">
        <v>225</v>
      </c>
    </row>
    <row r="123" spans="1:2">
      <c r="A123" s="2">
        <v>24</v>
      </c>
      <c r="B123" s="2" t="s">
        <v>225</v>
      </c>
    </row>
    <row r="124" spans="1:2">
      <c r="A124" s="2">
        <v>25</v>
      </c>
      <c r="B124" s="2" t="s">
        <v>225</v>
      </c>
    </row>
    <row r="125" spans="1:2">
      <c r="A125" s="2">
        <v>26</v>
      </c>
      <c r="B125" s="2" t="s">
        <v>225</v>
      </c>
    </row>
    <row r="126" spans="1:2">
      <c r="A126" s="2">
        <v>27</v>
      </c>
      <c r="B126" s="2" t="s">
        <v>225</v>
      </c>
    </row>
    <row r="127" spans="1:2">
      <c r="A127" s="2">
        <v>28</v>
      </c>
      <c r="B127" s="2" t="s">
        <v>225</v>
      </c>
    </row>
    <row r="128" spans="1:2">
      <c r="A128" s="2">
        <v>29</v>
      </c>
      <c r="B128" s="2" t="s">
        <v>225</v>
      </c>
    </row>
    <row r="129" spans="1:2">
      <c r="A129" s="2">
        <v>30</v>
      </c>
      <c r="B129" s="2" t="s">
        <v>225</v>
      </c>
    </row>
    <row r="130" spans="1:2">
      <c r="A130" s="2">
        <v>31</v>
      </c>
      <c r="B130" s="2" t="s">
        <v>225</v>
      </c>
    </row>
    <row r="131" spans="1:2">
      <c r="A131" s="2">
        <v>32</v>
      </c>
      <c r="B131" s="2" t="s">
        <v>225</v>
      </c>
    </row>
    <row r="132" spans="1:2">
      <c r="A132" s="2">
        <v>33</v>
      </c>
      <c r="B132" s="2" t="s">
        <v>225</v>
      </c>
    </row>
    <row r="133" spans="1:2">
      <c r="A133" s="2">
        <v>34</v>
      </c>
      <c r="B133" s="2" t="s">
        <v>225</v>
      </c>
    </row>
    <row r="134" spans="1:2">
      <c r="A134" s="2">
        <v>35</v>
      </c>
      <c r="B134" s="2" t="s">
        <v>225</v>
      </c>
    </row>
    <row r="135" spans="1:2">
      <c r="A135" s="2">
        <v>36</v>
      </c>
      <c r="B135" s="2" t="s">
        <v>225</v>
      </c>
    </row>
    <row r="136" spans="1:2">
      <c r="A136" s="2">
        <v>37</v>
      </c>
      <c r="B136" s="2" t="s">
        <v>225</v>
      </c>
    </row>
    <row r="137" spans="1:2">
      <c r="A137" s="2">
        <v>38</v>
      </c>
      <c r="B137" s="2" t="s">
        <v>225</v>
      </c>
    </row>
    <row r="138" spans="1:2">
      <c r="A138" s="2">
        <v>39</v>
      </c>
      <c r="B138" s="2" t="s">
        <v>225</v>
      </c>
    </row>
    <row r="139" spans="1:2">
      <c r="A139" s="2">
        <v>40</v>
      </c>
      <c r="B139" s="2" t="s">
        <v>225</v>
      </c>
    </row>
    <row r="140" spans="1:2">
      <c r="A140" s="2">
        <v>41</v>
      </c>
      <c r="B140" s="2" t="s">
        <v>225</v>
      </c>
    </row>
    <row r="141" spans="1:2">
      <c r="A141" s="2">
        <v>42</v>
      </c>
      <c r="B141" s="2" t="s">
        <v>225</v>
      </c>
    </row>
    <row r="142" spans="1:2">
      <c r="A142" s="2">
        <v>43</v>
      </c>
      <c r="B142" s="2" t="s">
        <v>225</v>
      </c>
    </row>
    <row r="143" spans="1:2">
      <c r="A143" s="2">
        <v>44</v>
      </c>
      <c r="B143" s="2" t="s">
        <v>225</v>
      </c>
    </row>
    <row r="144" spans="1:2">
      <c r="A144" s="2">
        <v>45</v>
      </c>
      <c r="B144" s="2" t="s">
        <v>225</v>
      </c>
    </row>
    <row r="145" spans="1:2">
      <c r="A145" s="2">
        <v>46</v>
      </c>
      <c r="B145" s="2" t="s">
        <v>225</v>
      </c>
    </row>
    <row r="146" spans="1:2">
      <c r="A146" s="2">
        <v>47</v>
      </c>
      <c r="B146" s="2" t="s">
        <v>225</v>
      </c>
    </row>
    <row r="147" spans="1:2">
      <c r="A147" s="2">
        <v>48</v>
      </c>
      <c r="B147" s="2" t="s">
        <v>225</v>
      </c>
    </row>
    <row r="148" spans="1:2">
      <c r="A148" s="2">
        <v>49</v>
      </c>
      <c r="B148" s="2" t="s">
        <v>225</v>
      </c>
    </row>
    <row r="149" spans="1:2">
      <c r="A149" s="2">
        <v>50</v>
      </c>
      <c r="B149" s="2" t="s">
        <v>204</v>
      </c>
    </row>
    <row r="150" spans="1:2">
      <c r="A150" s="2">
        <v>51</v>
      </c>
      <c r="B150" s="2" t="s">
        <v>204</v>
      </c>
    </row>
    <row r="151" spans="1:2">
      <c r="A151" s="2">
        <v>52</v>
      </c>
      <c r="B151" s="2" t="s">
        <v>204</v>
      </c>
    </row>
    <row r="152" spans="1:2">
      <c r="A152" s="2">
        <v>53</v>
      </c>
      <c r="B152" s="2" t="s">
        <v>204</v>
      </c>
    </row>
    <row r="153" spans="1:2">
      <c r="A153" s="2">
        <v>54</v>
      </c>
      <c r="B153" s="2" t="s">
        <v>204</v>
      </c>
    </row>
    <row r="154" spans="1:2">
      <c r="A154" s="2">
        <v>55</v>
      </c>
      <c r="B154" s="2" t="s">
        <v>204</v>
      </c>
    </row>
    <row r="155" spans="1:2">
      <c r="A155" s="2">
        <v>56</v>
      </c>
      <c r="B155" s="2" t="s">
        <v>204</v>
      </c>
    </row>
    <row r="156" spans="1:2">
      <c r="A156" s="2">
        <v>57</v>
      </c>
      <c r="B156" s="2" t="s">
        <v>204</v>
      </c>
    </row>
    <row r="157" spans="1:2">
      <c r="A157" s="2">
        <v>58</v>
      </c>
      <c r="B157" s="2" t="s">
        <v>204</v>
      </c>
    </row>
    <row r="158" spans="1:2">
      <c r="A158" s="2">
        <v>59</v>
      </c>
      <c r="B158" s="2" t="s">
        <v>204</v>
      </c>
    </row>
    <row r="159" spans="1:2">
      <c r="A159" s="2">
        <v>60</v>
      </c>
      <c r="B159" s="2" t="s">
        <v>204</v>
      </c>
    </row>
    <row r="160" spans="1:2">
      <c r="A160" s="2">
        <v>61</v>
      </c>
      <c r="B160" s="2" t="s">
        <v>204</v>
      </c>
    </row>
    <row r="161" spans="1:2">
      <c r="A161" s="2">
        <v>62</v>
      </c>
      <c r="B161" s="2" t="s">
        <v>204</v>
      </c>
    </row>
    <row r="162" spans="1:2">
      <c r="A162" s="2">
        <v>63</v>
      </c>
      <c r="B162" s="2" t="s">
        <v>204</v>
      </c>
    </row>
    <row r="163" spans="1:2">
      <c r="A163" s="2">
        <v>64</v>
      </c>
      <c r="B163" s="2" t="s">
        <v>204</v>
      </c>
    </row>
    <row r="164" spans="1:2">
      <c r="A164" s="2">
        <v>65</v>
      </c>
      <c r="B164" s="2" t="s">
        <v>204</v>
      </c>
    </row>
    <row r="165" spans="1:2">
      <c r="A165" s="2">
        <v>66</v>
      </c>
      <c r="B165" s="2" t="s">
        <v>204</v>
      </c>
    </row>
    <row r="166" spans="1:2">
      <c r="A166" s="2">
        <v>67</v>
      </c>
      <c r="B166" s="2" t="s">
        <v>204</v>
      </c>
    </row>
    <row r="167" spans="1:2">
      <c r="A167" s="2">
        <v>68</v>
      </c>
      <c r="B167" s="2" t="s">
        <v>204</v>
      </c>
    </row>
    <row r="168" spans="1:2">
      <c r="A168" s="2">
        <v>69</v>
      </c>
      <c r="B168" s="2" t="s">
        <v>204</v>
      </c>
    </row>
    <row r="169" spans="1:2">
      <c r="A169" s="2">
        <v>70</v>
      </c>
      <c r="B169" s="2" t="s">
        <v>204</v>
      </c>
    </row>
    <row r="170" spans="1:2">
      <c r="A170" s="2">
        <v>71</v>
      </c>
      <c r="B170" s="2" t="s">
        <v>204</v>
      </c>
    </row>
    <row r="171" spans="1:2">
      <c r="A171" s="2">
        <v>72</v>
      </c>
      <c r="B171" s="2" t="s">
        <v>204</v>
      </c>
    </row>
    <row r="172" spans="1:2">
      <c r="A172" s="2">
        <v>73</v>
      </c>
      <c r="B172" s="2" t="s">
        <v>204</v>
      </c>
    </row>
    <row r="173" spans="1:2">
      <c r="A173" s="2">
        <v>74</v>
      </c>
      <c r="B173" s="2" t="s">
        <v>204</v>
      </c>
    </row>
    <row r="174" spans="1:2">
      <c r="A174" s="2">
        <v>75</v>
      </c>
      <c r="B174" s="2" t="s">
        <v>204</v>
      </c>
    </row>
    <row r="175" spans="1:2">
      <c r="A175" s="2">
        <v>76</v>
      </c>
      <c r="B175" s="2" t="s">
        <v>204</v>
      </c>
    </row>
    <row r="176" spans="1:2">
      <c r="A176" s="2">
        <v>77</v>
      </c>
      <c r="B176" s="2" t="s">
        <v>204</v>
      </c>
    </row>
    <row r="177" spans="1:2">
      <c r="A177" s="2">
        <v>78</v>
      </c>
      <c r="B177" s="2" t="s">
        <v>204</v>
      </c>
    </row>
    <row r="178" spans="1:2">
      <c r="A178" s="2">
        <v>79</v>
      </c>
      <c r="B178" s="2" t="s">
        <v>204</v>
      </c>
    </row>
    <row r="179" spans="1:2">
      <c r="A179" s="2">
        <v>80</v>
      </c>
      <c r="B179" s="2" t="s">
        <v>204</v>
      </c>
    </row>
    <row r="180" spans="1:2">
      <c r="A180" s="2">
        <v>81</v>
      </c>
      <c r="B180" s="2" t="s">
        <v>204</v>
      </c>
    </row>
    <row r="181" spans="1:2">
      <c r="A181" s="2">
        <v>82</v>
      </c>
      <c r="B181" s="2" t="s">
        <v>204</v>
      </c>
    </row>
    <row r="182" spans="1:2">
      <c r="A182" s="2">
        <v>83</v>
      </c>
      <c r="B182" s="2" t="s">
        <v>204</v>
      </c>
    </row>
    <row r="183" spans="1:2">
      <c r="A183" s="2">
        <v>84</v>
      </c>
      <c r="B183" s="2" t="s">
        <v>204</v>
      </c>
    </row>
    <row r="184" spans="1:2">
      <c r="A184" s="2">
        <v>85</v>
      </c>
      <c r="B184" s="2" t="s">
        <v>204</v>
      </c>
    </row>
    <row r="185" spans="1:2">
      <c r="A185" s="2">
        <v>86</v>
      </c>
      <c r="B185" s="2" t="s">
        <v>204</v>
      </c>
    </row>
    <row r="186" spans="1:2">
      <c r="A186" s="2">
        <v>87</v>
      </c>
      <c r="B186" s="2" t="s">
        <v>204</v>
      </c>
    </row>
    <row r="187" spans="1:2">
      <c r="A187" s="2">
        <v>88</v>
      </c>
      <c r="B187" s="2" t="s">
        <v>204</v>
      </c>
    </row>
    <row r="188" spans="1:2">
      <c r="A188" s="2">
        <v>89</v>
      </c>
      <c r="B188" s="2" t="s">
        <v>204</v>
      </c>
    </row>
    <row r="189" spans="1:2">
      <c r="A189" s="2">
        <v>90</v>
      </c>
      <c r="B189" s="2" t="s">
        <v>204</v>
      </c>
    </row>
    <row r="190" spans="1:2">
      <c r="A190" s="2">
        <v>91</v>
      </c>
      <c r="B190" s="2" t="s">
        <v>204</v>
      </c>
    </row>
    <row r="191" spans="1:2">
      <c r="A191" s="2">
        <v>92</v>
      </c>
      <c r="B191" s="2" t="s">
        <v>204</v>
      </c>
    </row>
    <row r="192" spans="1:2">
      <c r="A192" s="2">
        <v>93</v>
      </c>
      <c r="B192" s="2" t="s">
        <v>204</v>
      </c>
    </row>
    <row r="193" spans="1:2">
      <c r="A193" s="2">
        <v>94</v>
      </c>
      <c r="B193" s="2" t="s">
        <v>204</v>
      </c>
    </row>
    <row r="194" spans="1:2">
      <c r="A194" s="2">
        <v>95</v>
      </c>
      <c r="B194" s="2" t="s">
        <v>204</v>
      </c>
    </row>
    <row r="195" spans="1:2">
      <c r="A195" s="2">
        <v>96</v>
      </c>
      <c r="B195" s="2" t="s">
        <v>204</v>
      </c>
    </row>
    <row r="196" spans="1:2">
      <c r="A196" s="2">
        <v>97</v>
      </c>
      <c r="B196" s="2" t="s">
        <v>204</v>
      </c>
    </row>
    <row r="197" spans="1:2">
      <c r="A197" s="2">
        <v>98</v>
      </c>
      <c r="B197" s="2" t="s">
        <v>204</v>
      </c>
    </row>
    <row r="198" spans="1:2">
      <c r="A198" s="2">
        <v>99</v>
      </c>
      <c r="B198" s="2" t="s">
        <v>204</v>
      </c>
    </row>
    <row r="199" spans="1:2">
      <c r="A199" s="2">
        <v>100</v>
      </c>
      <c r="B199" s="2" t="s">
        <v>224</v>
      </c>
    </row>
    <row r="201" spans="1:2" ht="69.75" customHeight="1">
      <c r="A201" s="196" t="s">
        <v>231</v>
      </c>
      <c r="B201" s="196" t="s">
        <v>232</v>
      </c>
    </row>
    <row r="202" spans="1:2">
      <c r="A202" s="197"/>
      <c r="B202" s="197"/>
    </row>
    <row r="203" spans="1:2">
      <c r="A203" s="2" t="s">
        <v>233</v>
      </c>
      <c r="B203" s="2" t="s">
        <v>233</v>
      </c>
    </row>
    <row r="204" spans="1:2">
      <c r="A204" s="2" t="s">
        <v>234</v>
      </c>
      <c r="B204" s="2" t="s">
        <v>235</v>
      </c>
    </row>
    <row r="205" spans="1:2">
      <c r="A205" s="2"/>
      <c r="B205" s="2" t="s">
        <v>234</v>
      </c>
    </row>
    <row r="207" spans="1:2" ht="15" customHeight="1">
      <c r="A207" s="195" t="s">
        <v>236</v>
      </c>
      <c r="B207" s="195"/>
    </row>
    <row r="208" spans="1:2">
      <c r="A208" s="1" t="s">
        <v>233</v>
      </c>
      <c r="B208" s="2">
        <v>2</v>
      </c>
    </row>
    <row r="209" spans="1:3">
      <c r="A209" s="1" t="s">
        <v>235</v>
      </c>
      <c r="B209" s="2">
        <v>1</v>
      </c>
    </row>
    <row r="210" spans="1:3">
      <c r="A210" s="1" t="s">
        <v>234</v>
      </c>
      <c r="B210" s="2">
        <v>0</v>
      </c>
    </row>
    <row r="214" spans="1:3">
      <c r="A214" s="1" t="s">
        <v>237</v>
      </c>
      <c r="B214" s="1" t="s">
        <v>238</v>
      </c>
      <c r="C214" s="1" t="s">
        <v>239</v>
      </c>
    </row>
    <row r="215" spans="1:3">
      <c r="A215" s="2" t="s">
        <v>224</v>
      </c>
      <c r="B215" s="2" t="s">
        <v>233</v>
      </c>
      <c r="C215" s="2">
        <v>2</v>
      </c>
    </row>
    <row r="216" spans="1:3">
      <c r="A216" s="2" t="s">
        <v>224</v>
      </c>
      <c r="B216" s="2" t="s">
        <v>234</v>
      </c>
      <c r="C216" s="2">
        <v>0</v>
      </c>
    </row>
    <row r="217" spans="1:3">
      <c r="A217" s="2" t="s">
        <v>204</v>
      </c>
      <c r="B217" s="2" t="s">
        <v>233</v>
      </c>
      <c r="C217" s="2">
        <v>1</v>
      </c>
    </row>
    <row r="218" spans="1:3">
      <c r="A218" s="2" t="s">
        <v>204</v>
      </c>
      <c r="B218" s="2" t="s">
        <v>234</v>
      </c>
      <c r="C218" s="2">
        <v>0</v>
      </c>
    </row>
    <row r="219" spans="1:3">
      <c r="A219" s="2" t="s">
        <v>225</v>
      </c>
      <c r="B219" s="2" t="s">
        <v>233</v>
      </c>
      <c r="C219" s="2">
        <v>0</v>
      </c>
    </row>
    <row r="220" spans="1:3">
      <c r="A220" s="2" t="s">
        <v>225</v>
      </c>
      <c r="B220" s="2" t="s">
        <v>234</v>
      </c>
      <c r="C220" s="2">
        <v>0</v>
      </c>
    </row>
    <row r="222" spans="1:3">
      <c r="A222" s="1" t="s">
        <v>240</v>
      </c>
      <c r="B222" s="1" t="s">
        <v>241</v>
      </c>
      <c r="C222" s="1" t="s">
        <v>242</v>
      </c>
    </row>
    <row r="223" spans="1:3">
      <c r="A223" s="2" t="s">
        <v>224</v>
      </c>
      <c r="B223" s="2" t="s">
        <v>233</v>
      </c>
      <c r="C223" s="2">
        <v>2</v>
      </c>
    </row>
    <row r="224" spans="1:3">
      <c r="A224" s="2" t="s">
        <v>224</v>
      </c>
      <c r="B224" s="2" t="s">
        <v>235</v>
      </c>
      <c r="C224" s="2">
        <v>1</v>
      </c>
    </row>
    <row r="225" spans="1:5">
      <c r="A225" s="2" t="s">
        <v>224</v>
      </c>
      <c r="B225" s="2" t="s">
        <v>234</v>
      </c>
      <c r="C225" s="2">
        <v>0</v>
      </c>
    </row>
    <row r="226" spans="1:5">
      <c r="A226" s="2" t="s">
        <v>204</v>
      </c>
      <c r="B226" s="2" t="s">
        <v>233</v>
      </c>
      <c r="C226" s="2">
        <v>1</v>
      </c>
    </row>
    <row r="227" spans="1:5">
      <c r="A227" s="2" t="s">
        <v>204</v>
      </c>
      <c r="B227" s="2" t="s">
        <v>235</v>
      </c>
      <c r="C227" s="2">
        <v>0</v>
      </c>
      <c r="E227" s="3"/>
    </row>
    <row r="228" spans="1:5">
      <c r="A228" s="2" t="s">
        <v>204</v>
      </c>
      <c r="B228" s="2" t="s">
        <v>234</v>
      </c>
      <c r="C228" s="2">
        <v>0</v>
      </c>
    </row>
    <row r="229" spans="1:5">
      <c r="A229" s="2" t="s">
        <v>225</v>
      </c>
      <c r="B229" s="2" t="s">
        <v>233</v>
      </c>
      <c r="C229" s="2">
        <v>0</v>
      </c>
    </row>
    <row r="230" spans="1:5">
      <c r="A230" s="2" t="s">
        <v>225</v>
      </c>
      <c r="B230" s="2" t="s">
        <v>235</v>
      </c>
      <c r="C230" s="2">
        <v>0</v>
      </c>
      <c r="E230" s="3"/>
    </row>
    <row r="231" spans="1:5">
      <c r="A231" s="2" t="s">
        <v>225</v>
      </c>
      <c r="B231" s="2" t="s">
        <v>234</v>
      </c>
      <c r="C231" s="2">
        <v>0</v>
      </c>
    </row>
    <row r="233" spans="1:5">
      <c r="A233" s="12" t="s">
        <v>243</v>
      </c>
      <c r="B233" s="1" t="s">
        <v>198</v>
      </c>
      <c r="C233" s="1" t="s">
        <v>106</v>
      </c>
      <c r="E233" s="3"/>
    </row>
    <row r="234" spans="1:5">
      <c r="A234" s="12">
        <v>1</v>
      </c>
      <c r="B234" s="2" t="s">
        <v>207</v>
      </c>
      <c r="C234" s="2" t="s">
        <v>200</v>
      </c>
    </row>
    <row r="235" spans="1:5">
      <c r="A235" s="12">
        <v>2</v>
      </c>
      <c r="B235" s="2" t="s">
        <v>205</v>
      </c>
      <c r="C235" s="2" t="s">
        <v>202</v>
      </c>
    </row>
    <row r="236" spans="1:5">
      <c r="A236" s="12">
        <v>3</v>
      </c>
      <c r="B236" s="2" t="s">
        <v>244</v>
      </c>
      <c r="C236" s="2" t="s">
        <v>204</v>
      </c>
    </row>
    <row r="237" spans="1:5">
      <c r="A237" s="12">
        <v>4</v>
      </c>
      <c r="B237" s="2" t="s">
        <v>201</v>
      </c>
      <c r="C237" s="2" t="s">
        <v>206</v>
      </c>
    </row>
    <row r="238" spans="1:5">
      <c r="A238" s="12">
        <v>5</v>
      </c>
      <c r="B238" s="2" t="s">
        <v>199</v>
      </c>
      <c r="C238" s="2" t="s">
        <v>208</v>
      </c>
    </row>
    <row r="240" spans="1:5">
      <c r="A240" s="1" t="s">
        <v>245</v>
      </c>
    </row>
    <row r="241" spans="1:1">
      <c r="A241" s="2" t="s">
        <v>246</v>
      </c>
    </row>
    <row r="242" spans="1:1">
      <c r="A242" s="2" t="s">
        <v>247</v>
      </c>
    </row>
    <row r="243" spans="1:1">
      <c r="A243" s="2" t="s">
        <v>248</v>
      </c>
    </row>
    <row r="244" spans="1:1">
      <c r="A244" s="2" t="s">
        <v>249</v>
      </c>
    </row>
    <row r="246" spans="1:1">
      <c r="A246" s="1" t="s">
        <v>250</v>
      </c>
    </row>
    <row r="247" spans="1:1">
      <c r="A247" s="2" t="s">
        <v>215</v>
      </c>
    </row>
    <row r="248" spans="1:1">
      <c r="A248" s="2" t="s">
        <v>214</v>
      </c>
    </row>
    <row r="250" spans="1:1" ht="28.5" customHeight="1">
      <c r="A250" s="10" t="s">
        <v>251</v>
      </c>
    </row>
    <row r="251" spans="1:1">
      <c r="A251" s="2" t="s">
        <v>252</v>
      </c>
    </row>
    <row r="252" spans="1:1">
      <c r="A252" s="2" t="s">
        <v>253</v>
      </c>
    </row>
    <row r="253" spans="1:1">
      <c r="A253" s="2" t="s">
        <v>254</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7" ma:contentTypeDescription="Crear nuevo documento." ma:contentTypeScope="" ma:versionID="3f4f4a84258bdbd2ca95b3e06f3c57c9">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fd07373c81deee13a8778d606ad0f9a6"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4F3917A-E9E3-4064-9235-3E8A0A1C2CB6}"/>
</file>

<file path=customXml/itemProps2.xml><?xml version="1.0" encoding="utf-8"?>
<ds:datastoreItem xmlns:ds="http://schemas.openxmlformats.org/officeDocument/2006/customXml" ds:itemID="{D0127835-449C-45F1-8A28-8E742C0B98BC}"/>
</file>

<file path=customXml/itemProps3.xml><?xml version="1.0" encoding="utf-8"?>
<ds:datastoreItem xmlns:ds="http://schemas.openxmlformats.org/officeDocument/2006/customXml" ds:itemID="{7D1BCC78-EBA8-45F6-B470-7772FBE7A08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Julieth Paola Pulido Parra</cp:lastModifiedBy>
  <cp:revision/>
  <dcterms:created xsi:type="dcterms:W3CDTF">2021-01-05T19:35:42Z</dcterms:created>
  <dcterms:modified xsi:type="dcterms:W3CDTF">2023-08-16T20:29:10Z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